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75" yWindow="0" windowWidth="10455" windowHeight="8160" activeTab="6"/>
  </bookViews>
  <sheets>
    <sheet name="CONSOLIDADA" sheetId="7" r:id="rId1"/>
    <sheet name="ELDORADO" sheetId="2" r:id="rId2"/>
    <sheet name="COMPOSIÇÃO" sheetId="4" r:id="rId3"/>
    <sheet name="MEMORIAL DE CALCULO" sheetId="6" r:id="rId4"/>
    <sheet name="BDI" sheetId="5" r:id="rId5"/>
    <sheet name="ALVENARIA E PINTURA" sheetId="8" state="hidden" r:id="rId6"/>
    <sheet name="CRONOGRAMA" sheetId="9" r:id="rId7"/>
    <sheet name="MED_1" sheetId="11" r:id="rId8"/>
  </sheets>
  <externalReferences>
    <externalReference r:id="rId9"/>
    <externalReference r:id="rId10"/>
  </externalReferences>
  <definedNames>
    <definedName name="_xlnm.Print_Area" localSheetId="4">BDI!$A$1:$C$41</definedName>
    <definedName name="_xlnm.Print_Area" localSheetId="2">COMPOSIÇÃO!$A$1:$H$428</definedName>
    <definedName name="_xlnm.Print_Area" localSheetId="1">ELDORADO!$A$1:$I$217</definedName>
  </definedNames>
  <calcPr calcId="125725"/>
</workbook>
</file>

<file path=xl/calcChain.xml><?xml version="1.0" encoding="utf-8"?>
<calcChain xmlns="http://schemas.openxmlformats.org/spreadsheetml/2006/main">
  <c r="B13" i="11"/>
  <c r="B14"/>
  <c r="B15"/>
  <c r="B16"/>
  <c r="B17"/>
  <c r="B18"/>
  <c r="B19"/>
  <c r="B20"/>
  <c r="B21"/>
  <c r="B22"/>
  <c r="B12"/>
  <c r="A22"/>
  <c r="A21"/>
  <c r="A20"/>
  <c r="A19"/>
  <c r="A18"/>
  <c r="A17"/>
  <c r="A16"/>
  <c r="A15"/>
  <c r="A14"/>
  <c r="A13"/>
  <c r="A12"/>
  <c r="F17"/>
  <c r="F13" l="1"/>
  <c r="F15"/>
  <c r="F20"/>
  <c r="F22"/>
  <c r="F12"/>
  <c r="F14"/>
  <c r="F19"/>
  <c r="F21"/>
  <c r="E23"/>
  <c r="C24" s="1"/>
  <c r="F16"/>
  <c r="F18"/>
  <c r="F23" l="1"/>
  <c r="G23"/>
  <c r="F214" i="2" l="1"/>
  <c r="I214" s="1"/>
  <c r="D73" i="6"/>
  <c r="F213" i="2" s="1"/>
  <c r="K41" i="8"/>
  <c r="D16" i="6"/>
  <c r="L2" i="8"/>
  <c r="L51"/>
  <c r="F25" i="2"/>
  <c r="Q27" i="8" l="1"/>
  <c r="G124" i="2" l="1"/>
  <c r="I36"/>
  <c r="H22"/>
  <c r="I22" s="1"/>
  <c r="H23"/>
  <c r="I23" s="1"/>
  <c r="H24"/>
  <c r="I24" s="1"/>
  <c r="H25"/>
  <c r="I25" s="1"/>
  <c r="H28"/>
  <c r="I28" s="1"/>
  <c r="H10"/>
  <c r="I10" s="1"/>
  <c r="H11"/>
  <c r="H15"/>
  <c r="I15" s="1"/>
  <c r="H16"/>
  <c r="I16" s="1"/>
  <c r="H17"/>
  <c r="H18"/>
  <c r="H9"/>
  <c r="I9" s="1"/>
  <c r="H420" i="4" l="1"/>
  <c r="H419"/>
  <c r="H418"/>
  <c r="H417"/>
  <c r="H416"/>
  <c r="H410"/>
  <c r="H409"/>
  <c r="H408"/>
  <c r="H407"/>
  <c r="H406"/>
  <c r="H405"/>
  <c r="H400"/>
  <c r="H399"/>
  <c r="H398"/>
  <c r="H397"/>
  <c r="H396"/>
  <c r="H395"/>
  <c r="H390"/>
  <c r="H389"/>
  <c r="H388"/>
  <c r="H387"/>
  <c r="H386"/>
  <c r="H385"/>
  <c r="H380"/>
  <c r="H379"/>
  <c r="H378"/>
  <c r="H377"/>
  <c r="H376"/>
  <c r="H375"/>
  <c r="H370"/>
  <c r="H369"/>
  <c r="H368"/>
  <c r="H367"/>
  <c r="H366"/>
  <c r="H365"/>
  <c r="H364"/>
  <c r="H363"/>
  <c r="H362"/>
  <c r="H357"/>
  <c r="H356"/>
  <c r="H355"/>
  <c r="H354"/>
  <c r="H353"/>
  <c r="H352"/>
  <c r="H351"/>
  <c r="H346"/>
  <c r="H345"/>
  <c r="H344"/>
  <c r="H339"/>
  <c r="H338"/>
  <c r="H337"/>
  <c r="H336"/>
  <c r="H331"/>
  <c r="H330"/>
  <c r="H329"/>
  <c r="H328"/>
  <c r="H327"/>
  <c r="H326"/>
  <c r="H325"/>
  <c r="H320"/>
  <c r="H319"/>
  <c r="H318"/>
  <c r="H313"/>
  <c r="H312"/>
  <c r="H307"/>
  <c r="H306"/>
  <c r="H301"/>
  <c r="H300"/>
  <c r="H295"/>
  <c r="H294"/>
  <c r="H293"/>
  <c r="H292"/>
  <c r="H291"/>
  <c r="H286"/>
  <c r="H285"/>
  <c r="H284"/>
  <c r="H279"/>
  <c r="H278"/>
  <c r="H277"/>
  <c r="H276"/>
  <c r="H275"/>
  <c r="H274"/>
  <c r="H273"/>
  <c r="H272"/>
  <c r="H267"/>
  <c r="H266"/>
  <c r="H265"/>
  <c r="H264"/>
  <c r="H259"/>
  <c r="H258"/>
  <c r="H257"/>
  <c r="H256"/>
  <c r="H255"/>
  <c r="H254"/>
  <c r="H253"/>
  <c r="H248"/>
  <c r="H247"/>
  <c r="H246"/>
  <c r="H245"/>
  <c r="H244"/>
  <c r="H239"/>
  <c r="H238"/>
  <c r="H233"/>
  <c r="H232"/>
  <c r="H231"/>
  <c r="H230"/>
  <c r="H225"/>
  <c r="H224"/>
  <c r="H223"/>
  <c r="H222"/>
  <c r="H221"/>
  <c r="H220"/>
  <c r="H219"/>
  <c r="H218"/>
  <c r="H217"/>
  <c r="H216"/>
  <c r="H215"/>
  <c r="H210"/>
  <c r="H209"/>
  <c r="H208"/>
  <c r="H207"/>
  <c r="H206"/>
  <c r="H201"/>
  <c r="H200"/>
  <c r="H199"/>
  <c r="H198"/>
  <c r="H197"/>
  <c r="H192"/>
  <c r="H191"/>
  <c r="H190"/>
  <c r="H189"/>
  <c r="H188"/>
  <c r="H187"/>
  <c r="H186"/>
  <c r="H185"/>
  <c r="H184"/>
  <c r="H183"/>
  <c r="H182"/>
  <c r="H181"/>
  <c r="H176"/>
  <c r="H175"/>
  <c r="H174"/>
  <c r="H173"/>
  <c r="H172"/>
  <c r="H171"/>
  <c r="H170"/>
  <c r="H169"/>
  <c r="H168"/>
  <c r="H167"/>
  <c r="H161"/>
  <c r="H160"/>
  <c r="H159"/>
  <c r="H158"/>
  <c r="H153"/>
  <c r="H152"/>
  <c r="H151"/>
  <c r="H150"/>
  <c r="H149"/>
  <c r="H144"/>
  <c r="H143"/>
  <c r="H142"/>
  <c r="H141"/>
  <c r="H140"/>
  <c r="H135"/>
  <c r="H134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4"/>
  <c r="H103"/>
  <c r="H102"/>
  <c r="H101"/>
  <c r="H100"/>
  <c r="H99"/>
  <c r="H94"/>
  <c r="H93"/>
  <c r="H92"/>
  <c r="H91"/>
  <c r="H90"/>
  <c r="H89"/>
  <c r="H84"/>
  <c r="H83"/>
  <c r="H82"/>
  <c r="H77"/>
  <c r="H76"/>
  <c r="H75"/>
  <c r="H74"/>
  <c r="H73"/>
  <c r="H68"/>
  <c r="H67"/>
  <c r="H66"/>
  <c r="H65"/>
  <c r="H64"/>
  <c r="H59"/>
  <c r="H58"/>
  <c r="H57"/>
  <c r="H56"/>
  <c r="H55"/>
  <c r="H54"/>
  <c r="H53"/>
  <c r="H52"/>
  <c r="H51"/>
  <c r="H50"/>
  <c r="H49"/>
  <c r="H48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314" l="1"/>
  <c r="H421"/>
  <c r="H202"/>
  <c r="G80" i="2" s="1"/>
  <c r="H226" i="4"/>
  <c r="G88" i="2" s="1"/>
  <c r="H234" i="4"/>
  <c r="G92" i="2" s="1"/>
  <c r="H240" i="4"/>
  <c r="G93" i="2" s="1"/>
  <c r="H308" i="4"/>
  <c r="H136"/>
  <c r="H249"/>
  <c r="G94" i="2" s="1"/>
  <c r="H260" i="4"/>
  <c r="G96" i="2" s="1"/>
  <c r="H268" i="4"/>
  <c r="G100" i="2" s="1"/>
  <c r="H358" i="4"/>
  <c r="G145" i="2" s="1"/>
  <c r="H287" i="4"/>
  <c r="G115" i="2" s="1"/>
  <c r="H296" i="4"/>
  <c r="H302"/>
  <c r="H321"/>
  <c r="G138" i="2" s="1"/>
  <c r="H85" i="4"/>
  <c r="G21" i="2" s="1"/>
  <c r="H21" s="1"/>
  <c r="I21" s="1"/>
  <c r="H130" i="4"/>
  <c r="H347"/>
  <c r="G141" i="2" s="1"/>
  <c r="H69" i="4"/>
  <c r="G14" i="2" s="1"/>
  <c r="H14" s="1"/>
  <c r="I14" s="1"/>
  <c r="H177" i="4"/>
  <c r="G75" i="2" s="1"/>
  <c r="H381" i="4"/>
  <c r="H391"/>
  <c r="G156" i="2" s="1"/>
  <c r="H95" i="4"/>
  <c r="G26" i="2" s="1"/>
  <c r="H26" s="1"/>
  <c r="I26" s="1"/>
  <c r="H340" i="4"/>
  <c r="G140" i="2" s="1"/>
  <c r="H78" i="4"/>
  <c r="G20" i="2" s="1"/>
  <c r="H20" s="1"/>
  <c r="I20" s="1"/>
  <c r="H145" i="4"/>
  <c r="G48" i="2" s="1"/>
  <c r="H48" s="1"/>
  <c r="I48" s="1"/>
  <c r="H193" i="4"/>
  <c r="G77" i="2" s="1"/>
  <c r="H280" i="4"/>
  <c r="G107" i="2" s="1"/>
  <c r="H332" i="4"/>
  <c r="G139" i="2" s="1"/>
  <c r="H139" s="1"/>
  <c r="I139" s="1"/>
  <c r="H371" i="4"/>
  <c r="H44"/>
  <c r="G12" i="2" s="1"/>
  <c r="H12" s="1"/>
  <c r="I12" s="1"/>
  <c r="H60" i="4"/>
  <c r="G13" i="2" s="1"/>
  <c r="H13" s="1"/>
  <c r="I13" s="1"/>
  <c r="H105" i="4"/>
  <c r="G27" i="2" s="1"/>
  <c r="H27" s="1"/>
  <c r="I27" s="1"/>
  <c r="H154" i="4"/>
  <c r="H162"/>
  <c r="H211"/>
  <c r="G83" i="2" s="1"/>
  <c r="H401" i="4"/>
  <c r="H411"/>
  <c r="I19" i="2" l="1"/>
  <c r="G68"/>
  <c r="G60"/>
  <c r="F33"/>
  <c r="D15" i="6" s="1"/>
  <c r="F32" i="2"/>
  <c r="D18" i="6" s="1"/>
  <c r="F31" i="2"/>
  <c r="D17" i="6" s="1"/>
  <c r="F30" i="2"/>
  <c r="D19" i="6" s="1"/>
  <c r="K3" i="8" l="1"/>
  <c r="K2"/>
  <c r="L52" l="1"/>
  <c r="L53"/>
  <c r="L54"/>
  <c r="L55"/>
  <c r="L56"/>
  <c r="L57"/>
  <c r="L58"/>
  <c r="L59"/>
  <c r="L60"/>
  <c r="L61"/>
  <c r="L62"/>
  <c r="L63"/>
  <c r="L64" l="1"/>
  <c r="F17" i="2"/>
  <c r="F18" s="1"/>
  <c r="I18" l="1"/>
  <c r="I17"/>
  <c r="C77" i="8"/>
  <c r="C76"/>
  <c r="C75"/>
  <c r="H51"/>
  <c r="F63"/>
  <c r="H63" s="1"/>
  <c r="F62"/>
  <c r="H62" s="1"/>
  <c r="F61"/>
  <c r="H61" s="1"/>
  <c r="F60"/>
  <c r="H60" s="1"/>
  <c r="F59"/>
  <c r="H59" s="1"/>
  <c r="F58"/>
  <c r="H58" s="1"/>
  <c r="F57"/>
  <c r="H57" s="1"/>
  <c r="F56"/>
  <c r="H56" s="1"/>
  <c r="F55"/>
  <c r="H55" s="1"/>
  <c r="F54"/>
  <c r="H54" s="1"/>
  <c r="F53"/>
  <c r="H53" s="1"/>
  <c r="F52"/>
  <c r="H52" s="1"/>
  <c r="F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51"/>
  <c r="C71" s="1"/>
  <c r="C73" s="1"/>
  <c r="H64" l="1"/>
  <c r="C78"/>
  <c r="F75" s="1"/>
  <c r="K46"/>
  <c r="K47" l="1"/>
  <c r="D24" i="6"/>
  <c r="F70" i="2"/>
  <c r="M25" i="8"/>
  <c r="L25"/>
  <c r="K25"/>
  <c r="D13" i="6" l="1"/>
  <c r="F38" i="2"/>
  <c r="D59" i="6"/>
  <c r="F63" i="2"/>
  <c r="M7" i="8"/>
  <c r="L7"/>
  <c r="E4"/>
  <c r="B4"/>
  <c r="M6"/>
  <c r="L6"/>
  <c r="K6"/>
  <c r="M31"/>
  <c r="L31"/>
  <c r="K31"/>
  <c r="M30"/>
  <c r="L30"/>
  <c r="K30"/>
  <c r="M29"/>
  <c r="L29"/>
  <c r="K29"/>
  <c r="M28"/>
  <c r="L28"/>
  <c r="K28"/>
  <c r="M27"/>
  <c r="L27"/>
  <c r="K27"/>
  <c r="M26"/>
  <c r="L26"/>
  <c r="K26"/>
  <c r="M24"/>
  <c r="L24"/>
  <c r="K24"/>
  <c r="M23"/>
  <c r="L23"/>
  <c r="K23"/>
  <c r="M22"/>
  <c r="L22"/>
  <c r="K22"/>
  <c r="M21"/>
  <c r="L21"/>
  <c r="K21"/>
  <c r="M20"/>
  <c r="L20"/>
  <c r="K20"/>
  <c r="M19"/>
  <c r="L19"/>
  <c r="K19"/>
  <c r="M18"/>
  <c r="L18"/>
  <c r="K18"/>
  <c r="M17"/>
  <c r="L17"/>
  <c r="K17"/>
  <c r="M16"/>
  <c r="L16"/>
  <c r="K16"/>
  <c r="L15"/>
  <c r="K15"/>
  <c r="M14"/>
  <c r="L14"/>
  <c r="K14"/>
  <c r="M13"/>
  <c r="L13"/>
  <c r="K13"/>
  <c r="M12"/>
  <c r="L12"/>
  <c r="K12"/>
  <c r="M11"/>
  <c r="L11"/>
  <c r="K11"/>
  <c r="M10"/>
  <c r="L10"/>
  <c r="K10"/>
  <c r="M9"/>
  <c r="L9"/>
  <c r="K9"/>
  <c r="M8"/>
  <c r="L8"/>
  <c r="K8"/>
  <c r="K7"/>
  <c r="M5"/>
  <c r="L5"/>
  <c r="K40" s="1"/>
  <c r="K5"/>
  <c r="M3"/>
  <c r="L3"/>
  <c r="M2"/>
  <c r="K42" s="1"/>
  <c r="K45" l="1"/>
  <c r="K48" s="1"/>
  <c r="F69" i="2"/>
  <c r="K39" i="8"/>
  <c r="K44" s="1"/>
  <c r="D49" i="6" s="1"/>
  <c r="F60" i="2" s="1"/>
  <c r="K38" i="8"/>
  <c r="D47" i="6" s="1"/>
  <c r="K37" i="8"/>
  <c r="D54" i="6"/>
  <c r="F11" i="2"/>
  <c r="I11" s="1"/>
  <c r="I8" s="1"/>
  <c r="H30"/>
  <c r="I30" s="1"/>
  <c r="H31"/>
  <c r="I31" s="1"/>
  <c r="H32"/>
  <c r="I32" s="1"/>
  <c r="H33"/>
  <c r="I33" s="1"/>
  <c r="H34"/>
  <c r="I34" s="1"/>
  <c r="H35"/>
  <c r="I35" s="1"/>
  <c r="H38"/>
  <c r="I38" s="1"/>
  <c r="H40"/>
  <c r="I40" s="1"/>
  <c r="H41"/>
  <c r="I41" s="1"/>
  <c r="H42"/>
  <c r="I42" s="1"/>
  <c r="H43"/>
  <c r="I43" s="1"/>
  <c r="H44"/>
  <c r="I44" s="1"/>
  <c r="H45"/>
  <c r="I45" s="1"/>
  <c r="H47"/>
  <c r="I47" s="1"/>
  <c r="I46" s="1"/>
  <c r="H51"/>
  <c r="H52"/>
  <c r="I52" s="1"/>
  <c r="H53"/>
  <c r="I53" s="1"/>
  <c r="H54"/>
  <c r="H55"/>
  <c r="H57"/>
  <c r="H58"/>
  <c r="H59"/>
  <c r="H60"/>
  <c r="H61"/>
  <c r="H62"/>
  <c r="I62" s="1"/>
  <c r="H63"/>
  <c r="I63" s="1"/>
  <c r="H64"/>
  <c r="H66"/>
  <c r="H67"/>
  <c r="H68"/>
  <c r="H69"/>
  <c r="H70"/>
  <c r="I70" s="1"/>
  <c r="H73"/>
  <c r="I73" s="1"/>
  <c r="H74"/>
  <c r="I74" s="1"/>
  <c r="H75"/>
  <c r="I75" s="1"/>
  <c r="H76"/>
  <c r="I76" s="1"/>
  <c r="H77"/>
  <c r="I77" s="1"/>
  <c r="H78"/>
  <c r="I78" s="1"/>
  <c r="H80"/>
  <c r="I80" s="1"/>
  <c r="H81"/>
  <c r="I81" s="1"/>
  <c r="H82"/>
  <c r="I82" s="1"/>
  <c r="H83"/>
  <c r="I83" s="1"/>
  <c r="H85"/>
  <c r="I85" s="1"/>
  <c r="H88"/>
  <c r="I88" s="1"/>
  <c r="H90"/>
  <c r="I90" s="1"/>
  <c r="H91"/>
  <c r="I91" s="1"/>
  <c r="H92"/>
  <c r="I92" s="1"/>
  <c r="H93"/>
  <c r="I93" s="1"/>
  <c r="H94"/>
  <c r="I94" s="1"/>
  <c r="H95"/>
  <c r="I95" s="1"/>
  <c r="H96"/>
  <c r="I96" s="1"/>
  <c r="H97"/>
  <c r="I97" s="1"/>
  <c r="H98"/>
  <c r="I98" s="1"/>
  <c r="H99"/>
  <c r="I99" s="1"/>
  <c r="H100"/>
  <c r="I100" s="1"/>
  <c r="H101"/>
  <c r="I101" s="1"/>
  <c r="H102"/>
  <c r="I102" s="1"/>
  <c r="H103"/>
  <c r="I103" s="1"/>
  <c r="H104"/>
  <c r="I104" s="1"/>
  <c r="H105"/>
  <c r="I105" s="1"/>
  <c r="H106"/>
  <c r="I106" s="1"/>
  <c r="H107"/>
  <c r="I107" s="1"/>
  <c r="H109"/>
  <c r="I109" s="1"/>
  <c r="H110"/>
  <c r="I110" s="1"/>
  <c r="H111"/>
  <c r="I111" s="1"/>
  <c r="H112"/>
  <c r="I112" s="1"/>
  <c r="H114"/>
  <c r="I114" s="1"/>
  <c r="H115"/>
  <c r="I115" s="1"/>
  <c r="H116"/>
  <c r="I116" s="1"/>
  <c r="H117"/>
  <c r="I117" s="1"/>
  <c r="H118"/>
  <c r="I118" s="1"/>
  <c r="H119"/>
  <c r="I119" s="1"/>
  <c r="H120"/>
  <c r="I120" s="1"/>
  <c r="H122"/>
  <c r="I122" s="1"/>
  <c r="H123"/>
  <c r="I123" s="1"/>
  <c r="H124"/>
  <c r="I124" s="1"/>
  <c r="H125"/>
  <c r="I125" s="1"/>
  <c r="H126"/>
  <c r="I126" s="1"/>
  <c r="H129"/>
  <c r="I129" s="1"/>
  <c r="H130"/>
  <c r="I130" s="1"/>
  <c r="H131"/>
  <c r="I131" s="1"/>
  <c r="H132"/>
  <c r="I132" s="1"/>
  <c r="H133"/>
  <c r="I133" s="1"/>
  <c r="H134"/>
  <c r="I134" s="1"/>
  <c r="H135"/>
  <c r="I135" s="1"/>
  <c r="H136"/>
  <c r="I136" s="1"/>
  <c r="H137"/>
  <c r="I137" s="1"/>
  <c r="H138"/>
  <c r="I138" s="1"/>
  <c r="H140"/>
  <c r="I140" s="1"/>
  <c r="H141"/>
  <c r="I141" s="1"/>
  <c r="H142"/>
  <c r="I142" s="1"/>
  <c r="H143"/>
  <c r="I143" s="1"/>
  <c r="H144"/>
  <c r="I144" s="1"/>
  <c r="H145"/>
  <c r="I145" s="1"/>
  <c r="H147"/>
  <c r="I147" s="1"/>
  <c r="H148"/>
  <c r="I148" s="1"/>
  <c r="H149"/>
  <c r="I149" s="1"/>
  <c r="H150"/>
  <c r="I150" s="1"/>
  <c r="H151"/>
  <c r="I151" s="1"/>
  <c r="H152"/>
  <c r="I152" s="1"/>
  <c r="H153"/>
  <c r="I153" s="1"/>
  <c r="H155"/>
  <c r="I155" s="1"/>
  <c r="H156"/>
  <c r="I156" s="1"/>
  <c r="H157"/>
  <c r="I157" s="1"/>
  <c r="H158"/>
  <c r="I158" s="1"/>
  <c r="H160"/>
  <c r="I160" s="1"/>
  <c r="H161"/>
  <c r="I161" s="1"/>
  <c r="H162"/>
  <c r="I162" s="1"/>
  <c r="H164"/>
  <c r="I164" s="1"/>
  <c r="H165"/>
  <c r="I165" s="1"/>
  <c r="H166"/>
  <c r="I166" s="1"/>
  <c r="H167"/>
  <c r="I167" s="1"/>
  <c r="H168"/>
  <c r="I168" s="1"/>
  <c r="H169"/>
  <c r="I169" s="1"/>
  <c r="H170"/>
  <c r="I170" s="1"/>
  <c r="H171"/>
  <c r="I171" s="1"/>
  <c r="H172"/>
  <c r="I172" s="1"/>
  <c r="H173"/>
  <c r="I173" s="1"/>
  <c r="H174"/>
  <c r="I174" s="1"/>
  <c r="H175"/>
  <c r="I175" s="1"/>
  <c r="H176"/>
  <c r="I176" s="1"/>
  <c r="H177"/>
  <c r="I177" s="1"/>
  <c r="H178"/>
  <c r="I178" s="1"/>
  <c r="H180"/>
  <c r="I180" s="1"/>
  <c r="H181"/>
  <c r="I181" s="1"/>
  <c r="H182"/>
  <c r="I182" s="1"/>
  <c r="H183"/>
  <c r="I183" s="1"/>
  <c r="H184"/>
  <c r="I184" s="1"/>
  <c r="H185"/>
  <c r="I185" s="1"/>
  <c r="H186"/>
  <c r="I186" s="1"/>
  <c r="H187"/>
  <c r="I187" s="1"/>
  <c r="H188"/>
  <c r="I188" s="1"/>
  <c r="H189"/>
  <c r="I189" s="1"/>
  <c r="H190"/>
  <c r="I190" s="1"/>
  <c r="H191"/>
  <c r="I191" s="1"/>
  <c r="H192"/>
  <c r="I192" s="1"/>
  <c r="H194"/>
  <c r="I194" s="1"/>
  <c r="H195"/>
  <c r="I195" s="1"/>
  <c r="H196"/>
  <c r="I196" s="1"/>
  <c r="H197"/>
  <c r="I197" s="1"/>
  <c r="H198"/>
  <c r="I198" s="1"/>
  <c r="H199"/>
  <c r="I199" s="1"/>
  <c r="H200"/>
  <c r="I200" s="1"/>
  <c r="H202"/>
  <c r="I202" s="1"/>
  <c r="H203"/>
  <c r="I203" s="1"/>
  <c r="H204"/>
  <c r="I204" s="1"/>
  <c r="H206"/>
  <c r="I206" s="1"/>
  <c r="H207"/>
  <c r="I207" s="1"/>
  <c r="H208"/>
  <c r="I208" s="1"/>
  <c r="H209"/>
  <c r="I209" s="1"/>
  <c r="H210"/>
  <c r="I210" s="1"/>
  <c r="H211"/>
  <c r="I211" s="1"/>
  <c r="H213"/>
  <c r="I213" s="1"/>
  <c r="I212" s="1"/>
  <c r="B51" i="6"/>
  <c r="D37"/>
  <c r="D11"/>
  <c r="I205" i="2" l="1"/>
  <c r="I37"/>
  <c r="C15" i="7" s="1"/>
  <c r="I29" i="2"/>
  <c r="I127"/>
  <c r="C20" i="7" s="1"/>
  <c r="I71" i="2"/>
  <c r="C18" i="7" s="1"/>
  <c r="I86" i="2"/>
  <c r="C19" i="7" s="1"/>
  <c r="C22"/>
  <c r="C13"/>
  <c r="C21"/>
  <c r="C16"/>
  <c r="I55" i="2"/>
  <c r="I69"/>
  <c r="D61" i="6"/>
  <c r="F64" i="2"/>
  <c r="I64" s="1"/>
  <c r="F59"/>
  <c r="I59" s="1"/>
  <c r="D48" i="6"/>
  <c r="D51"/>
  <c r="F66" i="2"/>
  <c r="F61"/>
  <c r="I61" s="1"/>
  <c r="D58" i="6"/>
  <c r="D45"/>
  <c r="C21" i="9" l="1"/>
  <c r="C22" i="11"/>
  <c r="I22" s="1"/>
  <c r="C20" i="9"/>
  <c r="C21" i="11"/>
  <c r="I21" s="1"/>
  <c r="C14" i="9"/>
  <c r="C15" i="11"/>
  <c r="I15" s="1"/>
  <c r="C19"/>
  <c r="I19" s="1"/>
  <c r="C18" i="9"/>
  <c r="C15"/>
  <c r="C16" i="11"/>
  <c r="I16" s="1"/>
  <c r="C18"/>
  <c r="I18" s="1"/>
  <c r="C17" i="9"/>
  <c r="C12"/>
  <c r="C13" i="11"/>
  <c r="I13" s="1"/>
  <c r="C19" i="9"/>
  <c r="C20" i="11"/>
  <c r="C14" i="7"/>
  <c r="C12"/>
  <c r="I60" i="2"/>
  <c r="F57"/>
  <c r="D46" i="6"/>
  <c r="F51" i="2"/>
  <c r="D53" i="6"/>
  <c r="F67" i="2"/>
  <c r="I66"/>
  <c r="D14" i="9" l="1"/>
  <c r="H14"/>
  <c r="J14"/>
  <c r="F14"/>
  <c r="L14"/>
  <c r="F21"/>
  <c r="H21"/>
  <c r="J21"/>
  <c r="L21"/>
  <c r="D21"/>
  <c r="J20"/>
  <c r="L20"/>
  <c r="H20"/>
  <c r="D20"/>
  <c r="F20"/>
  <c r="C13"/>
  <c r="C14" i="11"/>
  <c r="I14" s="1"/>
  <c r="F17" i="9"/>
  <c r="H17"/>
  <c r="L17"/>
  <c r="D17"/>
  <c r="J17"/>
  <c r="D18"/>
  <c r="H18"/>
  <c r="F18"/>
  <c r="L18"/>
  <c r="J18"/>
  <c r="J12"/>
  <c r="H12"/>
  <c r="L12"/>
  <c r="F12"/>
  <c r="D12"/>
  <c r="L15"/>
  <c r="H15"/>
  <c r="J15"/>
  <c r="C11"/>
  <c r="C12" i="11"/>
  <c r="I12" s="1"/>
  <c r="L19" i="9"/>
  <c r="D19"/>
  <c r="H19"/>
  <c r="F19"/>
  <c r="J19"/>
  <c r="I20" i="11"/>
  <c r="I67" i="2"/>
  <c r="F68"/>
  <c r="I68" s="1"/>
  <c r="F58"/>
  <c r="I58" s="1"/>
  <c r="I57"/>
  <c r="I54"/>
  <c r="I51"/>
  <c r="C37" i="5"/>
  <c r="C26"/>
  <c r="C17"/>
  <c r="C41" s="1"/>
  <c r="F13" i="9" l="1"/>
  <c r="H13"/>
  <c r="D13"/>
  <c r="J13"/>
  <c r="L13"/>
  <c r="L11"/>
  <c r="H11"/>
  <c r="J11"/>
  <c r="F11"/>
  <c r="I49" i="2"/>
  <c r="H216" s="1"/>
  <c r="C17" i="7" l="1"/>
  <c r="C17" i="11" s="1"/>
  <c r="D11" i="9"/>
  <c r="C23" i="7" l="1"/>
  <c r="C16" i="9"/>
  <c r="L16" s="1"/>
  <c r="L22" s="1"/>
  <c r="I17" i="11"/>
  <c r="C23"/>
  <c r="D17" s="1"/>
  <c r="H16" i="9" l="1"/>
  <c r="H22" s="1"/>
  <c r="D16"/>
  <c r="D22" s="1"/>
  <c r="D23" s="1"/>
  <c r="J16"/>
  <c r="J22" s="1"/>
  <c r="F16"/>
  <c r="F22" s="1"/>
  <c r="C22"/>
  <c r="M22" s="1"/>
  <c r="D20" i="11"/>
  <c r="H15"/>
  <c r="J21"/>
  <c r="H13"/>
  <c r="D22"/>
  <c r="H14"/>
  <c r="J18"/>
  <c r="D21"/>
  <c r="D12"/>
  <c r="H12"/>
  <c r="H17"/>
  <c r="J14"/>
  <c r="D13"/>
  <c r="J16"/>
  <c r="D15"/>
  <c r="J12"/>
  <c r="J13"/>
  <c r="J15"/>
  <c r="J19"/>
  <c r="J22"/>
  <c r="H16"/>
  <c r="H19"/>
  <c r="H20"/>
  <c r="H21"/>
  <c r="H22"/>
  <c r="D19"/>
  <c r="D14"/>
  <c r="D16"/>
  <c r="D18"/>
  <c r="H18"/>
  <c r="J20"/>
  <c r="I23"/>
  <c r="C26" s="1"/>
  <c r="D26" s="1"/>
  <c r="J17"/>
  <c r="F23" i="9" l="1"/>
  <c r="I22"/>
  <c r="H23"/>
  <c r="J23" s="1"/>
  <c r="L23" s="1"/>
  <c r="E22"/>
  <c r="E23" s="1"/>
  <c r="K22"/>
  <c r="G22"/>
  <c r="L24"/>
  <c r="H23" i="11"/>
  <c r="J23"/>
  <c r="D23"/>
  <c r="G23" i="9" l="1"/>
  <c r="I23" s="1"/>
  <c r="K23" s="1"/>
  <c r="M23" s="1"/>
  <c r="M24"/>
</calcChain>
</file>

<file path=xl/sharedStrings.xml><?xml version="1.0" encoding="utf-8"?>
<sst xmlns="http://schemas.openxmlformats.org/spreadsheetml/2006/main" count="2420" uniqueCount="1126">
  <si>
    <t>sinapi</t>
  </si>
  <si>
    <t>comp</t>
  </si>
  <si>
    <t>N°</t>
  </si>
  <si>
    <t>74209/001</t>
  </si>
  <si>
    <t>74220/001</t>
  </si>
  <si>
    <t>ITEM</t>
  </si>
  <si>
    <t>1.1</t>
  </si>
  <si>
    <t>1.3</t>
  </si>
  <si>
    <t>1.4</t>
  </si>
  <si>
    <t>1.5</t>
  </si>
  <si>
    <t>1.6</t>
  </si>
  <si>
    <t>1.7</t>
  </si>
  <si>
    <t>2.4</t>
  </si>
  <si>
    <t>3.1</t>
  </si>
  <si>
    <t>3.2</t>
  </si>
  <si>
    <t>3.4</t>
  </si>
  <si>
    <t>3.5</t>
  </si>
  <si>
    <t>3.6</t>
  </si>
  <si>
    <t>5.1</t>
  </si>
  <si>
    <t>5.2</t>
  </si>
  <si>
    <t>6.1</t>
  </si>
  <si>
    <t>6.2</t>
  </si>
  <si>
    <t>6.3</t>
  </si>
  <si>
    <t>7.1</t>
  </si>
  <si>
    <t>7.2</t>
  </si>
  <si>
    <t>7.3</t>
  </si>
  <si>
    <t>7.4</t>
  </si>
  <si>
    <t>MOBILIZAÇÃO - CANTEIRO DE OBRAS - DEMOLIÇÕES</t>
  </si>
  <si>
    <t>PLACA DE OBRA EM CHAPA DE ACO GALVANIZADO - PADRÃO MINISTÉRIO DA SAÚDE - 1,50X3,00M</t>
  </si>
  <si>
    <t>LIGAÇÃO PROVISÓRIA DE ÁGUA PARA OBRA</t>
  </si>
  <si>
    <t>COBERTURA</t>
  </si>
  <si>
    <t>ESTRUTURA</t>
  </si>
  <si>
    <t>MUROS</t>
  </si>
  <si>
    <t>IMPERMEABILIZAÇÃO</t>
  </si>
  <si>
    <t>PROTEÇÃO MECÂNICA COM ARGAMASSA TRAÇO 1:3 (CIMENTO E AREIA), ESPESSURA 2 CM - Lajes</t>
  </si>
  <si>
    <t>REVESTIMENTOS - PISOS, PAREDES E TETOS</t>
  </si>
  <si>
    <t>PISO</t>
  </si>
  <si>
    <t>M2</t>
  </si>
  <si>
    <t>UN</t>
  </si>
  <si>
    <t>M3</t>
  </si>
  <si>
    <t>M</t>
  </si>
  <si>
    <t>KG</t>
  </si>
  <si>
    <t>1,00</t>
  </si>
  <si>
    <t>10,00</t>
  </si>
  <si>
    <t>1,60</t>
  </si>
  <si>
    <t>02</t>
  </si>
  <si>
    <t>7.5</t>
  </si>
  <si>
    <t>7.6</t>
  </si>
  <si>
    <t>7.7</t>
  </si>
  <si>
    <t>7.9</t>
  </si>
  <si>
    <t>7.11</t>
  </si>
  <si>
    <t>8.1</t>
  </si>
  <si>
    <t>8.2</t>
  </si>
  <si>
    <t>8.3</t>
  </si>
  <si>
    <t>8.4</t>
  </si>
  <si>
    <t>8.6</t>
  </si>
  <si>
    <t>8.8</t>
  </si>
  <si>
    <t>8.10</t>
  </si>
  <si>
    <t>8.11</t>
  </si>
  <si>
    <t>8.12</t>
  </si>
  <si>
    <t>8.15</t>
  </si>
  <si>
    <t>9.1</t>
  </si>
  <si>
    <t>9.2</t>
  </si>
  <si>
    <t>9.3</t>
  </si>
  <si>
    <t>9.4</t>
  </si>
  <si>
    <t>9.5</t>
  </si>
  <si>
    <t>9.6</t>
  </si>
  <si>
    <t>9.7</t>
  </si>
  <si>
    <t>9.8</t>
  </si>
  <si>
    <t>DISCRIMINAÇÃO</t>
  </si>
  <si>
    <t>PAREDE</t>
  </si>
  <si>
    <t>TETO</t>
  </si>
  <si>
    <t>EMASSAMENTO COM MASSA LÁTEX PVA PARA AMBIENTES INTERNOS</t>
  </si>
  <si>
    <t>ESQUARIAS</t>
  </si>
  <si>
    <t>MADEIRA</t>
  </si>
  <si>
    <t>ALUMÍNIO</t>
  </si>
  <si>
    <t>JANELA DE ALUMÍNIO PROJETANTE</t>
  </si>
  <si>
    <t>VIDRO LISO COMUM TRANSPARENTE, ESPESSURA 3MM</t>
  </si>
  <si>
    <t>INSTALAÇÕES ELETRICAS</t>
  </si>
  <si>
    <t>PADRÃO DE ENTRADA TRIFÁSICO 125A AÉREO - COMPLETO CFE PROJETO</t>
  </si>
  <si>
    <t>PONTOS ELETRICOS</t>
  </si>
  <si>
    <t>ARANDELA TIPO TARTARUGA COM LÂMPADA ELETRÔNICA 16W - COMPLETA</t>
  </si>
  <si>
    <t>PROJETOR COM LÂMPADA E REATOR VAPOR METÁLICO 150W COMPLETO</t>
  </si>
  <si>
    <t>PONTO DE ENERGIA PARA ILUMINAÇÃO</t>
  </si>
  <si>
    <t>UNID</t>
  </si>
  <si>
    <t>CJ</t>
  </si>
  <si>
    <t>PT</t>
  </si>
  <si>
    <t>QDE</t>
  </si>
  <si>
    <t>23,00</t>
  </si>
  <si>
    <t>2,00</t>
  </si>
  <si>
    <t>11,00</t>
  </si>
  <si>
    <t>3,00</t>
  </si>
  <si>
    <t>74131/004</t>
  </si>
  <si>
    <t>74130/006</t>
  </si>
  <si>
    <t>74130/005</t>
  </si>
  <si>
    <t>74130/001</t>
  </si>
  <si>
    <t>74130/002</t>
  </si>
  <si>
    <t>9535</t>
  </si>
  <si>
    <t>9.9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</si>
  <si>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</si>
  <si>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</si>
  <si>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</si>
  <si>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</si>
  <si>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</si>
  <si>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</si>
  <si>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</si>
  <si>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</si>
  <si>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</si>
  <si>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9.19</t>
  </si>
  <si>
    <t>9.20</t>
  </si>
  <si>
    <t>9.21</t>
  </si>
  <si>
    <t>9.22</t>
  </si>
  <si>
    <t>9.23</t>
  </si>
  <si>
    <t>9.24</t>
  </si>
  <si>
    <t>9.25</t>
  </si>
  <si>
    <t>9.26</t>
  </si>
  <si>
    <t>9.27</t>
  </si>
  <si>
    <t>9.28</t>
  </si>
  <si>
    <t>9.29</t>
  </si>
  <si>
    <t>9.30</t>
  </si>
  <si>
    <t>9.31</t>
  </si>
  <si>
    <t>9.32</t>
  </si>
  <si>
    <t>9.34</t>
  </si>
  <si>
    <t>9.40</t>
  </si>
  <si>
    <t>9.41</t>
  </si>
  <si>
    <t>10.1</t>
  </si>
  <si>
    <t>10.2</t>
  </si>
  <si>
    <t>10.3</t>
  </si>
  <si>
    <t>10.4</t>
  </si>
  <si>
    <t>10.5</t>
  </si>
  <si>
    <t>10.6</t>
  </si>
  <si>
    <t>TOMADA DUPLA 20A/127V PADRÃO BRASILEIRO EM CX. 4"X4"</t>
  </si>
  <si>
    <t>PONTO DE ENERGIA PARA INTERRUPTOR</t>
  </si>
  <si>
    <t>QPDG</t>
  </si>
  <si>
    <t>QUADROS</t>
  </si>
  <si>
    <t>EQUIPAMENTOS LÓGICA E TELEFONIA</t>
  </si>
  <si>
    <t>LOUÇAS E APARELHOS SANITÁRIOS</t>
  </si>
  <si>
    <t>BARRA APOIO PARA DEFICIENTE EM AÇO INOX</t>
  </si>
  <si>
    <t>TORNEIRA AUTOMÁTICA CROMADA 1/2" OU 3/4" PARA LAVATÓRIO, COM ENGATE FLEXÍVEL METÁLICO 1/2"X30CM</t>
  </si>
  <si>
    <t>TORNEIRA AUTOMÁTICA CROMADA TUBO MÓVEL PARA BANCADA 1/2" OU 3/4" PARA PIAS</t>
  </si>
  <si>
    <t>4,00</t>
  </si>
  <si>
    <t>5,00</t>
  </si>
  <si>
    <t>12,00</t>
  </si>
  <si>
    <t>17,00</t>
  </si>
  <si>
    <t>18,00</t>
  </si>
  <si>
    <t>74104/001</t>
  </si>
  <si>
    <t>11.1</t>
  </si>
  <si>
    <t>11.2</t>
  </si>
  <si>
    <t>METAIS, ACESSÓRIOS E EQUIPAMENTOS</t>
  </si>
  <si>
    <t>PONTO DE AGUA FRIA 3/4"</t>
  </si>
  <si>
    <t>PONTO DE AGUA FRIA 1 1/2"</t>
  </si>
  <si>
    <t>PONTO DE ESGOTO DN 50</t>
  </si>
  <si>
    <t>PONTO DE ESGOTO DN 100</t>
  </si>
  <si>
    <t>REDE EXTERNA</t>
  </si>
  <si>
    <t>REDE AR COMPRIMIDO</t>
  </si>
  <si>
    <t>DIVERSOS E LIMPEZA DA OBRA</t>
  </si>
  <si>
    <t>LIMPEZA FINAL DA OBRA</t>
  </si>
  <si>
    <t>20,00</t>
  </si>
  <si>
    <t>38,00</t>
  </si>
  <si>
    <t>VALOR</t>
  </si>
  <si>
    <t>VALOR TOTAL</t>
  </si>
  <si>
    <t>8.16</t>
  </si>
  <si>
    <t>SINAPI</t>
  </si>
  <si>
    <t>VALOR COM BDI %</t>
  </si>
  <si>
    <t>COMP 02</t>
  </si>
  <si>
    <t>LIGACAO PROVISORIA DE AGUA PARA OBRA E INSTALACAO SANITARIA PROVISORIA , PEQUENAS OBRAS -INSTALACAO MINIMA</t>
  </si>
  <si>
    <t>COD TCPO</t>
  </si>
  <si>
    <t>DESCRIÇÃO</t>
  </si>
  <si>
    <t>UND</t>
  </si>
  <si>
    <t>QTD</t>
  </si>
  <si>
    <t>Custo unitário (R$)</t>
  </si>
  <si>
    <t>CUSTO TOTAL</t>
  </si>
  <si>
    <t>m²</t>
  </si>
  <si>
    <t>und</t>
  </si>
  <si>
    <t>m³</t>
  </si>
  <si>
    <t>m</t>
  </si>
  <si>
    <t>kg</t>
  </si>
  <si>
    <t>h</t>
  </si>
  <si>
    <t>valor total do item</t>
  </si>
  <si>
    <t xml:space="preserve"> Prefeitura Municipal de Várzea Grande</t>
  </si>
  <si>
    <t xml:space="preserve">Contrato: 038.2014              </t>
  </si>
  <si>
    <t>BDI</t>
  </si>
  <si>
    <t>COMPOSIÇÃO DE CUSTOS DE SERVIÇOS ADICIONAIS</t>
  </si>
  <si>
    <t>COMP 01</t>
  </si>
  <si>
    <t>BARRAÇÃO DE OBRA EM TABUAS DE MADEIRA COM BANHEIRO, COBERTURA EM FIBROCIMENTO 4 MM, INCLUSO INSTALAÇOES HIDRO-SANITARIAS E ELETRICAS *Refeitorio, vestuário, banheiro, deposito)</t>
  </si>
  <si>
    <t>Quant</t>
  </si>
  <si>
    <t>custo unitário (R$)</t>
  </si>
  <si>
    <t>custo total</t>
  </si>
  <si>
    <t xml:space="preserve">CÓDIGO TCPO  </t>
  </si>
  <si>
    <t>01</t>
  </si>
  <si>
    <t>COMP 03</t>
  </si>
  <si>
    <t>16136.3.3.1</t>
  </si>
  <si>
    <t>16588.3.7.1</t>
  </si>
  <si>
    <t>16120.3.7.4</t>
  </si>
  <si>
    <t>01270.0.221</t>
  </si>
  <si>
    <t>01270.01.13</t>
  </si>
  <si>
    <t>Valor Total do item</t>
  </si>
  <si>
    <t>02515.8.1.1-    LIGAÇÃO provisória de luz e força para obra - instalação mínima - unidade: um</t>
  </si>
  <si>
    <t>cj</t>
  </si>
  <si>
    <t>RUFO EM CHAPA DE AÇO GALVANIZADO NÚMERO 24, CORTE DE 25 CM, INCLUSO TRANSPORTE VERTICAL. AF_06/2016</t>
  </si>
  <si>
    <t>PEITORIL EM MARMORE BRANCO, LARGURA DE 15CM, ASSENTADO COM ARGAMASSA TRACO 1:4 (CIMENTO E AREIA MEDIA), PREPARO MANUAL DA ARGAMASSA</t>
  </si>
  <si>
    <t xml:space="preserve">74065/003 </t>
  </si>
  <si>
    <t xml:space="preserve">COD TCPO- </t>
  </si>
  <si>
    <t>01270.0.40.1</t>
  </si>
  <si>
    <t>01270.0.45.1</t>
  </si>
  <si>
    <t>Kg</t>
  </si>
  <si>
    <t>M²</t>
  </si>
  <si>
    <t>01270.0.1.13</t>
  </si>
  <si>
    <t>01270.0.22.1</t>
  </si>
  <si>
    <t>13105.3.6.1</t>
  </si>
  <si>
    <t>13105.3.8.1</t>
  </si>
  <si>
    <t>16142.3.4.2</t>
  </si>
  <si>
    <t>16120.3.4.4</t>
  </si>
  <si>
    <t>16132.3.3.1</t>
  </si>
  <si>
    <t>16120.3.2.1</t>
  </si>
  <si>
    <t>161313.2.I</t>
  </si>
  <si>
    <t>16131.3.1.6</t>
  </si>
  <si>
    <t>73953/004</t>
  </si>
  <si>
    <t xml:space="preserve">73953/006 </t>
  </si>
  <si>
    <t>16520.8.2.1 - PROJETOR EXTERNO para lâmpada a vasor de mercúrio, de iodeto metálico ou de sódio, com ângulo regulável, com alojamento para reator - unidade: und</t>
  </si>
  <si>
    <t>TCPO</t>
  </si>
  <si>
    <t xml:space="preserve"> h </t>
  </si>
  <si>
    <t>16520.3.2.1</t>
  </si>
  <si>
    <t>16580.3.11.2</t>
  </si>
  <si>
    <t>165803.4.2</t>
  </si>
  <si>
    <t>16132.8.18.1 PONTO de luz com eletroduto de PVC rígido, 0 3/1" - unidade: um</t>
  </si>
  <si>
    <t>16120.3.7.1</t>
  </si>
  <si>
    <t>16132.3.1.2</t>
  </si>
  <si>
    <t>16132.3.3.2</t>
  </si>
  <si>
    <t>16132.3.42</t>
  </si>
  <si>
    <t xml:space="preserve">161363.22 </t>
  </si>
  <si>
    <t>TOMADA DUPLA 20A/127V PADRÃO BRASILEIRO EM CX. 4"X4", embutir, completa</t>
  </si>
  <si>
    <t>Valor Total do Item</t>
  </si>
  <si>
    <t>16143.8.11.1 - PONTO de tomada com eletroduto de PVC rígido, sem placa, 0 3/4"-unidade: um</t>
  </si>
  <si>
    <t>16143.8.12.1 - PONTO de interruptor com eletroduto de PVC rígido rosqueável, 0 3/4"</t>
  </si>
  <si>
    <t>161203.7.1</t>
  </si>
  <si>
    <t>16132.3.4.2</t>
  </si>
  <si>
    <t>1613.6.3.2.2</t>
  </si>
  <si>
    <t>16143.3.218</t>
  </si>
  <si>
    <t>QUADRO DE DISTRIBUICAO DE ENERGIA DE EMBUTIR, EM CHAPA METALICA, PARA 18 ISJUNTORES TERMOMAGNETICOS MONOPOLARES, COM BARRAMENTO TRIFASICO E
NEUTRO, FORNECIMENTO E INSTALACAO</t>
  </si>
  <si>
    <t xml:space="preserve"> PARA-RAIO TP VALVULA 15KV/5KA - FORNECIMENTO E INSTALACAO </t>
  </si>
  <si>
    <t xml:space="preserve">PARA-RAIO TP VALVULA 15KV/5KA - FORNECIMENTO E INSTALACAO </t>
  </si>
  <si>
    <t>01270.0.1.14</t>
  </si>
  <si>
    <t xml:space="preserve"> PAPELEIRA PLASTICA TIPO DISPENSER PARA PAPEL HIGIENICO ROLAO  </t>
  </si>
  <si>
    <t xml:space="preserve"> SABONETEIRA PLASTICA TIPO DISPENSER PARA SABONETE LIQUIDO COM RESERVATORIO  
800 A 1500 ML</t>
  </si>
  <si>
    <t>15007.8.1.2 BARRA DE APOIO para portadores de necessidades especiais,
largura 8 0 cm - unidade: und</t>
  </si>
  <si>
    <t>050603.6.1</t>
  </si>
  <si>
    <t>150073.13</t>
  </si>
  <si>
    <t>15480.8.7.1 TORNEIRA elétrica automática, 220 V - 5.400 W - unidade: um</t>
  </si>
  <si>
    <t>01270.0.24.1</t>
  </si>
  <si>
    <t xml:space="preserve">ENCANADOR OU BOMBEIRO HIDRAULICO </t>
  </si>
  <si>
    <t>15480.3.9.1</t>
  </si>
  <si>
    <t>06062.3.6.3</t>
  </si>
  <si>
    <t>087703.13.1</t>
  </si>
  <si>
    <t xml:space="preserve">15141316.2 </t>
  </si>
  <si>
    <t>15141316.3</t>
  </si>
  <si>
    <t>15141316.6</t>
  </si>
  <si>
    <t>151433.5.1</t>
  </si>
  <si>
    <t>154503.1</t>
  </si>
  <si>
    <t>15450.8.1 RESERVATÓRIO d'água de fibra de vidro cilíndrico - 5000L unidade: um</t>
  </si>
  <si>
    <t>REGISTRO DE GAVETA BRUTO, LATÃO, ROSCÁVEL, 3/4", COM ACABAMENTO E CANOPLA CROMADOS. FORNECIDO E INSTALADO EM RAMAL DE ÁGUA.</t>
  </si>
  <si>
    <t>RESERVATÓRIO D'AGUA DE FIBRA CILÍNDRICO, CAPACIDADE 5.000L</t>
  </si>
  <si>
    <t>TORNEIRA DE BÓIA REAL, ROSCÁVEL, 3/4", FORNECIDA E INSTALADA EM RESERVAÇÃO DE ÁGUA.</t>
  </si>
  <si>
    <t xml:space="preserve"> REGISTRO DE GAVETA BRUTO, LATÃO, ROSCÁVEL, 3/4", FORNECIDO E INSTALADO EM RAMAL DE ÁGUA.</t>
  </si>
  <si>
    <t>CAIXA SIFONADA, PVC, DN 100 X 100 X 50 MM, FORNECIDA E INSTALADA EM RAMAIS DE ENCAMINHAMENTO DE ÁGUA PLUVIAL</t>
  </si>
  <si>
    <t>15142.8.27.1 PONTO de água fria 3/4" - Ø 25 mm - unidade: und</t>
  </si>
  <si>
    <t xml:space="preserve">15142.311.4 </t>
  </si>
  <si>
    <t>15142.3.13.3</t>
  </si>
  <si>
    <t xml:space="preserve">151423.20.2 </t>
  </si>
  <si>
    <t>5147.3.23.2</t>
  </si>
  <si>
    <t>15152.8.29.1 PONTO de esgoto primário, com tubo de PVC branco e conexões, Ø50 mm - unidade: um</t>
  </si>
  <si>
    <t xml:space="preserve">151573.15.6 </t>
  </si>
  <si>
    <t xml:space="preserve">151523.29.2 </t>
  </si>
  <si>
    <t>15152.8.29.1 PONTO de esgoto primário, com tubo de PVC branco e conexões, Ø100 mm - unidade: um</t>
  </si>
  <si>
    <t>01270.01.19</t>
  </si>
  <si>
    <t>01270.0.41.1</t>
  </si>
  <si>
    <t>L</t>
  </si>
  <si>
    <t>09910330.1</t>
  </si>
  <si>
    <t>VALOR MEDIANO</t>
  </si>
  <si>
    <t>CODIGO</t>
  </si>
  <si>
    <t>020603.22</t>
  </si>
  <si>
    <t>01270.0.25.1</t>
  </si>
  <si>
    <t>01270.0.1.20</t>
  </si>
  <si>
    <t>01270.0.48.1</t>
  </si>
  <si>
    <t>COMP 11</t>
  </si>
  <si>
    <t>COMP 12</t>
  </si>
  <si>
    <t>PISO CERÂMICO esmaltado 20 cm x 25 cm, assentado com argamassa mista de cimento, cal hidratada e areia sem peneirar traço 1:0,5:5, e=2,5 cm - unidade: m2</t>
  </si>
  <si>
    <t>COMP 13</t>
  </si>
  <si>
    <t>099053.4.1</t>
  </si>
  <si>
    <t>COMP 14</t>
  </si>
  <si>
    <t>COMP 15</t>
  </si>
  <si>
    <t>02060.3.2.2</t>
  </si>
  <si>
    <t>02065.3.5.1</t>
  </si>
  <si>
    <t>01270.0.1.11</t>
  </si>
  <si>
    <t>01270.0.19.1</t>
  </si>
  <si>
    <t>05060.3.20.6</t>
  </si>
  <si>
    <t>COMP 16</t>
  </si>
  <si>
    <t>08520.8.1.3 JANELA de alumínio sob encomenda, colocação e acabamento,
fixa, com contramarcos - unidade: m2</t>
  </si>
  <si>
    <t>085203.1.7</t>
  </si>
  <si>
    <t>COMP 17</t>
  </si>
  <si>
    <t>COMP 18</t>
  </si>
  <si>
    <t>COMPOSIÇÃO DA TAXA DE BENEFÍCIOS E DESPESAS INDIRETAS</t>
  </si>
  <si>
    <t>Grupo A</t>
  </si>
  <si>
    <t xml:space="preserve">Despesas indiretas </t>
  </si>
  <si>
    <t>AC</t>
  </si>
  <si>
    <t>Administração central</t>
  </si>
  <si>
    <t>SG</t>
  </si>
  <si>
    <t>Seguro e Garantia</t>
  </si>
  <si>
    <t>R</t>
  </si>
  <si>
    <t>Risco</t>
  </si>
  <si>
    <t>Total do grupo A</t>
  </si>
  <si>
    <t>Grupo B</t>
  </si>
  <si>
    <t>Bonificação</t>
  </si>
  <si>
    <t>DF</t>
  </si>
  <si>
    <t>Despesas Financeiras</t>
  </si>
  <si>
    <t>Total do grupo B</t>
  </si>
  <si>
    <t>Grupo C</t>
  </si>
  <si>
    <t>Lucro</t>
  </si>
  <si>
    <t>Total do grupo C</t>
  </si>
  <si>
    <t>Grupo D</t>
  </si>
  <si>
    <t>Impostos</t>
  </si>
  <si>
    <t>C.1</t>
  </si>
  <si>
    <t>PIS</t>
  </si>
  <si>
    <t>C.2</t>
  </si>
  <si>
    <t>COFINS</t>
  </si>
  <si>
    <t>C.3</t>
  </si>
  <si>
    <t>ISSQN</t>
  </si>
  <si>
    <t>C.4</t>
  </si>
  <si>
    <t>CPRB</t>
  </si>
  <si>
    <t>Total do grupo D</t>
  </si>
  <si>
    <t>Fórmula para o cálculo do B.D.I. ( benefícios e despesas indiretas )</t>
  </si>
  <si>
    <t>BDI  = ((1+AC+S+R+G)(1+DF)(1+L)/(1-I))-1</t>
  </si>
  <si>
    <t>ÍTEM</t>
  </si>
  <si>
    <t>SERVIÇO</t>
  </si>
  <si>
    <t>CÁLCULO</t>
  </si>
  <si>
    <t>TOTAL</t>
  </si>
  <si>
    <t>UNIDADE</t>
  </si>
  <si>
    <t>SERVIÇOS PRELIMINARES</t>
  </si>
  <si>
    <t>LIMPEZA DO TERRENO</t>
  </si>
  <si>
    <t>TAPUME</t>
  </si>
  <si>
    <t>BARRACÃO DE OBRA</t>
  </si>
  <si>
    <t>4*3.50</t>
  </si>
  <si>
    <t>PLACA</t>
  </si>
  <si>
    <t>2.1</t>
  </si>
  <si>
    <t>CONFORME PROJETO ESTRUTURAL</t>
  </si>
  <si>
    <t>LANÇAMENTO CONCRETO</t>
  </si>
  <si>
    <t>FÔRMA</t>
  </si>
  <si>
    <t>AÇO CA-50</t>
  </si>
  <si>
    <t>AÇO CA-60</t>
  </si>
  <si>
    <t>4.1</t>
  </si>
  <si>
    <t>CONCRETO 25 MPA</t>
  </si>
  <si>
    <t>5.0</t>
  </si>
  <si>
    <t>ALVENARIA</t>
  </si>
  <si>
    <t>TIJOLO CERÂMICO</t>
  </si>
  <si>
    <t>ÁREA DAS PAREDES</t>
  </si>
  <si>
    <t>ESTRUTURA DE MADEIRA P/ COBERTURA FIBROCIMENTO</t>
  </si>
  <si>
    <t>AREA COBERTA</t>
  </si>
  <si>
    <t>ESQUADRIA</t>
  </si>
  <si>
    <t>CONFORME PROJETO ARQUITETÔNICO</t>
  </si>
  <si>
    <t>PORTA MADEIRA 0,80 X 2,10</t>
  </si>
  <si>
    <t>PORTA MADEIRA 1,00 X 2,10</t>
  </si>
  <si>
    <t>REVESTIMENTO</t>
  </si>
  <si>
    <t>CHAPISCO</t>
  </si>
  <si>
    <t>EMBOÇO</t>
  </si>
  <si>
    <t>AZULEJO</t>
  </si>
  <si>
    <t>REJUNTE</t>
  </si>
  <si>
    <t>IGUAL ÁREA DE AZULEJO</t>
  </si>
  <si>
    <t>PISOS, RODAPÉS, SOLEIRAS E PEITORIS</t>
  </si>
  <si>
    <t xml:space="preserve">ÁREA DE PISO NOVA DA EDIFICAÇÃO  </t>
  </si>
  <si>
    <t>PASSEIO (CALÇADA)</t>
  </si>
  <si>
    <t>PISO GRANILITE</t>
  </si>
  <si>
    <t>RODAPÉ GRANILITE</t>
  </si>
  <si>
    <t>PERIMETRO DOS AMBIENTES INTERNOS</t>
  </si>
  <si>
    <t>VIDRO</t>
  </si>
  <si>
    <t>12.1</t>
  </si>
  <si>
    <t>PINTURA</t>
  </si>
  <si>
    <t>PERIMETRO EXTERNO E INTERNO X ALTURA</t>
  </si>
  <si>
    <t>PINTURA ESMALTE MADEIRA</t>
  </si>
  <si>
    <t>ÁREA DAS ESQUADRIAS</t>
  </si>
  <si>
    <t>13.1</t>
  </si>
  <si>
    <t>FORRO</t>
  </si>
  <si>
    <t>14.1</t>
  </si>
  <si>
    <t>SERVIÇOS COMPLEMENTARES</t>
  </si>
  <si>
    <t>BARRA DE APOIO</t>
  </si>
  <si>
    <t>15.1</t>
  </si>
  <si>
    <t>INSTALAÇÃO HIDRO SANITÁRIA</t>
  </si>
  <si>
    <t>CONFORME PROJETO HIDRAULICO</t>
  </si>
  <si>
    <t>INSTALAÇÃO ELETRICA</t>
  </si>
  <si>
    <t>CONFORME PROJETO ELÉTRICO</t>
  </si>
  <si>
    <t>LIMPEZA FINAL DE OBRA</t>
  </si>
  <si>
    <t>LIMPEZA FINAL</t>
  </si>
  <si>
    <t>ÁREA TOTAL</t>
  </si>
  <si>
    <t>QUADRO DE DISTRIBUICAO COM BARRAMENTO TRIFASICO, DE EMBUTIR, EM CHAPA DE ACO GALVANIZADO, PARA 12 DISJUNTORES DIN, 100 A</t>
  </si>
  <si>
    <t>ELETRICISTA</t>
  </si>
  <si>
    <t>AJUDANTE DE ELETRICISTA</t>
  </si>
  <si>
    <t>LIGAÇÃO DOMICILIAR DE ESGOTO DN 100MM, DA CASA ATÉ A CAIXA, COMPOSTO POR 10,0M TUBO DE PVC ESGOTO PREDIAL DN 100MM E CAIXA DE ALVENARIA COM TAMPA DE CONCRETO - FORNECIMENTO E INSTALAÇÃ</t>
  </si>
  <si>
    <t>TABUA DE MADEIRA APARELHADA *2,5 X 15* CM, MACARANDUBA, ANGELIM OU EQUIVALENTE DA REGIAO</t>
  </si>
  <si>
    <t>BLOCO CERAMICO (ALVENARIA DE VEDACAO), 6 FUROS, DE 9 X 9 X 19 CM</t>
  </si>
  <si>
    <t>AREIA MEDIA - POSTO JAZIDA/FORNECEDOR (RETIRADO NA JAZIDA, SEM TRANSPORTE)</t>
  </si>
  <si>
    <t>TUBO COLETOR DE ESGOTO PVC, JEI, DN 100 MM (NBR 7362)</t>
  </si>
  <si>
    <t xml:space="preserve">BACIA SANITARIA (VASO) CONVENCIONAL DE LOUCA BRANCA
</t>
  </si>
  <si>
    <t>CAIXA D'AGUA FIBRA DE VIDRO PARA 1000 LITROS, COM TAMPA</t>
  </si>
  <si>
    <t>TUBO ACO GALVANIZADO COM COSTURA, CLASSE LEVE, DN 20 MM ( 3/4"), E = 2,25 MM, *1,3* KG/M (NBR 5580)</t>
  </si>
  <si>
    <t>PREGO DE ACO POLIDO COM CABECA 15 X 15 (1 1/4 X 13)</t>
  </si>
  <si>
    <t>CARPINTEIRO DE FORMAS</t>
  </si>
  <si>
    <t>SERVENTE</t>
  </si>
  <si>
    <t>ENCANADOR OU BOMBEIRO HIDRAULICO</t>
  </si>
  <si>
    <t>AJUDANTE DE ARMADOR</t>
  </si>
  <si>
    <t>AREIA GROSSA - POSTO JAZIDA/FORNECEDOR (RETIRADO NA JAZIDA, SEM TRANSPORTE)</t>
  </si>
  <si>
    <t>SOQUETE DE PORCELANA BASE E27, FIXO DE TETO, PARA LAMPADAS</t>
  </si>
  <si>
    <t>CAIXA D'AGUA EM POLIETILENO 500 LITROS, COM TAMPA</t>
  </si>
  <si>
    <t>LAVATORIO LOUCA BRANCA SUSPENSO *40 X 30* CM</t>
  </si>
  <si>
    <t>TUBO PVC, SOLDAVEL, DN 25 MM, AGUA FRIA (NBR-5648)</t>
  </si>
  <si>
    <t>TUBO DE DESCIDA EXTERNO DE PVC PARA CAIXA DE DESCARGA EXTERNA ALTA - 40 MM X 1,60 M</t>
  </si>
  <si>
    <t>CAIXA DE DESCARGA DE PLASTICO EXTERNA, DE *9* L, PUXADOR FIO DE NYLON, NAO INCLUSO CANO, BOLSA, ENGATE</t>
  </si>
  <si>
    <t>FIO DE COBRE, SOLIDO, CLASSE 1, ISOLACAO EM PVC/A, ANTICHAMA BWF-B, 450/750V, SECAO NOMINAL 1,5 MM2</t>
  </si>
  <si>
    <t>CIMENTO PORTLAND COMPOSTO CP II-32</t>
  </si>
  <si>
    <t>PREGO DE ACO POLIDO COM CABECA 17 X 27 (2 1/2 X 11)</t>
  </si>
  <si>
    <t>DOBRADICA EM ACO/FERRO, 3" X 2 1/2", E= 1,9 A 2 MM, SEM ANEL, CROMADO OU ZINCADO, TAMPA BOLA, COM PARAFUSOS</t>
  </si>
  <si>
    <t>PORTA CADEADO, 3 1/2", EM ACO ZINCADO, PRETO, PARA PORTAO E JANELA</t>
  </si>
  <si>
    <t>LAMPADA FLUORESCENTE COMPACTA 3U BRANCA 20 W, BASE E27 (127/220 V)</t>
  </si>
  <si>
    <t>VIGA DE MADEIRA NAO APARELHADA 6 X 12 CM, MACARANDUBA, ANGELIM OU EQUIVALENTE DA REGIAO</t>
  </si>
  <si>
    <t>CAIBRO DE MADEIRA NAO APARELHADA *5 X 6* CM, MACARANDUBA, ANGELIM OU EQUIVALENTE DA REGIAO</t>
  </si>
  <si>
    <t xml:space="preserve">PECA DE MADEIRA 3A QUALIDADE 2,5 X 10CM NAO APARELHADA
</t>
  </si>
  <si>
    <t>PEDRA BRITADA N. 1 (9,5 a 19 MM) POSTO PEDREIRA/FORNECEDOR, SEM FRETE</t>
  </si>
  <si>
    <t xml:space="preserve">TORNEIRA CROMADA DE MESA PARA LAVATORIO, PADRAO POPULAR, 1/2 " OU 3/4 " (REF 1193)
</t>
  </si>
  <si>
    <t>PEDREIRO</t>
  </si>
  <si>
    <t>TUBO PVC SERIE NORMAL, DN 100 MM, PARA ESGOTO PREDIAL (NBR 5688)</t>
  </si>
  <si>
    <t xml:space="preserve">BOLSA DE LIGACAO EM PVC FLEXIVEL PARA VASO SANITARIO 1.1/2 " (40 MM)
</t>
  </si>
  <si>
    <t xml:space="preserve">ENGATE/RABICHO FLEXIVEL PLASTICO (PVC OU ABS) BRANCO 1/2 " X 30 CM
</t>
  </si>
  <si>
    <t>SIFAO PLASTICO TIPO COPO PARA TANQUE, 1.1/4 X 1.1/2 "</t>
  </si>
  <si>
    <t xml:space="preserve">VALVULA EM PLASTICO BRANCO PARA LAVATORIO 1 ", SEM UNHO, COM LADRAO
</t>
  </si>
  <si>
    <t xml:space="preserve">TELHA DE FIBROCIMENTO ONDULADA E = 4 MM, DE 2,44 X 0,50 M (SEM AMIANTO)
</t>
  </si>
  <si>
    <t>CHUVEIRO PLASTICO BRANCO SIMPLES 5 '' PARA ACOPLAR EM HASTE 1/2 ", AGUA FRIA</t>
  </si>
  <si>
    <t>FECHADURA DE EMBUTIR PARA PORTA EXTERNA / ENTRADA, MAQUINA 40 MM, COM CILINDRO, MACANETA ALAVANCA E ESPELHO EM METAL CROMADO - NIVEL SEGURANCA MEDIO - COMPLETA</t>
  </si>
  <si>
    <t>REGISTRO PRESSAO BRUTO EM LATAO FORJADO, BITOLA 3/4 " (REF 1400)</t>
  </si>
  <si>
    <t xml:space="preserve">INTERRUPTOR SIMPLES 10A, 250V, CONJUNTO MONTADO PARA SOBREPOR 4" X 2" (CAIXA + MODULO)
</t>
  </si>
  <si>
    <t xml:space="preserve">CHAPA DE MADEIRA COMPENSADA RESINADA PARA FORMA DE CONCRETO, DE *2,2 X 1,1* M, E = 12 MM
</t>
  </si>
  <si>
    <t>CURVA PVC CURTA 90 GRAUS, 100 MM, PARA ESGOTO PREDIAL</t>
  </si>
  <si>
    <t>AUXILIAR DE CARPINTEIRO</t>
  </si>
  <si>
    <t>PREGO DE ACO POLIDO COM CABECA 18 X 27 (2 1/2 X 10)</t>
  </si>
  <si>
    <t>TELHADISTA</t>
  </si>
  <si>
    <t>CAL HIDRATADA CH-I PARA ARGAMASSAS</t>
  </si>
  <si>
    <t xml:space="preserve">07320.3.9 </t>
  </si>
  <si>
    <t>CALHA EM CHAPA DE AÇO GALVANIZADO NÚMERO 24, DESENVOLVIMENTO DE 50 CM, INCLUSO TRANSPORTE VERTICAL. AF_06/2016</t>
  </si>
  <si>
    <t>ARMAÇÃO DE ESTRUTURAS DE CONCRETO ARMADO, EXCETO VIGAS, PILARES, LAJES E FUNDAÇÕES, UTILIZANDO AÇO CA-50 DE 6,3 MM - MONTAGEM. AF_12/2015</t>
  </si>
  <si>
    <t>ARMADOR</t>
  </si>
  <si>
    <t>PEDRA BRITADA N. 2 (19 A 38 MM) POSTO PEDREIRA/FORNECEDOR, SEM FRETE</t>
  </si>
  <si>
    <t>CONCRETO USINADO BOMBEAVEL, CLASSE DE RESISTENCIA C45, COM BRITA 0 E 1, SLUMP = 100 +/- 20 MM, INCLUI SERVICO DE BOMBEAMENTO (NBR 8953</t>
  </si>
  <si>
    <t>Ajudante de armador</t>
  </si>
  <si>
    <t>01270.0.1.10</t>
  </si>
  <si>
    <t>l</t>
  </si>
  <si>
    <t>02060.3.3.2</t>
  </si>
  <si>
    <t>02060.3.3.1</t>
  </si>
  <si>
    <t>02060.3.6.1</t>
  </si>
  <si>
    <t>02065.3.2.1</t>
  </si>
  <si>
    <t>03125.3.1.1</t>
  </si>
  <si>
    <t>03210.3.1.4</t>
  </si>
  <si>
    <t>03210.3.2.2</t>
  </si>
  <si>
    <t>05060.3.3.1</t>
  </si>
  <si>
    <t>05062.3.2.1</t>
  </si>
  <si>
    <t>05062.3.4.3</t>
  </si>
  <si>
    <t>05062.3.5.5</t>
  </si>
  <si>
    <t>IMPERMEABILIZACAO DE SUPERFICIE COM MANTA ASFALTICA (COM POLIMEROS TIPO APP), E=3 MM</t>
  </si>
  <si>
    <t>PISO EM GRANILITE, MARMORITE OU GRANITINA ESPESSURA 8 MM, INCLUSO JUNTAS DE DILATACAO PLASTICAS</t>
  </si>
  <si>
    <t xml:space="preserve"> APLICAÇÃO MANUAL DE PINTURA COM TINTA TEXTURIZADA ACRÍLICA EM PAREDES EXTERNAS DE CASAS, UMA COR. AF_06/2014</t>
  </si>
  <si>
    <t>PINTURA ESMALTE BRILHANTE PARA MADEIRA, DUAS DEMAOS, SOBRE FUNDO NIVELADOR BRANCO</t>
  </si>
  <si>
    <t>SUPORTE PARAFUSADO COM PLACA DE ENCAIXE 4" X 2" ALTO (2,00 M DO PISO) PARA PONTO ELÉTRICO - FORNECIMENTO E INSTALAÇÃO. AF_12/2015</t>
  </si>
  <si>
    <t>TOMADA MÉDIA DE EMBUTIR (1 MÓDULO), 2P+T 20 A, SEM SUPORTE E SEM PLACA - FORNECIMENTO E INSTALAÇÃO. AF_12/2015</t>
  </si>
  <si>
    <t>INTERRUPTOR SIMPLES 10A, 250V, CONJUNTO MONTADO PARA SOBREPOR 4" X 2" (CAIXA + MODULO)</t>
  </si>
  <si>
    <t>TOMADA PARA TELEFONE DE 4 POLOS PADRAO TELEBRAS - FORNECIMENTO E INSTALACAO</t>
  </si>
  <si>
    <t>QUADRO DE DISTRIBUICAO PARA TELEFONE N.3, 40X40X12CM EM CHAPA METALICA, DE EMBUTIR, SEM ACESSORIOS, PADRAO TELEBRAS, FORNECIMENTO E INSTALACAO</t>
  </si>
  <si>
    <t>VASO SANITARIO SIFONADO CONVENCIONAL COM LOUÇA BRANCA - FORNECIMENTO E INSTALAÇÃO. AF_10/2016</t>
  </si>
  <si>
    <t>VALVULA DESCARGA 1.1/2" COM REGISTRO, ACABAMENTO EM METAL CROMADO - FORNECIMENTO E INSTALACAO</t>
  </si>
  <si>
    <t>PEDRA BRITADA N. 0, OU PEDRISCO (4,8 A 9,5 MM) POSTO PEDREIRA/FORNECEDOR, SEM</t>
  </si>
  <si>
    <t>4720</t>
  </si>
  <si>
    <t>DESMOLDANTE PROTETOR PARA FORMAS DE MADEIRA, DE BASE OLEOSA EMULSIONADA</t>
  </si>
  <si>
    <t>2692</t>
  </si>
  <si>
    <t>5061</t>
  </si>
  <si>
    <t>ARAME RECOZIDO 18 BWG, 1,25 MM (0,01 KG/M)</t>
  </si>
  <si>
    <t>337</t>
  </si>
  <si>
    <t>COMP 10</t>
  </si>
  <si>
    <t>AZULEJISTA OU LADRILHISTA</t>
  </si>
  <si>
    <t xml:space="preserve">REVESTIMENTO EM CERAMICA ESMALTADA EXTRA, PEI MENOR OU IGUAL A 3, FORMATO menor ou igula a 20x25 cm²
</t>
  </si>
  <si>
    <t>CAIXILHO FIXO ALUMINIO SERIE 25 COMPLETO 60 X 80CM
(tipo de acabamento: natural)</t>
  </si>
  <si>
    <t>CONECTOR DE ALUMINIO TIPO PRENSA CABO, BITOLA 3/4", PARA CABOS DE DIAMETRO DE 17,5 A 20 MM</t>
  </si>
  <si>
    <t>HASTE DE ATERRAMENTO EM ACO COM 3,00 M DE COMPRIMENTO E DN = 3/4", REVESTIDA COM BAIXA CAMADA DE COBRE, COM CONECTOR TIPO GRAMPO</t>
  </si>
  <si>
    <t>CAIXA EXTERNA DE MEDICAO PARA 1 MEDIDOR TRIFASICO, COM VISOR, EM CHAPA DE ACO 18 USG (PADRAO DA CONCESSIONARIA LOCAL)</t>
  </si>
  <si>
    <t>16136.8.1 - ENTRADA DE ENERGIA em caixa de chapa de aço, dimensões 500 mm
x 603 mm x 270 mm - unidade: un</t>
  </si>
  <si>
    <t>ELETRODUTO/CONDULETE DE PVC RIGIDO, LISO, COR CINZA, DE 1/2", PARA INSTALACOES APARENTES (NBR 5410)</t>
  </si>
  <si>
    <t>CABO DE COBRE NU 25 MM2 MEIO-DURO</t>
  </si>
  <si>
    <t xml:space="preserve"> BUCHA EM ALUMINIO, COM ROSCA, DE 1 1/4", PARA ELETRODUTO</t>
  </si>
  <si>
    <t>ARRUELA EM ALUMINIO, COM ROSCA, DE 1 1/4", PARA ELETRODUTO</t>
  </si>
  <si>
    <t>PROJETOR RETANGULAR FECHADO PARA LAMPADA VAPOR DE MERCURIO/SODIO 250 W A 500 W, CABECEIRAS EM ALUMINIO FUNDIDO, CORPO EM ALUMINIO ANODIZADO, PARA LAMPADA E40 FECHAMENTO EM VIDRO TEMPERADO.</t>
  </si>
  <si>
    <t xml:space="preserve">REATOR P/ 1 LAMPADA VAPOR DE MERCURIO 250W USO EXT
</t>
  </si>
  <si>
    <t xml:space="preserve"> FIO DE COBRE, SOLIDO, CLASSE 1, ISOLACAO EM PVC/A, ANTICHAMA BWF-B, 450/750V, SECAO NOMINAL 1,5 MM2</t>
  </si>
  <si>
    <t>CURVA 90 GRAUS, CURTA, DE PVC RIGIDO ROSCAVEL, DE 3/4", PARA ELETRODUTO</t>
  </si>
  <si>
    <t>ELETRODUTO DE PVC RIGIDO ROSCAVEL DE 3/4 ", SEM LUVA</t>
  </si>
  <si>
    <t>LUVA EM PVC RIGIDO ROSCAVEL, DE 3/4", PARA ELETRODUTO</t>
  </si>
  <si>
    <t>CAIXA DE LUZ "4 X 2" EM ACO ESMALTADA</t>
  </si>
  <si>
    <t>TOMADA BAIXA DE EMBUTIR (2 MÓDULOS), 2P+T 20 A, INCLUINDO SUPORTE E PLACA - FORNECIMENTO E INSTALAÇÃO. AF_12/2015</t>
  </si>
  <si>
    <t>AUXILIAR DE ENCANADOR OU BOMBEIRO HIDRAULICO</t>
  </si>
  <si>
    <t>CAIXA DE PASSAGEM, EM PVC, DE 4" X 4", PARA ELETRODUTO FLEXIVEL CORRUGADO</t>
  </si>
  <si>
    <t>COMP 24</t>
  </si>
  <si>
    <t>COMP 25</t>
  </si>
  <si>
    <t>BUCHA DE NYLON SEM ABA S8, COM PARAFUSO DE 4,80 X 50 MM EM ACO ZINCADO COM ROSCA SOBERBA, CABECA CHATA E FENDA PHILLIPS</t>
  </si>
  <si>
    <t>BARRA DE APOIO RETA, EM ACO INOX POLIDO, COMPRIMENTO 80CM, DIAMETRO MINIMO 3 CM
inoxidável (comprimento: 800 mm / diâmetro: 11/4")</t>
  </si>
  <si>
    <t>TORNEIRA ELETRICA DE PAREDE, BICA ALTA, PARA COZINHA, 5500 W (110/220 V)</t>
  </si>
  <si>
    <t>COMP 26</t>
  </si>
  <si>
    <t>VIGA DE MADEIRA APARELHADA *6 X 16* CM, MACARANDUBA, ANGELIM OU EQUIVALENTE DA REGIAO</t>
  </si>
  <si>
    <t>MASSA PARA VIDRO</t>
  </si>
  <si>
    <t>FLANGE SEXTAVADO DE FERRO GALVANIZADO, COM ROSCA BSP, DE 1"</t>
  </si>
  <si>
    <t>FLANGE SEXTAVADO DE FERRO GALVANIZADO, COM ROSCA BSP, DE 3/4"</t>
  </si>
  <si>
    <t>FLANGE SEXTAVADO DE FERRO GALVANIZADO, COM ROSCA BSP, DE 2"</t>
  </si>
  <si>
    <t>FITA VEDA ROSCA EM ROLOS DE 18 MM X 50 M (L X C)</t>
  </si>
  <si>
    <t>CAIXA D'AGUA FIBRA DE VIDRO PARA 5000 LITROS, COM TAMPA</t>
  </si>
  <si>
    <t>COTOVELO/JOELHO COM ADAPTADOR, 90 GRAUS, EM POLIPROPILENO, PN 16, PARA TUBOS PEAD, 32 MM X 1" - LIGACAO PREDIAL DE AGUA
parte soldável: 32,00 mm 7 diâmetro da parte rosqueável: 3/4")</t>
  </si>
  <si>
    <t>COMP 29</t>
  </si>
  <si>
    <t>COMP 30</t>
  </si>
  <si>
    <t>JOELHO PVC, SOLDAVEL, PB, 90 GRAUS, DN 50 MM, PARA ESGOTO PREDIAL</t>
  </si>
  <si>
    <t>JUNCAO SIMPLES, PVC, DN 75 X 50 MM, SERIE NORMAL PARA ESGOTO PREDIAL</t>
  </si>
  <si>
    <t>TE SANITARIO, PVC, DN 50 X 50 MM, SERIE NORMAL, PARA ESGOTO PREDIAL</t>
  </si>
  <si>
    <t>TUBO PVC, PL, SERIE R, DN 50 MM, PARA ESGOTO OU AGUAS PLUVIAIS PREDIAL (NBR 5688)</t>
  </si>
  <si>
    <t>JUNCAO DE REDUCAO INVERTIDA, PVC SOLDAVEL, 100 X 75 MM, SERIE NORMAL PARA ESGOTO PREDIAL</t>
  </si>
  <si>
    <t>TE, PVC, 90 GRAUS, BBP, JE, DN 100 MM, PARA REDE COLETORA ESGOTO (NBR 10569)</t>
  </si>
  <si>
    <t>TELHA CERAMICA TIPO ROMANA, COMPRIMENTO DE *41* CM, RENDIMENTO DE *16* TELHAS/M2</t>
  </si>
  <si>
    <t>COMP</t>
  </si>
  <si>
    <t>COMP 28</t>
  </si>
  <si>
    <t>COMP 31</t>
  </si>
  <si>
    <t>COMP 32</t>
  </si>
  <si>
    <t>JOGO DE FERRAGENS CROMADAS P/ PORTA DE VIDRO TEMPERADO, UMA FOLHA COMPOSTA: DOBRADICA SUPERIOR (101) E INFERIOR (103),TRINCO (502), FECHADURA (520),CONTRA FECHADURA (531),COM CAPUCHINHO</t>
  </si>
  <si>
    <t>VIDRACEIRO</t>
  </si>
  <si>
    <t>VIDRO TEMPERADO INCOLOR E = 10 MM, SEM COLOCACAO</t>
  </si>
  <si>
    <t>PUXADOR CONCHA DE EMBUTIR, EM LATAO CROMADO, PARA PORTA / JANELA DE CORRER, LISO, SEM FURO PARA CHAVE, COM FUROS PARA FIXAR PARAFUSOS, *30 X 90* MM (LARGURA X ALTURA)</t>
  </si>
  <si>
    <t>MOLA HIDRAULICA DE PISO P/ VIDRO TEMPERADO 10MM</t>
  </si>
  <si>
    <t>COMP 33</t>
  </si>
  <si>
    <t>8.17</t>
  </si>
  <si>
    <t>PORTA DE VIDRO TEMPERADO INCOLOR, 2 FOLHAS DE ABRIR, E=10MM (1,60x2,10M) CV02</t>
  </si>
  <si>
    <t>COMP 34</t>
  </si>
  <si>
    <t>COMP 35</t>
  </si>
  <si>
    <t>7.8</t>
  </si>
  <si>
    <t>Argamassa pré-fabricada cimento colante para assentamento peças cerâmicas</t>
  </si>
  <si>
    <t>COMP 36</t>
  </si>
  <si>
    <t>PAPELEIRA PLASTICA TIPO DISPENSER PARA PAPEL HIGIENICO ROLAO</t>
  </si>
  <si>
    <t>CHAPISCO APLICADO EM ALVENARIAS E ESTRUTURAS DE CONCRETO INTERNAS, COM COLHER DE PEDREIRO. ARGAMASSA TRAÇO 1:3 COM PREPARO EM BETONEIRA 400L. AF_06/2014</t>
  </si>
  <si>
    <t>07320.8.3. COBERTURA com telha cerâmica,  com inclinação 35 % - unidade: m2</t>
  </si>
  <si>
    <t>COMP 37</t>
  </si>
  <si>
    <t>CARPINTEIRO DE ESQUADRIAS</t>
  </si>
  <si>
    <t>RODAPE EM MARMORITE, ALTURA 10CM</t>
  </si>
  <si>
    <t>ALVENARIA DE VEDAÇÃO DE BLOCOS CERÂMICOS FURADOS NA HORIZONTAL DE 9X19X19CM (ESPESSURA 9CM) DE PAREDES COM ÁREA LÍQUIDA MAIOR OU IGUAL A 6M² SEM VÃOS E ARGAMASSA DE ASSENTAMENTO COM PREPARO MANUAL. AF_06/2014</t>
  </si>
  <si>
    <t>EXECUÇÃO DE MURO</t>
  </si>
  <si>
    <t>02821.8.2.1 MURO DIVISÓRIO DE BLOCO DE CONCRETO 14X19X39CM, ALTURA 0,60CM, ASSENTADO SOBRE SAPATA CORRIDA EM ARGAMASSA MISTA DE CIMENTO, CAL HIDRATADA E AREIA SEM PENEIRAR TRAÇO 1:0,5:8 - UNIDADE: M</t>
  </si>
  <si>
    <t>042213.2.4</t>
  </si>
  <si>
    <t>34573</t>
  </si>
  <si>
    <t>4496</t>
  </si>
  <si>
    <t>CAIBRO DE MADEIRA NATIVA/REGIONAL 5 X 5 CM NAO APARELHADA (P/FORMA)</t>
  </si>
  <si>
    <t>SARRAFO DE MADEIRA NAO APARELHADA *2,5 X 10 CM, MACARANDUBA, ANGELIM OU EQUIVALENTE DA REGIAO</t>
  </si>
  <si>
    <t>4460</t>
  </si>
  <si>
    <t>TABUA MADEIRA 2A QUALIDADE 2,5 X 30,0CM (1 X 12") NAO APARELHADA</t>
  </si>
  <si>
    <t>6189</t>
  </si>
  <si>
    <t>5.3</t>
  </si>
  <si>
    <t>85172</t>
  </si>
  <si>
    <t>ALAMBRADO EM MOUROES DE CONCRETO "T", ALTURA LIVRE 2M, ESPACADOS A CADA 2M, COM TELA DE ARAME GALVANIZADO, FIO 14 BWG E MALHA QUADRADA 5X5CM</t>
  </si>
  <si>
    <t>PORTAO DE FERRO COM VARA 1/2", COM REQUADRO</t>
  </si>
  <si>
    <t>74100/001</t>
  </si>
  <si>
    <t>87893</t>
  </si>
  <si>
    <t>CHAPISCO APLICADO EM ALVENARIA (SEM PRESENÇA DE VÃOS) E ESTRUTURAS DE CONCRETO DE FACHADA, COM COLHER DE PEDREIRO. ARGAMASSA TRAÇO 1:3 COM PREPARO MANUAL. AF_06/2014</t>
  </si>
  <si>
    <t>PINTURA A CAL VIRGEM, SOBRE MURO DE CONCRETO</t>
  </si>
  <si>
    <t>COMP 38</t>
  </si>
  <si>
    <t>PINTURA DE MURO COM CAL VIRGEM</t>
  </si>
  <si>
    <t>ALVENARIA - VEDAÇÃO</t>
  </si>
  <si>
    <t>LUMINARIA TIPO CALHA, DE SOBREPOR, COM REATOR DE PARTIDA RAPIDA E LAMPADA FLUORESCENTE 2X40W, COMPLETA, FORNECIMENTO E INSTALACAO</t>
  </si>
  <si>
    <t>LUMINARIA TIPO TARTARUGA PARA AREA EXTERNA EM ALUMINIO, COM GRADE, PARA 1 LAMPADA, BASE E27, POTENCIA MAXIMA 40/60 W (NAO INCLUI LAMPADA)</t>
  </si>
  <si>
    <t>LAMPADA FLUORESCENTE COMPACTA 2U/3U BRANCA 9/10 W, BASE E27 (127/220 V)</t>
  </si>
  <si>
    <t xml:space="preserve">LAMPADA VAPOR DE SODIO OVOIDE 250 W (BASE E40)
</t>
  </si>
  <si>
    <t>34</t>
  </si>
  <si>
    <t>ACO CA-60, 5,0 MM, VERGALHAO</t>
  </si>
  <si>
    <t>ACO CA-50, 10,0 MM, VERGALHAO</t>
  </si>
  <si>
    <t>REVESTIMENTO CERÂMICO 20X25CM, ASSENTADA COM ARGAMASSA COLANTE, COM REJUNTAMENTO EM EPOXI</t>
  </si>
  <si>
    <t>PINTURA EPOXI, DUAS DEMAOS</t>
  </si>
  <si>
    <t>CABO FLEXIVEL PVC 750 V, 2 CONDUTORES DE 6,0 MM2MM2</t>
  </si>
  <si>
    <t>POSTE CONICO CONTINUO EM ACO GALVANIZADO, RETO, FLANGEADO, H = 6 M, DIAMETRO INFERIOR = *90* CM</t>
  </si>
  <si>
    <t>REGISTRO DE PRESSÃO BRUTO, LATÃO, ROSCÁVEL, 3/4", COM ACABAMENTO E CANOPLA CROMADOS. FORNECIDO E INSTALADO EM RAMAL DE ÁGUA. AF_12/2014</t>
  </si>
  <si>
    <t>TORNEIRA CROMADA DE MESA, 1/2" OU 3/4", PARA LAVATÓRIO, PADRÃO POPULAR - FORNECIMENTO E INSTALAÇÃO. AF_12/2013</t>
  </si>
  <si>
    <t xml:space="preserve"> SABONETEIRA PLASTICA TIPO DISPENSER PARA SABONETE LIQUIDO COM RESERVATORIO  </t>
  </si>
  <si>
    <t>SABONETEIRA PLASTICA TIPO DISPENSER PARA SABONETE LIQUIDO COM RESERVATORIO 800 A 1500 ML</t>
  </si>
  <si>
    <t>9.35</t>
  </si>
  <si>
    <t>INTERRUPTOR SIMPLES (4 MÓDULOS), 10A/250V, INCLUINDO SUPORTE E PLACA - FORNECIMENTO E INSTALAÇÃO. AF_12/2015</t>
  </si>
  <si>
    <t>INTERRUPTOR SIMPLES (2 MÓDULOS) COM INTERRUPTOR PARALELO (1 MÓDULO), 1 0A/250V, INCLUINDO SUPORTE E PLACA - FORNECIMENTO E INSTALAÇÃO.</t>
  </si>
  <si>
    <t>PONTO DE TOMADA RESIDENCIAL INCLUINDO TOMADA 10A/250V, CAIXA ELÉTRICA, ELETRODUTO, CABO, RASGO, QUEBRA E CHUMBAMENTO.</t>
  </si>
  <si>
    <t>CHAVE BLINDADA TRIPOLAR PARA MOTORES, DO TIPO FACA, COM PORTA FUSIVEL DO TIPO CARTUCHO, CORRENTE NOMINAL DE 100 A, TENSAO NOMINAL DE 250 V</t>
  </si>
  <si>
    <t>CABO DE COBRE, FLEXIVEL, CLASSE 4 OU 5, ISOLACAO EM PVC/A, ANTICHAMA BWF-B, 1 CONDUTOR, 450/750 V, SECAO NOMINAL 16 MM2</t>
  </si>
  <si>
    <t>CAIXILHO FIXO, DE ALUMINIO, PARA VIDRO</t>
  </si>
  <si>
    <t>PORTA DE MADEIRA, FOLHA LEVE (NBR 15930), E = *35* MM, NUCLEO COLMEIA, CAPA LISA EM HDF, ACABAMENTO MELAMINICO EM PADRAO MADEIRA</t>
  </si>
  <si>
    <t>BATENTE/ PORTAL/ ADUELA/ MARCO MACICO, E= *3* CM, L= *13* CM, *60 CM A 120* CM X *210*</t>
  </si>
  <si>
    <t>JG</t>
  </si>
  <si>
    <t>H</t>
  </si>
  <si>
    <t>GUARNICAO/ ALIZAR/ VISTA MACICA, E= *1* CM, L= *4,5* CM, EM CEDRINHO/ ANGELIM</t>
  </si>
  <si>
    <t>DOBRADICA EM ACO/FERRO, 3" X 2 1/2", E= 1,2 A 1,8 MM, SEM ANEL, CROMADO OU ZINCADO,</t>
  </si>
  <si>
    <t>PARAFUSO ROSCA SOBERBA ZINCADO CABECA CHATA FENDA SIMPLES 5,5 X 65 MM (2.1/2 ")</t>
  </si>
  <si>
    <t>PILAR DE MADEIRA NAO APARELHADA *10 X 10* CM, MACARANDUBA, ANGELIM OU</t>
  </si>
  <si>
    <t>PLACA 4"x4" COM UMA TOMADA DE LÓGICA</t>
  </si>
  <si>
    <t>PLACA 4"x4" COM UMA TOMADA DE LÓGICA
basculante, com contramarcos - unidade: m7</t>
  </si>
  <si>
    <t>ESPELHO / PLACA DE 4 POSTOS 4" X 4", PARA INSTALACAO DE TOMADAS E INTERRUPTORES
de acabamento: natural)</t>
  </si>
  <si>
    <t>BLOCO CONCRETO ESTRUTURAL 14 X 19 X 39 CM, FBK 8 MPA (NBR 6136)</t>
  </si>
  <si>
    <t>JANELA PROJETANTE ALUMINIO 0,80 X 2,00</t>
  </si>
  <si>
    <t>JANELA PROJETANTE ALUMINIO 2,20 X 2,00</t>
  </si>
  <si>
    <t>JANELA PROJETANTE ALUMÍNIO 0,80 X 1,00</t>
  </si>
  <si>
    <t>JANELA PROJETANTE ALUMÍNIO 0,80 X 1,50</t>
  </si>
  <si>
    <t>JANELA PROJETANTE ALUMÍNIO 0,40 X 1,00</t>
  </si>
  <si>
    <t>PORTA DE VIDRO 1,60 X 2,10</t>
  </si>
  <si>
    <t>PORTA MADEIRA 0,90 X 2,10</t>
  </si>
  <si>
    <t>PINTURA EPOXI</t>
  </si>
  <si>
    <t>PORTA DE MADEIRA DE CORRER COMPLETA, FORNECIMENTO E INSTALAÇÃO</t>
  </si>
  <si>
    <t>PORTA DE MADEIRA, FOLHA MEDIA (NBR 15930), E = 35 MM, NUCLEO SARRAFEADO, CAPA</t>
  </si>
  <si>
    <t>PREGO DE ACO POLIDO COM CABECA 16 X 24 (2 1/4 X 12)</t>
  </si>
  <si>
    <t>RODIZIO PARA TRILHO (TIPO NAPOLEAO), EM LATAO, COM ROLAMENTO EM ACO, 6 MM,</t>
  </si>
  <si>
    <t>TRILHO QUADRADO, EM ALUMINIO (VERGALHAO MACICO), 1/4", (*6 X 6* CM), PARA RODIZIOS</t>
  </si>
  <si>
    <t>ARGAMASSA TRAÇO 1:0,5:4,5 (CIMENTO, CAL E AREIA MÉDIA) PARA ASSENTAMEN</t>
  </si>
  <si>
    <t>BATENTE/ PORTAL/ADUELA/ MARCO MACICO, E= *3* CM, L= *15* CM, *60 CM A 120* CM X *210*</t>
  </si>
  <si>
    <t>LUMINÁRIA DE EMERGÊNCIA 30 LEDS, POTÊNCIA 2W, BATERIA DE LÍTIO, AUTONOMIA DE 6 HORAS</t>
  </si>
  <si>
    <t>LUMINARIA DE EMERGENCIA 30 LEDS, POTENCIA 2 W, BATERIA DE LITIO, AUTONOMIA DE 6</t>
  </si>
  <si>
    <t>RACK 12U'S TIPO AUTOPORTANTE COM PORTA EM ACRÍLICO E CHAVE FRONTAL E LATERAL, COM 2 OU 4 VENT. DE TETO</t>
  </si>
  <si>
    <t>Cotação de Preços -  RACK 12U'S TIPO AUTOPORTANTE COM PORTA EM ACRÍLICO E CHAVE FRONTAL E LATERAL, COM 2 OU 4 VENT. DE TETO</t>
  </si>
  <si>
    <t>DATA</t>
  </si>
  <si>
    <t>PLUGMAIS DISTRIBUIDORA</t>
  </si>
  <si>
    <t>DATA PLUS INFORMÁTICA</t>
  </si>
  <si>
    <t>REDE DISTRIBUIDORA</t>
  </si>
  <si>
    <t>VALOR COTADO</t>
  </si>
  <si>
    <t>NOME DA EMPRESA</t>
  </si>
  <si>
    <t>CNPJ</t>
  </si>
  <si>
    <t>TELEFONE</t>
  </si>
  <si>
    <t>CONTATO</t>
  </si>
  <si>
    <t>STEFANNI</t>
  </si>
  <si>
    <t>GABRIEL</t>
  </si>
  <si>
    <t>RODRIGO</t>
  </si>
  <si>
    <t>(65)3648-5757</t>
  </si>
  <si>
    <t>(65)2123-0990</t>
  </si>
  <si>
    <t>(65)3634-6949</t>
  </si>
  <si>
    <t>07.388.781/0001-82</t>
  </si>
  <si>
    <t>36.902.971/0001-74</t>
  </si>
  <si>
    <t>11.138.453/0001-03</t>
  </si>
  <si>
    <t xml:space="preserve">BANCADA DE GRANITO CINZA POLIDO 150 X 60 CM, COM CUBA DE EMBUTIR DE AÇO INOXIDÁVEL MÉDIA, VÁLVULA AMERICANA EM METAL CROMADO, SIFÃO FLEXÍVEL EM PVC, ENGATE FLEXÍVEL 30 CM, TORNEIRA CROMADA LONGA DE PAREDE, 1/2 OU 3/4, PARA PIA DE COZINHA, PADRÃO POPULAR- FORNEC. E INSTAL. </t>
  </si>
  <si>
    <t>BANCADA DE GRANITO CINZA POLIDO, COM CUBA DE EMBUTIR DE AÇO INOXIDÁVEL, VÁLVULA EM METAL CROMADO, SIFÃO EM PVC, FORNECIMENTO E INSTALAÇÃO</t>
  </si>
  <si>
    <t>SISTEMA DE TRATAMENTO DE ESGOTO - TANQUE SÉPTICO</t>
  </si>
  <si>
    <t>ESCAVAÇÃO MANUAL DE VALAS. AF_03/2016</t>
  </si>
  <si>
    <t>PREPARO DE FUNDO DE VALA COM LARGURA MAIOR OU IGUAL A 1,5 M E MENOR QUE 2,5 M, EM LOCAL COM NÍVEL BAIXO DE INTERFERÊNCIA. AF_06/2016</t>
  </si>
  <si>
    <t>73964/006</t>
  </si>
  <si>
    <t>REATERRO DE VALA COM COMPACTAÇÃO MANUAL</t>
  </si>
  <si>
    <t>ALVENARIA EM TIJOLO CERAMICO MACICO 5X10X20CM 1 VEZ (ESPESSURA 20CM), ASSENTADO COM ARGAMASSA TRACO 1:2:8 (CIMENTO, CAL E AREIA)</t>
  </si>
  <si>
    <t>ALVENARIA EM TIJOLO CERAMICO MACICO 5X10X20CM 1/2 VEZ (ESPESSURA 10CM), ASSENTADO COM ARGAMASSA TRACO 1:2:8 (CIMENTO, CAL E AREIA)</t>
  </si>
  <si>
    <t>CONCRETO FCK = 25MPA, TRAÇO 1:2,3:2,7 (CIMENTO/ AREIA MÉDIA/ BRITA 1) - PREPARO MECÂNICO COM BETONEIRA 400 L. AF_07/2016</t>
  </si>
  <si>
    <t>TAMPA EM CONCRETO ARMADO 60X60X5CM P/CX INSPECAO/FOSSA SEPTICA</t>
  </si>
  <si>
    <t>ARMACAO EM TELA DE ACO SOLDADA NERVURADA Q-92, ACO CA-60, 4,2MM, MALHA 15X15CM</t>
  </si>
  <si>
    <t>CHAPISCO APLICADO EM ALVENARIAS E ESTRUTURAS DE CONCRETO INTERNAS, COM COLHER DE PEDREIRO. ARGAMASSA TRAÇO 1:3 COM PREPARO MANUAL.</t>
  </si>
  <si>
    <t>EMBOÇO, PARA RECEBIMENTO DE CERÂMICA, EM ARGAMASSA TRAÇO 1:2:8, PREPARMECÂNICO COM BETONEIRA 400L, APLICADO MANUALMENTE EM FACES INTERNAS DE PAREDES, PARA AMBIENTE COM ÁREA MENOR QUE 5M2, ESPESSURA DE 20MM, COM EXECUÇÃO DE TALISCAS.</t>
  </si>
  <si>
    <t>IMPERMEABILIZACAO DE ESTRUTURAS ENTERRADAS COM CIMENTO CRISTALIZANTE E ADESIVO LIQUIDO, ATE 7M DE PROFUNDIDADE.</t>
  </si>
  <si>
    <t>73929/004</t>
  </si>
  <si>
    <t>TUBO PVC, SERIE NORMAL, ESGOTO PREDIAL, DN 100 MM, FORNECIDO E INSTALADO EM RAMAL DE DESCARGA OU RAMAL DE ESGOTO SANITÁRIO.</t>
  </si>
  <si>
    <t>TE, PVC, SERIE NORMAL, ESGOTO PREDIAL, DN 100 X 100 MM, JUNTA ELÁSTICA, FORNECIDO E INSTALADO EM RAMAL DE DESCARGA OU RAMAL DE ESGOTO SANITÁ</t>
  </si>
  <si>
    <t>FORMA TABUA P/ CONCRETO EM FUNDACAO RADIER C/ REAPROVEITAMENTO 3X.</t>
  </si>
  <si>
    <t>74076/001</t>
  </si>
  <si>
    <t>ARMAÇÃO DE LAJE DE UMA ESTRUTURA CONVENCIONAL DE CONCRETO ARMADO EM UM A EDIFICAÇÃO TÉRREA OU SOBRADO UTILIZANDO AÇO CA-50 DE 10,0 MM - MONTAGEM</t>
  </si>
  <si>
    <t>SISTEMA DE TRATAMENTO DE ESGOTO - FILTRO ANAERÓBIO</t>
  </si>
  <si>
    <t>JOELHO 90 GRAUS, PVC, SERIE NORMAL, ESGOTO PREDIAL, DN 100 MM, JUNTA E LÁSTICA, FORNECIDO E INSTALADO EM RAMAL DE DESCARGA OU RAMAL DE ESGOTO SANITÁRIO. AF_12/2014</t>
  </si>
  <si>
    <t>LEITO FILTRANTE - FORN.E ENCHIMENTO C/ BRITA NO. 4</t>
  </si>
  <si>
    <t>73873/002</t>
  </si>
  <si>
    <t>SISTEMA DE TRATAMENTO DE ESGOTO - CAIXA DE DESINFECÇÃO</t>
  </si>
  <si>
    <t>SISTEMA DE TRATAMENTO DE ESGOTO - SUMIDOURO</t>
  </si>
  <si>
    <t>74198/002</t>
  </si>
  <si>
    <t>SUMIDOURO EM ALVENARIA DE TIJOLO CERAMICO MACIÇO DIAMETRO 1,40M E ALTURA 5,00M, COM TAMPA EM CONCRETO ARMADO DIAMETRO 1,60M E ESPESSURA 10CM</t>
  </si>
  <si>
    <t>TAMPA EM CONCRETO ARMADO  D=60X5CM P/CX INSPECAO/FOSSA SEPTICA</t>
  </si>
  <si>
    <t>FORNECIMENTO E INSTALAÇÃO DE POSTO DE CONSUMO COMPLETO DUPLA RETENÇÃO</t>
  </si>
  <si>
    <t>FORNECIMENTO E INSTALAÇÃO DE FILTRO REGULADOR DE PRESSÃO 1/4"X1/2" BELL-AIR</t>
  </si>
  <si>
    <t>FORNECIMENTO E INSTALAÇÃO DE CENTRAL MANIFOLD COMPLETO PARA AR 4x4 COM 08 CHICOTES FLEXIVEIS OU SERPENTINA</t>
  </si>
  <si>
    <t>FORNECIMENTO E INSTALAÇÃO DE PAINEL DE ALARME PARA AR COMPRIMIDO</t>
  </si>
  <si>
    <t>VÁLVULA DE ESFERA BRUTA, BRONZE, ROSCÁVEL, 1/2 , INSTALADO EM RESERVA ÇÃO DE ÁGUA DE EDIFICAÇÃO QUE POSSUA RESERVATÓRIO DE FIBRA/FIBROCIMENTO - FORNECIMENTO E INSTALAÇÃO. AF_06/2016</t>
  </si>
  <si>
    <t>AUXILIAR DE ENCANADOR OU BOMBEIRO HIDRAULICO(520),CONTRA FECHADURA (531),COM CAPUCHINHO</t>
  </si>
  <si>
    <t>SOLDA ESTANHO/COBRE PARA CONEXOES DE COBRE, FIO 2,5 MM, CARRETEL 500 GR (SEM</t>
  </si>
  <si>
    <t>TUBO DE COBRE CLASSE "A", DN = 1/2 " (15 MM), PARA INSTALACOES DE MEDIA PRESSAO</t>
  </si>
  <si>
    <t xml:space="preserve">FORNECIMENTO E INSTALAÇÃO DE TUBO DE COBRE CLASSE "A", DN = 1/2 " (15 MM), PARA INSTALACOES DE MEDIA PRESSAO PARA GASES COMBUSTIVEIS E MEDICINAIS INCLUSO </t>
  </si>
  <si>
    <t>PASTA PARA SOLDA DE TUBOS E CONEXOES DE COBRE</t>
  </si>
  <si>
    <t>PREFEITURA MUNICIPAL DE VARZEA GRANDE</t>
  </si>
  <si>
    <t>SECRETARIA MUNICIPAL DE SAÚDE</t>
  </si>
  <si>
    <t xml:space="preserve">COORDENADORIA DE PROJETOS </t>
  </si>
  <si>
    <t>VARZEA GRANDE - MATO GROSSO</t>
  </si>
  <si>
    <t>Referência:</t>
  </si>
  <si>
    <t>MUNICÍPIO:  VARZEA GRANDE- MT</t>
  </si>
  <si>
    <t>PLANILHA CONSOLIDADA</t>
  </si>
  <si>
    <t>SUB-TOTAL (R$)</t>
  </si>
  <si>
    <t>AMPLIAÇÃO</t>
  </si>
  <si>
    <t>1.0</t>
  </si>
  <si>
    <t>2.0</t>
  </si>
  <si>
    <t>3.0</t>
  </si>
  <si>
    <t>4.0</t>
  </si>
  <si>
    <t>6.0</t>
  </si>
  <si>
    <t>7.0</t>
  </si>
  <si>
    <t>8.0</t>
  </si>
  <si>
    <t>9.0</t>
  </si>
  <si>
    <t>10.0</t>
  </si>
  <si>
    <t>11.0</t>
  </si>
  <si>
    <t>12.0</t>
  </si>
  <si>
    <t>INSTALAÇÕES HIDROSANITARIAS</t>
  </si>
  <si>
    <t>TOTAL DA OBRA =</t>
  </si>
  <si>
    <t>Importa o Presente Orçamento em:</t>
  </si>
  <si>
    <t>Sinapi 10/2017 s/ desoneração - Sinfra 00/0000</t>
  </si>
  <si>
    <t>COMP 23</t>
  </si>
  <si>
    <t>COMP 22</t>
  </si>
  <si>
    <t>COMP 21</t>
  </si>
  <si>
    <t>COMP 20</t>
  </si>
  <si>
    <t>COMP 19</t>
  </si>
  <si>
    <t>Obra: Unidade Básica de Saúde- Padrão 2</t>
  </si>
  <si>
    <t>Localização: BAIRRO JD ELDORADO -  Várzea Grande/MT</t>
  </si>
  <si>
    <t>1.2</t>
  </si>
  <si>
    <t>1.8</t>
  </si>
  <si>
    <t>2.2</t>
  </si>
  <si>
    <t>2.3</t>
  </si>
  <si>
    <t>3.3</t>
  </si>
  <si>
    <t>4.2</t>
  </si>
  <si>
    <t>4.3</t>
  </si>
  <si>
    <t>4.4</t>
  </si>
  <si>
    <t>4.5</t>
  </si>
  <si>
    <t>4.6</t>
  </si>
  <si>
    <t>4.7</t>
  </si>
  <si>
    <t>13,74</t>
  </si>
  <si>
    <t>PINTURA EXTERNA EM TEXTURA ACRILICA</t>
  </si>
  <si>
    <t>8.5</t>
  </si>
  <si>
    <t>7,00</t>
  </si>
  <si>
    <t>15,00</t>
  </si>
  <si>
    <t>48,00</t>
  </si>
  <si>
    <t>87,00</t>
  </si>
  <si>
    <t>9.33</t>
  </si>
  <si>
    <t>9.36</t>
  </si>
  <si>
    <t>9.37</t>
  </si>
  <si>
    <t>9.38</t>
  </si>
  <si>
    <t>9.39</t>
  </si>
  <si>
    <t>8,00</t>
  </si>
  <si>
    <t>SERVENTE COM ENCARGOS COMPLEMENTARES</t>
  </si>
  <si>
    <t>BDI.:</t>
  </si>
  <si>
    <r>
      <rPr>
        <b/>
        <sz val="10"/>
        <rFont val="Arial"/>
        <family val="2"/>
      </rPr>
      <t>Objeto:</t>
    </r>
    <r>
      <rPr>
        <sz val="10"/>
        <rFont val="Arial"/>
        <family val="2"/>
      </rPr>
      <t xml:space="preserve"> CONTRATAÇÃO DA EMPRESA DE ENGENHARIA, COM FORNECIMENTO DE MATERIAL, MÃO DE OBRA NESCESSARIA PARA EXECUTAR A CONSTRUÇÃO DAS UNIDADES BASICAS DE SAUDE ESPECIFICADAS</t>
    </r>
  </si>
  <si>
    <t>REF.:</t>
  </si>
  <si>
    <t xml:space="preserve"> </t>
  </si>
  <si>
    <r>
      <rPr>
        <b/>
        <sz val="10"/>
        <color theme="1"/>
        <rFont val="Arial"/>
        <family val="2"/>
      </rPr>
      <t>Obra:</t>
    </r>
    <r>
      <rPr>
        <sz val="10"/>
        <color theme="1"/>
        <rFont val="Arial"/>
        <family val="2"/>
      </rPr>
      <t xml:space="preserve"> UNIDADE BÁSICA DE SAÚDE - PADRÃO 2</t>
    </r>
  </si>
  <si>
    <r>
      <rPr>
        <b/>
        <sz val="10"/>
        <rFont val="Arial"/>
        <family val="2"/>
      </rPr>
      <t>Endereço:</t>
    </r>
    <r>
      <rPr>
        <sz val="10"/>
        <rFont val="Arial"/>
        <family val="2"/>
      </rPr>
      <t xml:space="preserve"> RUA TRIUNFO S/N - JARDIM ELDORADO</t>
    </r>
  </si>
  <si>
    <t xml:space="preserve">TAPUME DE CHAPA DE MADEIRA COMPENSADA, E= 6MM, COM PINTURA A CAL E AREA, INCLUSIVE PORTÃO </t>
  </si>
  <si>
    <t xml:space="preserve">LIMPEZA MECANIZADA DE TERRENO, INCLUSIVE RETIRADA DE ARVORES ENTRE 0,05CM ATÉ 0,15M </t>
  </si>
  <si>
    <t>BARRACÃO DE OBRA EM CHAPA DE MADEIRA COMPENSADACOM BANHEIRO COBERTURA EM   FIBROCIMENTO 4MM,   INCLUSO  INSTALAÇÕES HIDRO-SANITARIAS E ELETRICAS</t>
  </si>
  <si>
    <t>INSTAL/LIGACAO PROVISORIA ELETRICA BAIXA TENSÃO P/CANTEIRO DE OBRA CHAVE 100A CARGA 3KWH, 20CV EXCL FORN MEDIDOR</t>
  </si>
  <si>
    <t>DEMOLICAO DE ALVENARIA DE TIJOLOS FURADOS S/REAPROVEITAMENTO</t>
  </si>
  <si>
    <t>03</t>
  </si>
  <si>
    <t>73899/002</t>
  </si>
  <si>
    <t>ESTRUTURA EM MADEIRA APARELHADA, PARA TELHA CERÂMICA, APOIADA EM PAREDE</t>
  </si>
  <si>
    <t>COBERTURA EM TELHA CERÂMICA TIPO ROMANA, EXCLUINDO MADEIRAMENTO</t>
  </si>
  <si>
    <t xml:space="preserve">CUMEEIRA E ESPIGÃO PARA TELHA CERÂMICA EMBOÇADA COM ARGAMASSA TRAÇO 1:2:9 (CIMENTO, CAL E AREIA), PARA TELHADOS COM MAIS DE 2 ÁGUAS, INCLUSO </t>
  </si>
  <si>
    <t>2.5</t>
  </si>
  <si>
    <t>2.6</t>
  </si>
  <si>
    <t>2.7</t>
  </si>
  <si>
    <t>2.8</t>
  </si>
  <si>
    <t>2.9</t>
  </si>
  <si>
    <t>ESTRUTURA METALICA EM TESOURAS OU TRELICAS, VAO LIVRE DE 12M, FORNECIMENTO E MONTAGEM, NAO SENDO CONSIDERADOS OS FECHAMENTOS METALICOS, AS COLUNAS, OS SERVICOS GERAIS EM ALVENARIA E CONCRETO, AS TELHAS DE COBERTURA E A PINTURA DE ACABAMENTO</t>
  </si>
  <si>
    <t>TELHAMENTO COM TELHA METÁLICA TRAPEZOIDAL A = 40MM E = 0,5 MM, COM ATÉ 2 ÁGUAS, INCLUSO IÇAMENTO.</t>
  </si>
  <si>
    <t>FECHAMENTO COM PLACA CIMENTÍCIA LISA E = 6MM, DE 1,20 X 3,00M (SEM AMIANTO)</t>
  </si>
  <si>
    <t>FORRO EM RÉGUAS DE PVC, FRISADO, PARA AMBIENTES RESIDENCIAIS, INCLUSIVE ESTRUTURA DE FIXAÇÃO. AF_05/2017_P</t>
  </si>
  <si>
    <t>CHAPA DE MADEIRA COMPENSADA PLASTIFICADA PARA FORMA DE CONCRETO, DE 2,20 X 1,10 M, E = 12 MM(FABRICAÇÃO, MONTAGEM E DESMONTAGEM)</t>
  </si>
  <si>
    <t>ARMAÇÃO DE PILAR OU VIGA DE UMA ESTRUTURA CONVENCIONAL DE CONCRETO ARMADO EM UMA EDIFICAÇÃO TÉRREA OU SOBRADO UTILIZANDO AÇO CA-60 DE 5,0 MM - MONTAGEM. AF_12/2015</t>
  </si>
  <si>
    <t>MONTAGEM E DESMONTAGEM DE FÔRMA DE LAJE MACIÇA COM ÁREA MÉDIA MAIOR QUE 20 M², PÉ-DIREITO SIMPLES, EM CHAPA DE MADEIRA COMPENSADA RESINADA, 2 UTILIZAÇÕES. AF_12/2015</t>
  </si>
  <si>
    <t>CONCRETAGEM DE VIGAS E LAJES, FCK=20 MPA, PARA LAJES MACIÇAS OU NERVURADAS COM USO DE BOMBA EM EDIFICAÇÃO COM ÁREA MÉDIA DE LAJES MAIOR QUE 20 M² - LANÇAMENTO, ADENSAMENTO E ACABAMENTO. AF_12/2015</t>
  </si>
  <si>
    <t xml:space="preserve"> EXECUÇÃO DE PASSEIO (CALÇADA) COM CONCRETO MOLDADO IN LOCO, USINADO, ACABAMENTO CONVENCIONAL, ESPESSURA 6 CM, ARMADO. (CALÇADA EXTERNA)</t>
  </si>
  <si>
    <t>Sinapi</t>
  </si>
  <si>
    <t>PEDRA BRITADA N. 0, OU PEDRISCO (4,8 A 9,5 MM) POSTO PEDREIRA/FORNECEDOR, SEM
FRETE (estacionamento - h= 10cm)</t>
  </si>
  <si>
    <t>6.4</t>
  </si>
  <si>
    <t>73850/001</t>
  </si>
  <si>
    <t>6.5</t>
  </si>
  <si>
    <t>6.6</t>
  </si>
  <si>
    <t>6.7</t>
  </si>
  <si>
    <t>6.8</t>
  </si>
  <si>
    <t>6.9</t>
  </si>
  <si>
    <t>EMASSAMENTO C/ MASSA ACRÍLICA PARA AMBIENTES INTERNOS, DUAS DEMÃOS</t>
  </si>
  <si>
    <t>6.10</t>
  </si>
  <si>
    <t xml:space="preserve">APLICAÇÃO MANUAL DE PINTURA COM TINTA LÁTEX ACRÍLICA EM PAREDES, DUAS DEMÃOS. </t>
  </si>
  <si>
    <t>6.11</t>
  </si>
  <si>
    <t>6.12</t>
  </si>
  <si>
    <t>6.13</t>
  </si>
  <si>
    <t>6.14</t>
  </si>
  <si>
    <t>CHAPISCO APLICADO NO TETO, COM ROLO PARA TEXTURA ACRÍLICA. ARGAMASSA INDUSTRIALIZADA COM PREPARO EM MISTURADOR 300 KG.</t>
  </si>
  <si>
    <t>6.15</t>
  </si>
  <si>
    <t>6.16</t>
  </si>
  <si>
    <t>6.17</t>
  </si>
  <si>
    <t xml:space="preserve"> APLICAÇÃO MANUAL DE PINTURA COM TINTA LÁTEX ACRÍLICA EM TETO, DUAS DEMÃOS. </t>
  </si>
  <si>
    <t>6.18</t>
  </si>
  <si>
    <t xml:space="preserve">PORTA DE MADEIRA PARA PINTURA, SEMI-OCA (LEVE OU MÉDIA), 80X210CM, ESPESSURA DE 3,5CM, INCLUSO DOBRADIÇAS - FORNECIMENTO E INSTALAÇÃO. </t>
  </si>
  <si>
    <t xml:space="preserve">PORTA DE MADEIRA PARA PINTURA, SEMI-OCA (LEVE OU MÉDIA), 90X210CM, ESPESSURA DE 3,5CM, INCLUSO DOBRADIÇAS - FORNECIMENTO E INSTALAÇÃO. </t>
  </si>
  <si>
    <t>PORTA DE MADEIRA COMPENSADA LISA PARA PINTURA, 1.00X2.10M, INCLUSO ADUELA 1 A, ALIZAR 1A E DOBRADIÇA COM ANEL</t>
  </si>
  <si>
    <t xml:space="preserve"> FECHADURA DE EMBUTIR PARA PORTAS INTERNAS, COMPLETA, ACABAMENTO PADRÃO 
POPULAR, COM EXECUÇÃO DE FURO - FORNECIMENTO E INSTALAÇÃO. </t>
  </si>
  <si>
    <t>85010</t>
  </si>
  <si>
    <t>PORTA DE ABRIR EM ALUMÍNIO CHAPA LISA, 1F/2F , COMPLETA - CONF. PROJETO</t>
  </si>
  <si>
    <t>7.10</t>
  </si>
  <si>
    <t>PADRÃO DE ENTRADA TRIFÁSICO 125A AÉREO</t>
  </si>
  <si>
    <t xml:space="preserve"> LUMINARIA TIPO CALHA, DE SOBREPOR, COM REATOR DE PARTIDA RAPIDA E LAMPADA FLUORESCENTE 4X20W, COMPLETA, FORNECIMENTO E INSTALACAO</t>
  </si>
  <si>
    <t>12</t>
  </si>
  <si>
    <t>8.7</t>
  </si>
  <si>
    <t>RELE FOTOELETRICO</t>
  </si>
  <si>
    <t>8.9</t>
  </si>
  <si>
    <t>64,00</t>
  </si>
  <si>
    <t>TOMADA ALTA DE EMBUTIR (1 MÓDULO), 2P+T 20 A, INCLUINDO SUPORTE E PLACA - FORNECIMENTO E INSTALAÇÃO.</t>
  </si>
  <si>
    <t>8.13</t>
  </si>
  <si>
    <t>82,00</t>
  </si>
  <si>
    <t>8.14</t>
  </si>
  <si>
    <t xml:space="preserve">INTERRUPTOR SIMPLES (1 MÓDULO), 10A/250V, INCLUINDO SUPORTE E PLACA - 
FORNECIMENTO E INSTALAÇÃO. </t>
  </si>
  <si>
    <t>19,00</t>
  </si>
  <si>
    <t xml:space="preserve"> INTERRUPTOR 3 TECLAS, 10A/250V, SEM SUPORTE E SEM PLACA - 
FORNECIMENTO E INSTALAÇÃO. </t>
  </si>
  <si>
    <t>8.18</t>
  </si>
  <si>
    <t>8.19</t>
  </si>
  <si>
    <t>37,00</t>
  </si>
  <si>
    <t>8.20</t>
  </si>
  <si>
    <t>8.21</t>
  </si>
  <si>
    <t>DISJUNTOR TERMOMAGNETICOTRIPOLAR 125ACAPAC. INTERRUP. 25KA-CURVAC</t>
  </si>
  <si>
    <t>8.22</t>
  </si>
  <si>
    <t>DISJUNTOR TERMOMAGNETICOTRIPOLAR 100ACAPAC. INTERRUP 25KA-CURVAC</t>
  </si>
  <si>
    <t>8.23</t>
  </si>
  <si>
    <t>8.24</t>
  </si>
  <si>
    <t>COT</t>
  </si>
  <si>
    <t>8.25</t>
  </si>
  <si>
    <t>INTERRUPTOR DIFERENCIAL 4 X 63A SENS. 30MA (TETRAPOLAR)</t>
  </si>
  <si>
    <t>8.26</t>
  </si>
  <si>
    <t>8.27</t>
  </si>
  <si>
    <t>DISJUNTOR TERMOMAGNÉTICO TRIPOLAR 80A CAPAC. INTERRUP 25KA-CURVA C</t>
  </si>
  <si>
    <t>8.28</t>
  </si>
  <si>
    <t>DISJUNTOR TERMOMAGNETICO MONOPOLAR PADRÃO NEMA (AMERICANO) 10A30A</t>
  </si>
  <si>
    <t>8.29</t>
  </si>
  <si>
    <t>DISJUNTOR TERMOMAGNÉTICO MONOPOLAR PADRÃO NEMA (AMERICANO) 35A50A</t>
  </si>
  <si>
    <t>8.30</t>
  </si>
  <si>
    <t>8.31</t>
  </si>
  <si>
    <t>8.33</t>
  </si>
  <si>
    <t>9,00</t>
  </si>
  <si>
    <t>8.34</t>
  </si>
  <si>
    <t>8.35</t>
  </si>
  <si>
    <t>8.36</t>
  </si>
  <si>
    <t>CAIXA DE PASSAGEM PARA TELEFONE 10X10X5CM (SOBREPOR) FORNECIMENTO E INTALAÇÃO</t>
  </si>
  <si>
    <t>INSTALAÇÕES HIDAULICAS</t>
  </si>
  <si>
    <t>ASSENTO PARA VASO SANITÁRIO DE PLÁSTICO PADRÃO POPULAR</t>
  </si>
  <si>
    <t>BACIA SANITARIA (VASO) CONVENCIONAL PARA PCD COM FURO FRONTAL, DE LOUCA 
BRANCA, COM ASSENTO</t>
  </si>
  <si>
    <t>LAVATÓRIO LOUCA BRANCA SUSPENSO 29,5 X 39.0CM, PADRÃO POPULAR, COM SIFÃO PLÁSTICO TIPO COPO 1", VÁLVULA EM PLÁSTICO BRANCO 1" E CONJUNTO PARA FIXAÇÃO</t>
  </si>
  <si>
    <t xml:space="preserve">TOALHEIRO PLASTICO TIPO DISPENSER PARA PAPEL TOALHA INTERFOLHADO  </t>
  </si>
  <si>
    <t xml:space="preserve">TANQUE DE LOUÇA BRANCA COM COLUNA, 30L OU EQUIVALENTE, INCLUSO SIFÃO FLEXÍVEL EM PVC, VÁLVULA PLÁSTICA E TORNEIRA DE PLÁSTICO - FORNECIMENTO E INSTALAÇÃO. </t>
  </si>
  <si>
    <t>UM</t>
  </si>
  <si>
    <t>CHUVEIRO ELETRICO COMUM TIPO DUCHA</t>
  </si>
  <si>
    <t>PONTOS DE HIRAULICA</t>
  </si>
  <si>
    <t>CAIXA DE INSPEÇAO EM ALVENARIA DE TIJOLO MACIÇO 60X60X60CM, REVESTIDA INTERNAMENTO COM BARRA LISA (CIMENTO E AREIA, TRAÇO 1:4) E=2,0CM, COM TAMPA PRÉ-MOLDADA DE CONCRETO E FUNDO DE CONCRETO 15MPA TIPO C - ESCAVAÇÃO E CONFECÇÃO - ÁGUAS PLUVIAIS E ESGOTO</t>
  </si>
  <si>
    <t>22,00</t>
  </si>
  <si>
    <t xml:space="preserve">TUBO PVC DN 75 MM PARA DRENAGEM - FORNECIMENTO E INSTALACAO </t>
  </si>
  <si>
    <t>30,40</t>
  </si>
  <si>
    <t>TUBO PVC, SERIE NORMAL, ESGOTO PREDIAL, DN 100 MM, FORNECIDO E INSTALAÇÃO</t>
  </si>
  <si>
    <t>186,00</t>
  </si>
  <si>
    <t>9.42</t>
  </si>
  <si>
    <t>9.43</t>
  </si>
  <si>
    <t>9.44</t>
  </si>
  <si>
    <t>9.45</t>
  </si>
  <si>
    <t>9.46</t>
  </si>
  <si>
    <t>9.47</t>
  </si>
  <si>
    <t>9.48</t>
  </si>
  <si>
    <t>9.49</t>
  </si>
  <si>
    <t>9.50</t>
  </si>
  <si>
    <t>9.51</t>
  </si>
  <si>
    <t>9.52</t>
  </si>
  <si>
    <t>9.53</t>
  </si>
  <si>
    <t>9.54</t>
  </si>
  <si>
    <t>9.55</t>
  </si>
  <si>
    <t>9.56</t>
  </si>
  <si>
    <t>9.57</t>
  </si>
  <si>
    <t>9.58</t>
  </si>
  <si>
    <t>9.59</t>
  </si>
  <si>
    <t>9.60</t>
  </si>
  <si>
    <t>9.61</t>
  </si>
  <si>
    <t>9.62</t>
  </si>
  <si>
    <t>9.63</t>
  </si>
  <si>
    <t>9.64</t>
  </si>
  <si>
    <t>9.65</t>
  </si>
  <si>
    <t>9.66</t>
  </si>
  <si>
    <t>9.67</t>
  </si>
  <si>
    <t>9.68</t>
  </si>
  <si>
    <t>30,00</t>
  </si>
  <si>
    <t>M³</t>
  </si>
  <si>
    <t>Total da Planilha</t>
  </si>
  <si>
    <t>VALOR TOTAL GERAL</t>
  </si>
  <si>
    <t>comp = composição de preços(itens que não constam SINAPI)</t>
  </si>
  <si>
    <t>1 Placa = 1,5*3</t>
  </si>
  <si>
    <t>JANELA PROJETANTE ALUMÍNIO 0,40 X 0,75</t>
  </si>
  <si>
    <t>PORTA MADEIRA CORRER 1,00 X 2,10</t>
  </si>
  <si>
    <t>PORTA DE ALUMINIO</t>
  </si>
  <si>
    <t>VIDRO FIXO</t>
  </si>
  <si>
    <t>EM TORNO DA EDIFICAÇÃO COM LARGURA DE 0,80M</t>
  </si>
  <si>
    <t>VIDRO COMUM 3,0 mm</t>
  </si>
  <si>
    <t>SALA DE PROCEDIMENTOS, SALA DE VACINAS, SALA DE CURATIVOS, SALA DE COLETA, SALA DE EXTERILIZAÇÃO e EXPURGO</t>
  </si>
  <si>
    <t xml:space="preserve">FORRO PVC </t>
  </si>
  <si>
    <t>IGUAL A ÁREA DE PISO</t>
  </si>
  <si>
    <t xml:space="preserve">BANCADA GRANITO </t>
  </si>
  <si>
    <t>TAMPO INOX - COZINHA, ODOTOLOGICO E IMUNIZAÇÃO: 1,20 x 0,60 m</t>
  </si>
  <si>
    <t xml:space="preserve"> PORTA DE MADEIRA PARA PINTURA, SEMI-OCA (LEVE OU MÉDIA), 100X210CM, ESPESSURA DE 3,5CM, INCLUSO DOBRADIÇAS - FORNECIMENTO E INSTALAÇÃO.
PVA com duas demãos, para pintura látex - unidade: m2</t>
  </si>
  <si>
    <t>COMP 27</t>
  </si>
  <si>
    <t>O6110.8.1. ESTRUTURA de madeira para telha cerâmica ou de concreto •
unidade: m2</t>
  </si>
  <si>
    <t>05060.3.9.1</t>
  </si>
  <si>
    <t>BARRA DE FERRO RETANGULAR, BARRA CHATA (QUALQUER DIMENSAO)</t>
  </si>
  <si>
    <t>05060.3.1.1</t>
  </si>
  <si>
    <t>MADEIRA PINHO SERRADA 3A QUALIDADE NAO APARELHADA</t>
  </si>
  <si>
    <t xml:space="preserve">TOALHEIRO PLASTICO TIPO DISPENSER </t>
  </si>
  <si>
    <t>TOALHEIRO PLASTICO TIPO DISPENSER PARA PAPEL TOALHA INTERFOLHADO</t>
  </si>
  <si>
    <t>CAL HIDRATADA PARA PINTURA</t>
  </si>
  <si>
    <t>TELHADISTA COM ENCARGOS COMPLEMENTARES</t>
  </si>
  <si>
    <t>HASTE RETA PARA GANCHO DE FERRO GALVANIZADO, COM ROSCA 1/4 " X 30 CM PARA FIXACAO DE TELHA METALICA, INCLUI PORCA E ARRUELAS DE VEDACAO</t>
  </si>
  <si>
    <t>GUINDASTE HIDRÁULICO AUTOPROPELIDO, COM LANÇA TELESCÓPICA 40 M, CAPACI</t>
  </si>
  <si>
    <t>CHP</t>
  </si>
  <si>
    <t>GUINDASTE HIDRÁULICO AUTOPROPELIDO, COM LANÇA TELESCÓPICA 40 M, CAPACIDADE MÁXIMA 60 T, POTÊNCIA 260 KW - CHI DIURNO.</t>
  </si>
  <si>
    <t>CHI</t>
  </si>
  <si>
    <t>TELHA DE ACO ZINCADO TRAPEZOIDAL, A = *40* MM, E = 0,5 MM, SEM PINTURA</t>
  </si>
  <si>
    <t>PLACA CIMENTICIA LISA E = 6 MM, DE 1,20 X 3,00 M (SEM AMIANTO)</t>
  </si>
  <si>
    <t>(52+29,35)x2x2,2</t>
  </si>
  <si>
    <t xml:space="preserve">  </t>
  </si>
  <si>
    <t>EMASSAMENTO E PINTURA</t>
  </si>
  <si>
    <t>B</t>
  </si>
  <si>
    <t>l (porta)</t>
  </si>
  <si>
    <t>h (porta)</t>
  </si>
  <si>
    <t>N° (portas)</t>
  </si>
  <si>
    <t>l (janela)</t>
  </si>
  <si>
    <t>h (janela)</t>
  </si>
  <si>
    <t>N° (janelas)</t>
  </si>
  <si>
    <t>Rodapé</t>
  </si>
  <si>
    <t>Pintura Parede</t>
  </si>
  <si>
    <t>Área Teto</t>
  </si>
  <si>
    <t>SANITÁRIO 1</t>
  </si>
  <si>
    <t>SANITÁRIO 2</t>
  </si>
  <si>
    <t>ESTOCAGEM</t>
  </si>
  <si>
    <t>INALAÇÃO</t>
  </si>
  <si>
    <t>CONSULTÓRIO 1</t>
  </si>
  <si>
    <t>CONSULTÓRIO 2</t>
  </si>
  <si>
    <t>OBSERVAÇÃO</t>
  </si>
  <si>
    <t>BANHEIRO PCD</t>
  </si>
  <si>
    <t>DML</t>
  </si>
  <si>
    <t>CONSULTÓRIO ODONTO 2</t>
  </si>
  <si>
    <t>ATIVIDADES COLETIVAS</t>
  </si>
  <si>
    <t>CURATIVOS</t>
  </si>
  <si>
    <t>COPA</t>
  </si>
  <si>
    <t>ESTERILIZAÇÃO</t>
  </si>
  <si>
    <t>EXPURGO</t>
  </si>
  <si>
    <t>ALMOXARIFADO</t>
  </si>
  <si>
    <t>EXTERNO</t>
  </si>
  <si>
    <t>PLATIBANDA</t>
  </si>
  <si>
    <t>BEIRAL</t>
  </si>
  <si>
    <t>TOTAL RODAPÉ GRANILITE</t>
  </si>
  <si>
    <t>TOTAL AZULEJO</t>
  </si>
  <si>
    <t>TOTAL PINTURA PAREDE EPÓXI</t>
  </si>
  <si>
    <t>TOTAL PINTURA TETO</t>
  </si>
  <si>
    <t>EMASSAMENTO PAREDES</t>
  </si>
  <si>
    <t>EMASSAMENTO TETO</t>
  </si>
  <si>
    <t>TEXTURA TETO</t>
  </si>
  <si>
    <t>RECEPÇÃO E CIRCULAÇÃO</t>
  </si>
  <si>
    <t>CONSULTÓRIO ODONTO 1</t>
  </si>
  <si>
    <t>SALA DE VACINAS</t>
  </si>
  <si>
    <t>INDIFERENCIADO 1</t>
  </si>
  <si>
    <t>INDIFERENCIADO 2</t>
  </si>
  <si>
    <t>INDIFERENCIADO 3</t>
  </si>
  <si>
    <t>ADMINISTRAÇÃO</t>
  </si>
  <si>
    <t>RESIDUOS CONTAMINADOS</t>
  </si>
  <si>
    <t>RESIDUOS RECICLAVEIS</t>
  </si>
  <si>
    <t>BANHEIRO MASCULINO</t>
  </si>
  <si>
    <t>BANHEIRO FEMININO</t>
  </si>
  <si>
    <t>RESIDUOS COMUNS</t>
  </si>
  <si>
    <t>PINTURA TEXTURA ACRILICA (EXTERNO)</t>
  </si>
  <si>
    <t>PINTURA LATEX ACRILICA (INTERNO)</t>
  </si>
  <si>
    <t xml:space="preserve"> EXECUÇÃO DE PASSEIO COM CONCRETO MOLDADO IN LOCO, USINADO, ACABAMENTO CONVENCIONAL, ESPESSURA 6 CM, ARMADO. (INTERNO)</t>
  </si>
  <si>
    <t>CHAPISCO/REBOCO PAREDES</t>
  </si>
  <si>
    <t>CHAPISCO/REBOCO TETO</t>
  </si>
  <si>
    <t>TOTAL PINTURA PAREDE ACRILICO (INTERNO)</t>
  </si>
  <si>
    <t>TOTAL PINTURA PAREDE TEXTURA (EXTERNO)</t>
  </si>
  <si>
    <t>JA01</t>
  </si>
  <si>
    <t>JA02</t>
  </si>
  <si>
    <t>JA04</t>
  </si>
  <si>
    <t>JA03</t>
  </si>
  <si>
    <t>JA06</t>
  </si>
  <si>
    <t>JA07</t>
  </si>
  <si>
    <t>PM01</t>
  </si>
  <si>
    <t>PM02</t>
  </si>
  <si>
    <t>PM03</t>
  </si>
  <si>
    <t>PM05</t>
  </si>
  <si>
    <t>PA01</t>
  </si>
  <si>
    <t>W01</t>
  </si>
  <si>
    <t>JA05</t>
  </si>
  <si>
    <t>72895</t>
  </si>
  <si>
    <t>1.14</t>
  </si>
  <si>
    <t>CARGA, MANOBRA E DESCARGA DE MATERIAIS DIVERSOS, COM CAMINHÃO BASCULANTE 6 M3, CARGA E DESCARGA MANUAIS</t>
  </si>
  <si>
    <t>72887</t>
  </si>
  <si>
    <t>1.15</t>
  </si>
  <si>
    <t>M3XKM</t>
  </si>
  <si>
    <t>EMBOÇO, PARA RECEBIMENTO DE CERÂMICA, EM ARGAMASSA TRAÇO 1:2:8, PREPARO MECÂNICO COM BETONEIRA 400L, APLICADO MANUALMENTE EM FACES INTERNAS DE PAREDES, PARA AMBIENTE COM ÁREA MAIOR QUE 10M2, ESPESSURA DE 20MM, COM EXECUÇÃO DE TALISCAS. AF_06/2014</t>
  </si>
  <si>
    <t>VERGA PRÉ-MOLDADA PARA JANELAS COM ATÉ 1,5 M DE VÃO. AF_03/2016</t>
  </si>
  <si>
    <t>MOBILIZAÇÃO - CANTEIRO DE OBRAS - DEMOLIÇÃO</t>
  </si>
  <si>
    <t>TRANSPORTE COMERCIAL COM CAMINHÃO BASCULANTE 6 M3 , RODOVIA PAVIMENTADA.</t>
  </si>
  <si>
    <t>3.7</t>
  </si>
  <si>
    <t>CONFORME PROJETO</t>
  </si>
  <si>
    <t>MANTA E ARGAMASSA</t>
  </si>
  <si>
    <t>CUMEEIRA</t>
  </si>
  <si>
    <t>24,3+12</t>
  </si>
  <si>
    <t>CALHA</t>
  </si>
  <si>
    <t>5.4</t>
  </si>
  <si>
    <t>09906.8.2- EMASSAMENTO DE PAREDE INTERNA COM MASSA LATEX PVA 2 DEMÃO  - unidade: m²
demãos, para pintura látex - unidade: m2</t>
  </si>
  <si>
    <t xml:space="preserve">Ajudante de pintor </t>
  </si>
  <si>
    <t xml:space="preserve">Pintor </t>
  </si>
  <si>
    <t>MASSA LATEX PVA PARA AMBIENTE EXTERNO</t>
  </si>
  <si>
    <t>Lixa para superfície madeira/massa grana 100</t>
  </si>
  <si>
    <t>PORTA DE VIDRO TEMPERADO INCOLO, 2 FOLHAS DE ABRI, E=10MM (1,60x2,10M) - UNIDADE: UM</t>
  </si>
  <si>
    <t xml:space="preserve"> INTERRUPTOR DIFERENCIAL RESIDUAL, 2 POLOS, SENSIBILIDADE 30 MA, CORRENTE DE 25 A- FORNECIMENTO E INSTALAÇÃO - UNIDADE: UND</t>
  </si>
  <si>
    <t>DISPOSITIVO DR, 2 POLOS, SENSIBILIDADE DE 30 MA, CORRENTE DE 25 A, TIPO AC</t>
  </si>
  <si>
    <t xml:space="preserve">Eletricista
</t>
  </si>
  <si>
    <t>Ajudante de eletricista</t>
  </si>
  <si>
    <t>COMP 39</t>
  </si>
  <si>
    <t>COMP 4</t>
  </si>
  <si>
    <t>COMP 5</t>
  </si>
  <si>
    <t>COT 1</t>
  </si>
  <si>
    <t>COMP 8</t>
  </si>
  <si>
    <t>COMP 9</t>
  </si>
  <si>
    <t>COMP 6</t>
  </si>
  <si>
    <t>COMP 7</t>
  </si>
  <si>
    <t>LAVATÓRIO EM INOX PARA ESCOVAÇÃO, INCL VÁLVULAS E SIFÕES - UNIDADE: UND</t>
  </si>
  <si>
    <t>ENCANADOR OU BOMBEIRO HIDRÁULICO COM 
ENCARGOS COMPLEMENTARES</t>
  </si>
  <si>
    <t>AUXILIAR DE ENCANADOR OU BOMBEIRO HIDRÁULICO 
COM ENCARGOS COMPLEMENTARES</t>
  </si>
  <si>
    <t>PARAFUSO DE LATAO COM ROSCA SOBERBA, CABECA CHATA E FENDA SIMPLES, DIAMETRO 4,8 MM, COMPRIMENTO 65 MM</t>
  </si>
  <si>
    <t xml:space="preserve"> MICTORIO COLETIVO ACO INOX (AISI 304), E = 0,8 MM, DE *100 X 50 X 35* CM (C X A X P) </t>
  </si>
  <si>
    <t>FITA VEDA ROSCA EM ROLOS DE 18 MM X 10 M (L X C)</t>
  </si>
  <si>
    <t xml:space="preserve">VALVULA EM METAL CROMADO PARA PIA AMERICANA 3.1/2 X 1.1/2 " </t>
  </si>
  <si>
    <t xml:space="preserve"> SIFAO PLASTICO TIPO COPO PARA PIA OU LAVATORIO, 1 X 1.1/2 " </t>
  </si>
  <si>
    <t>BANCADA EM GRANITO CINZA POLIDO, COM CUBA DE EMBUTIR DE AÇO INOXIDAVEL, FORNECIMENTO E INSTALAÇÃO (2,20X0,60), FORNECIMENTO E INSTALAÇÃO</t>
  </si>
  <si>
    <t xml:space="preserve">SERVENTE  </t>
  </si>
  <si>
    <t xml:space="preserve"> ENCANADOR  </t>
  </si>
  <si>
    <t xml:space="preserve">PEDREIRO  </t>
  </si>
  <si>
    <t xml:space="preserve"> GRANITO PARA BANCADA, POLIDO, TIPO ANDORINHA/ QUARTZ/ CASTELO/ CORUMBA OU OUTROS EQUIVALENTES DA REGIAO, E= *2,5* CM</t>
  </si>
  <si>
    <t xml:space="preserve"> CUBA ACO INOX (AISI 304) DE EMBUTIR COM VALVULA 3 1/2 ", DE *46 X 30 X 12* </t>
  </si>
  <si>
    <t>ARGAMASSA DE CIMENTO E AREIA S/PEN. TRAÇO 1:3</t>
  </si>
  <si>
    <t>BANCADA EM GRANITO CINZA POLIDO, COM CUBA DE EMBUTIR DE AÇO INOXIDAVEL, FORNECIMENTO E INSTALAÇÃO (2,70X0,60)</t>
  </si>
  <si>
    <t xml:space="preserve"> Ajudante de encanador </t>
  </si>
  <si>
    <t xml:space="preserve">5 JOELHO PVC, ROSCAVEL, 90 GRAUS, 3/4", PARA AGUA FRIA PREDIAL </t>
  </si>
  <si>
    <t xml:space="preserve"> JOELHO PVC, SOLDAVEL COM ROSCA, 90 GRAUS, 25 MM X 3/4", PARA AGUA FRIA PREDIAL</t>
  </si>
  <si>
    <t>Tè 90° soldável de PVC marrom com rosca na bolsa central para água fria (diâmetro da parte rosqueável: 3/4" / diâmetro da parte soldável: 25 mm)</t>
  </si>
  <si>
    <t xml:space="preserve"> Tubo soldável de PVC marrom para água fria (diâmetro da seção: 25 mm)</t>
  </si>
  <si>
    <t>15142.8.27.1 PONTO de água fria 1 1/2" - Ø 25 mm - unidade: und</t>
  </si>
  <si>
    <t xml:space="preserve"> JOELHO PVC, SOLDAVEL, COM BUCHA DE LATAO, 90 GRAUS, 25 MM X 1/2", PARA AGUA FRIA PREDIAL</t>
  </si>
  <si>
    <t xml:space="preserve"> JOELHO PVC, 90 GRAUS, ROSCAVEL, 1 1/2", AGUA FRIA PREDIAL</t>
  </si>
  <si>
    <t xml:space="preserve"> TE PVC, SOLDAVEL, COM ROSCA NA BOLSA CENTRAL, 90 GRAUS, 25 MM X 1/2", PARA AGUA FRIA PREDIAL</t>
  </si>
  <si>
    <t>07185.8.1.1 - PROTEÇÃO MECÂNICA de superfície sujeita a trânsito com argamassa de cimento e areia traço 1:7, e = 3 cm - unidade: m2</t>
  </si>
  <si>
    <t>AJUDANTE DE PEDREIRO</t>
  </si>
  <si>
    <t>071203.11.1</t>
  </si>
  <si>
    <t xml:space="preserve">PAPEL KRAFT BETUMADO
</t>
  </si>
  <si>
    <t>11</t>
  </si>
  <si>
    <t>14</t>
  </si>
  <si>
    <t>18</t>
  </si>
  <si>
    <t>19</t>
  </si>
  <si>
    <t>24</t>
  </si>
  <si>
    <t>1</t>
  </si>
  <si>
    <t>BANCADA DE GRANITO CINZA POLIDO, COM CUBA DE EMBUTIR DE AÇO INOXIDÁVEL, VÁLVULA EM METAL CROMADO, SIFÃO EM PVC, FORNECIMENTO E INSTALAÇÃO. (2,70x0,60)</t>
  </si>
  <si>
    <t>TRANSPORTE COMERCIAL COM CAMINHAO BASCULANTE 6 M3, RODOVIA PAVIMENTADA</t>
  </si>
  <si>
    <t>M³xKM</t>
  </si>
  <si>
    <t>2</t>
  </si>
  <si>
    <t>3</t>
  </si>
  <si>
    <t>4</t>
  </si>
  <si>
    <t>5</t>
  </si>
  <si>
    <t>Parede Pia</t>
  </si>
  <si>
    <t>(56x31,35)-410,4</t>
  </si>
  <si>
    <t>12.2</t>
  </si>
  <si>
    <t>12.3</t>
  </si>
  <si>
    <t>13.0</t>
  </si>
  <si>
    <t>14.0</t>
  </si>
  <si>
    <t>15.0</t>
  </si>
  <si>
    <t>ESTRUTURA METÁLICA PARA MARQUISE</t>
  </si>
  <si>
    <t>VERGAS</t>
  </si>
  <si>
    <t>CONFORME PROJETO ARQUITETONICO</t>
  </si>
  <si>
    <t>PINTURA DE ESQUADRIA</t>
  </si>
  <si>
    <t>ESQUADRIAS</t>
  </si>
  <si>
    <t>PAREDES</t>
  </si>
  <si>
    <t>DEMOLIÇÃO</t>
  </si>
  <si>
    <t>ÁREA DA ALVENARIA X 0,15 X 0,5</t>
  </si>
  <si>
    <t>EMASSAMENTO</t>
  </si>
  <si>
    <t>15.2</t>
  </si>
  <si>
    <t>TRANSPORTE DE ENTULHO</t>
  </si>
  <si>
    <t>4(UNID)X6(M3) X 30 (KM)</t>
  </si>
  <si>
    <t>M3.KM</t>
  </si>
  <si>
    <t>OBJETO: CONTRATAÇÃO DA EMPRESA DE ENGENHARIA, COM FORNECIMENTO DE MATERIAL, MÃO DE OBRA NECESSÁRIA PARA EXECUTAR A CONSTRUÇÃO DAS UNIDADES DE SAÚDE ESPECIFICADAS</t>
  </si>
  <si>
    <t>SINAPI OUT/2017</t>
  </si>
  <si>
    <t>CRONOGRAMA FÍSICO / FINANCEIRO</t>
  </si>
  <si>
    <t>VALOR PARCIAL TOTAL</t>
  </si>
  <si>
    <t>1° Medição (%)</t>
  </si>
  <si>
    <t>2°Medição (%)</t>
  </si>
  <si>
    <t>3°Medição (%)</t>
  </si>
  <si>
    <t>4°Medição (%)</t>
  </si>
  <si>
    <t>R$</t>
  </si>
  <si>
    <t>%</t>
  </si>
  <si>
    <t xml:space="preserve">MOBILIZAÇÃO - CANTEIRO DE OBRAS </t>
  </si>
  <si>
    <t>FUNDAÇÃO E ESTRUTURA</t>
  </si>
  <si>
    <t>ALVENARIA - VEDAÇÃO - FECHAMENTO</t>
  </si>
  <si>
    <t>VALOR PARCIAL</t>
  </si>
  <si>
    <t>VALOR ACUMULADO</t>
  </si>
  <si>
    <t>Termo de Contrato:</t>
  </si>
  <si>
    <t>Assunto:</t>
  </si>
  <si>
    <t>Data da Medição:</t>
  </si>
  <si>
    <t>Data Ordem Serviço:</t>
  </si>
  <si>
    <t>Prazo Execução:</t>
  </si>
  <si>
    <t>Valor do Contrato:</t>
  </si>
  <si>
    <t>VALOR CONTRATO + ADITIVOS (R$)</t>
  </si>
  <si>
    <t>MEDIÇÃO DO CONTRATO (R$)</t>
  </si>
  <si>
    <t>ACUMULADO GERAL (R$)</t>
  </si>
  <si>
    <t>SALDO GERAL (R$)</t>
  </si>
  <si>
    <t>MEDIÇÃO DO CONTRATO:</t>
  </si>
  <si>
    <t>TOTAL A PAGAR:</t>
  </si>
  <si>
    <t>IMPORTA O VALOR TOTAL DE SALDO:</t>
  </si>
  <si>
    <t>______________________________</t>
  </si>
  <si>
    <t>______________________</t>
  </si>
  <si>
    <t>_____________________________________________</t>
  </si>
  <si>
    <t>FISCAL</t>
  </si>
  <si>
    <t>EMPRESA</t>
  </si>
  <si>
    <t>SECRETARIO MUNICIPAL DE SAÚDE DE VÁRZEA GRANDE</t>
  </si>
  <si>
    <t>DIÓGENES MARCONDES</t>
  </si>
  <si>
    <t>1ª Med Contrato</t>
  </si>
  <si>
    <t>ENDEREÇO: RUA TRIUNFO S/N - JARDIM ELDORADO</t>
  </si>
  <si>
    <t>OBRA: UNIDADE BÁSICA DE SAÚDE - PADRÃO 2</t>
  </si>
  <si>
    <t>5°Medição (%)</t>
  </si>
  <si>
    <t>GRANITO PARA BANCADA, POLIDO TIPO ANDORINHA/ QUARTZ/ CASTELO/ CORUMBA OU OUTROS EQUIVALENTES DA REGIÃO, E=2,5CM(2,20x0,60)</t>
  </si>
  <si>
    <t>OITOCENTOS E SESSENTA E SEIS MIL TREZENTOS E UM REAIS E CINQUENTA E SEIS CENTAVOS</t>
  </si>
  <si>
    <t>CONTRATO:</t>
  </si>
</sst>
</file>

<file path=xl/styles.xml><?xml version="1.0" encoding="utf-8"?>
<styleSheet xmlns="http://schemas.openxmlformats.org/spreadsheetml/2006/main">
  <numFmts count="14">
    <numFmt numFmtId="43" formatCode="_-* #,##0.00_-;\-* #,##0.00_-;_-* &quot;-&quot;??_-;_-@_-"/>
    <numFmt numFmtId="164" formatCode="0.0000"/>
    <numFmt numFmtId="165" formatCode="_-* #,##0.00_-;\-* #,##0.00_-;_-* &quot;-&quot;????_-;_-@_-"/>
    <numFmt numFmtId="166" formatCode="0.000"/>
    <numFmt numFmtId="167" formatCode="_-* #,##0.0000_-;\-* #,##0.0000_-;_-* &quot;-&quot;????_-;_-@_-"/>
    <numFmt numFmtId="168" formatCode="_-* #,##0.000_-;\-* #,##0.000_-;_-* &quot;-&quot;??_-;_-@_-"/>
    <numFmt numFmtId="169" formatCode="#,##0.00_);\(#,##0.00\)"/>
    <numFmt numFmtId="170" formatCode="_(* #,##0.00_);_(* \(#,##0.00\);_(* &quot;-&quot;??_);_(@_)"/>
    <numFmt numFmtId="171" formatCode="_(&quot;R$ &quot;* #,##0.00_);_(&quot;R$ &quot;* \(#,##0.00\);_(&quot;R$ &quot;* &quot;-&quot;??_);_(@_)"/>
    <numFmt numFmtId="172" formatCode="_-* #,##0.0000_-;\-* #,##0.0000_-;_-* &quot;-&quot;??_-;_-@_-"/>
    <numFmt numFmtId="173" formatCode="0.00000%"/>
    <numFmt numFmtId="174" formatCode="_-* #,##0.0_-;\-* #,##0.0_-;_-* &quot;-&quot;??_-;_-@_-"/>
    <numFmt numFmtId="175" formatCode="#,##0.00;[Red]#,##0.00"/>
    <numFmt numFmtId="176" formatCode="00000"/>
  </numFmts>
  <fonts count="56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 Narrow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b/>
      <i/>
      <sz val="11"/>
      <name val="Arial"/>
      <family val="2"/>
      <charset val="1"/>
    </font>
    <font>
      <b/>
      <i/>
      <sz val="12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b/>
      <sz val="10"/>
      <name val="Arial"/>
      <family val="2"/>
      <charset val="1"/>
    </font>
    <font>
      <b/>
      <sz val="12"/>
      <color indexed="8"/>
      <name val="Arial"/>
      <family val="2"/>
      <charset val="1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2"/>
      <name val="Courier"/>
      <family val="3"/>
    </font>
    <font>
      <b/>
      <sz val="12"/>
      <name val="Courier"/>
      <family val="3"/>
    </font>
    <font>
      <sz val="14"/>
      <name val="Arial"/>
      <family val="2"/>
    </font>
    <font>
      <sz val="11"/>
      <color indexed="12"/>
      <name val="Arial"/>
      <family val="2"/>
    </font>
    <font>
      <sz val="12"/>
      <color indexed="12"/>
      <name val="Arial"/>
      <family val="2"/>
    </font>
    <font>
      <sz val="11"/>
      <name val="Arial"/>
      <family val="2"/>
    </font>
    <font>
      <sz val="14"/>
      <color indexed="12"/>
      <name val="Arial"/>
      <family val="2"/>
    </font>
    <font>
      <b/>
      <sz val="14"/>
      <color indexed="18"/>
      <name val="Arial"/>
      <family val="2"/>
    </font>
    <font>
      <b/>
      <sz val="10"/>
      <color indexed="18"/>
      <name val="Arial"/>
      <family val="2"/>
    </font>
    <font>
      <b/>
      <sz val="14"/>
      <color indexed="56"/>
      <name val="Arial"/>
      <family val="2"/>
    </font>
    <font>
      <b/>
      <sz val="18"/>
      <color indexed="56"/>
      <name val="Arial"/>
      <family val="2"/>
    </font>
    <font>
      <sz val="12"/>
      <name val="Arial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10"/>
      <color indexed="12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3"/>
      <color indexed="8"/>
      <name val="Arial"/>
      <family val="2"/>
    </font>
    <font>
      <b/>
      <sz val="13"/>
      <color indexed="12"/>
      <name val="Arial"/>
      <family val="2"/>
    </font>
    <font>
      <b/>
      <sz val="13"/>
      <name val="Arial"/>
      <family val="2"/>
    </font>
    <font>
      <b/>
      <sz val="12"/>
      <color indexed="12"/>
      <name val="Arial"/>
      <family val="2"/>
    </font>
    <font>
      <b/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55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 applyNumberFormat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0" fontId="14" fillId="0" borderId="0"/>
    <xf numFmtId="164" fontId="1" fillId="0" borderId="0" applyFont="0" applyFill="0" applyBorder="0" applyAlignment="0" applyProtection="0"/>
  </cellStyleXfs>
  <cellXfs count="816">
    <xf numFmtId="0" fontId="1" fillId="0" borderId="0" xfId="0" applyNumberFormat="1" applyFont="1" applyFill="1" applyBorder="1" applyAlignment="1" applyProtection="1">
      <alignment vertical="top"/>
    </xf>
    <xf numFmtId="0" fontId="3" fillId="2" borderId="0" xfId="3" applyNumberFormat="1" applyFont="1" applyFill="1" applyBorder="1" applyAlignment="1" applyProtection="1">
      <alignment vertical="top"/>
    </xf>
    <xf numFmtId="2" fontId="5" fillId="0" borderId="1" xfId="0" applyNumberFormat="1" applyFont="1" applyFill="1" applyBorder="1" applyAlignment="1">
      <alignment horizontal="center" vertical="center" wrapText="1"/>
    </xf>
    <xf numFmtId="2" fontId="4" fillId="6" borderId="6" xfId="0" applyNumberFormat="1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0" fontId="4" fillId="6" borderId="6" xfId="0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2" fontId="4" fillId="3" borderId="6" xfId="0" applyNumberFormat="1" applyFont="1" applyFill="1" applyBorder="1" applyAlignment="1">
      <alignment horizontal="center" vertical="center" wrapText="1"/>
    </xf>
    <xf numFmtId="0" fontId="2" fillId="2" borderId="0" xfId="3" applyNumberFormat="1" applyFont="1" applyFill="1" applyBorder="1" applyAlignment="1" applyProtection="1">
      <alignment horizontal="center" vertical="center"/>
    </xf>
    <xf numFmtId="0" fontId="2" fillId="2" borderId="0" xfId="3" applyNumberFormat="1" applyFont="1" applyFill="1" applyBorder="1" applyAlignment="1" applyProtection="1">
      <alignment vertical="center" wrapText="1"/>
    </xf>
    <xf numFmtId="0" fontId="4" fillId="5" borderId="1" xfId="3" applyNumberFormat="1" applyFont="1" applyFill="1" applyBorder="1" applyAlignment="1" applyProtection="1">
      <alignment vertical="center"/>
    </xf>
    <xf numFmtId="0" fontId="4" fillId="5" borderId="1" xfId="3" applyNumberFormat="1" applyFont="1" applyFill="1" applyBorder="1" applyAlignment="1" applyProtection="1">
      <alignment horizontal="center" vertical="center"/>
    </xf>
    <xf numFmtId="43" fontId="4" fillId="5" borderId="1" xfId="1" applyFont="1" applyFill="1" applyBorder="1" applyAlignment="1" applyProtection="1">
      <alignment horizontal="center" vertical="center"/>
    </xf>
    <xf numFmtId="0" fontId="4" fillId="6" borderId="1" xfId="3" applyNumberFormat="1" applyFont="1" applyFill="1" applyBorder="1" applyAlignment="1" applyProtection="1">
      <alignment horizontal="center" vertical="center"/>
    </xf>
    <xf numFmtId="0" fontId="4" fillId="6" borderId="1" xfId="3" applyNumberFormat="1" applyFont="1" applyFill="1" applyBorder="1" applyAlignment="1" applyProtection="1">
      <alignment vertical="center"/>
    </xf>
    <xf numFmtId="0" fontId="2" fillId="6" borderId="1" xfId="3" applyNumberFormat="1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2" fontId="5" fillId="0" borderId="1" xfId="0" applyNumberFormat="1" applyFont="1" applyFill="1" applyBorder="1" applyAlignment="1">
      <alignment horizontal="center" wrapText="1"/>
    </xf>
    <xf numFmtId="0" fontId="0" fillId="0" borderId="18" xfId="0" applyFill="1" applyBorder="1" applyAlignment="1">
      <alignment horizontal="center" wrapText="1"/>
    </xf>
    <xf numFmtId="2" fontId="5" fillId="0" borderId="18" xfId="0" applyNumberFormat="1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2" fontId="4" fillId="3" borderId="6" xfId="0" applyNumberFormat="1" applyFont="1" applyFill="1" applyBorder="1" applyAlignment="1">
      <alignment horizontal="center" wrapText="1"/>
    </xf>
    <xf numFmtId="0" fontId="0" fillId="3" borderId="18" xfId="0" applyFill="1" applyBorder="1" applyAlignment="1">
      <alignment horizontal="center" wrapText="1"/>
    </xf>
    <xf numFmtId="0" fontId="4" fillId="3" borderId="18" xfId="0" applyFont="1" applyFill="1" applyBorder="1" applyAlignment="1">
      <alignment horizontal="center" wrapText="1"/>
    </xf>
    <xf numFmtId="0" fontId="4" fillId="3" borderId="2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vertical="center" wrapText="1"/>
    </xf>
    <xf numFmtId="2" fontId="4" fillId="6" borderId="1" xfId="0" applyNumberFormat="1" applyFont="1" applyFill="1" applyBorder="1" applyAlignment="1">
      <alignment horizontal="right" wrapText="1"/>
    </xf>
    <xf numFmtId="165" fontId="4" fillId="4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 applyProtection="1">
      <alignment vertical="top"/>
    </xf>
    <xf numFmtId="2" fontId="4" fillId="6" borderId="22" xfId="0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center" wrapText="1"/>
    </xf>
    <xf numFmtId="0" fontId="0" fillId="3" borderId="17" xfId="0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right" wrapText="1"/>
    </xf>
    <xf numFmtId="2" fontId="0" fillId="0" borderId="6" xfId="0" applyNumberForma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2" fontId="4" fillId="6" borderId="6" xfId="0" applyNumberFormat="1" applyFont="1" applyFill="1" applyBorder="1" applyAlignment="1">
      <alignment horizontal="center" wrapText="1"/>
    </xf>
    <xf numFmtId="0" fontId="0" fillId="6" borderId="22" xfId="0" applyFill="1" applyBorder="1" applyAlignment="1">
      <alignment horizontal="center" wrapText="1"/>
    </xf>
    <xf numFmtId="0" fontId="1" fillId="2" borderId="0" xfId="0" applyNumberFormat="1" applyFont="1" applyFill="1" applyBorder="1" applyAlignment="1" applyProtection="1">
      <alignment vertical="top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wrapText="1"/>
    </xf>
    <xf numFmtId="2" fontId="4" fillId="2" borderId="0" xfId="0" applyNumberFormat="1" applyFont="1" applyFill="1" applyBorder="1" applyAlignment="1">
      <alignment horizontal="center" wrapText="1"/>
    </xf>
    <xf numFmtId="0" fontId="0" fillId="0" borderId="3" xfId="0" applyFill="1" applyBorder="1" applyAlignment="1">
      <alignment horizontal="left" wrapText="1"/>
    </xf>
    <xf numFmtId="0" fontId="0" fillId="6" borderId="3" xfId="0" applyFill="1" applyBorder="1" applyAlignment="1">
      <alignment horizontal="left" wrapText="1"/>
    </xf>
    <xf numFmtId="0" fontId="4" fillId="6" borderId="5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43" fontId="1" fillId="0" borderId="1" xfId="4" applyNumberFormat="1" applyFont="1" applyFill="1" applyBorder="1" applyAlignment="1">
      <alignment vertical="center" wrapText="1"/>
    </xf>
    <xf numFmtId="165" fontId="1" fillId="0" borderId="6" xfId="0" applyNumberFormat="1" applyFont="1" applyFill="1" applyBorder="1" applyAlignment="1">
      <alignment horizontal="center" wrapText="1"/>
    </xf>
    <xf numFmtId="167" fontId="1" fillId="0" borderId="6" xfId="0" applyNumberFormat="1" applyFont="1" applyFill="1" applyBorder="1" applyAlignment="1">
      <alignment horizontal="center" wrapText="1"/>
    </xf>
    <xf numFmtId="49" fontId="1" fillId="0" borderId="1" xfId="4" applyNumberFormat="1" applyFont="1" applyFill="1" applyBorder="1" applyAlignment="1">
      <alignment horizontal="center" wrapText="1"/>
    </xf>
    <xf numFmtId="49" fontId="1" fillId="0" borderId="4" xfId="4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vertical="center" wrapText="1"/>
    </xf>
    <xf numFmtId="2" fontId="1" fillId="0" borderId="6" xfId="0" applyNumberFormat="1" applyFont="1" applyFill="1" applyBorder="1" applyAlignment="1">
      <alignment horizontal="right" wrapText="1"/>
    </xf>
    <xf numFmtId="2" fontId="1" fillId="0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left" wrapText="1"/>
    </xf>
    <xf numFmtId="0" fontId="0" fillId="3" borderId="5" xfId="0" applyFill="1" applyBorder="1" applyAlignment="1">
      <alignment horizontal="left" wrapText="1"/>
    </xf>
    <xf numFmtId="2" fontId="1" fillId="0" borderId="1" xfId="4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43" fontId="1" fillId="0" borderId="1" xfId="4" applyNumberFormat="1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wrapText="1"/>
    </xf>
    <xf numFmtId="2" fontId="1" fillId="0" borderId="6" xfId="0" applyNumberFormat="1" applyFont="1" applyFill="1" applyBorder="1" applyAlignment="1">
      <alignment horizontal="center" wrapText="1"/>
    </xf>
    <xf numFmtId="0" fontId="0" fillId="0" borderId="17" xfId="0" applyFill="1" applyBorder="1" applyAlignment="1">
      <alignment horizontal="center" wrapText="1"/>
    </xf>
    <xf numFmtId="0" fontId="1" fillId="0" borderId="18" xfId="0" applyFont="1" applyFill="1" applyBorder="1" applyAlignment="1">
      <alignment horizontal="center" wrapText="1"/>
    </xf>
    <xf numFmtId="0" fontId="0" fillId="6" borderId="24" xfId="0" applyFill="1" applyBorder="1" applyAlignment="1">
      <alignment horizontal="center" wrapText="1"/>
    </xf>
    <xf numFmtId="0" fontId="0" fillId="6" borderId="7" xfId="0" applyFill="1" applyBorder="1" applyAlignment="1">
      <alignment horizontal="center" wrapText="1"/>
    </xf>
    <xf numFmtId="0" fontId="1" fillId="6" borderId="7" xfId="0" applyFont="1" applyFill="1" applyBorder="1" applyAlignment="1">
      <alignment horizontal="left" vertical="center" wrapText="1"/>
    </xf>
    <xf numFmtId="0" fontId="1" fillId="6" borderId="24" xfId="0" applyFont="1" applyFill="1" applyBorder="1" applyAlignment="1">
      <alignment horizontal="center" wrapText="1"/>
    </xf>
    <xf numFmtId="2" fontId="4" fillId="6" borderId="25" xfId="0" applyNumberFormat="1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2" fontId="5" fillId="0" borderId="3" xfId="0" applyNumberFormat="1" applyFont="1" applyFill="1" applyBorder="1" applyAlignment="1">
      <alignment horizontal="center" wrapText="1"/>
    </xf>
    <xf numFmtId="2" fontId="1" fillId="0" borderId="3" xfId="0" applyNumberFormat="1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2" fontId="1" fillId="0" borderId="18" xfId="0" applyNumberFormat="1" applyFont="1" applyFill="1" applyBorder="1" applyAlignment="1">
      <alignment horizontal="center" wrapText="1"/>
    </xf>
    <xf numFmtId="0" fontId="1" fillId="3" borderId="18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left" wrapText="1"/>
    </xf>
    <xf numFmtId="2" fontId="1" fillId="0" borderId="17" xfId="0" applyNumberFormat="1" applyFont="1" applyFill="1" applyBorder="1" applyAlignment="1">
      <alignment horizontal="center" wrapText="1"/>
    </xf>
    <xf numFmtId="0" fontId="0" fillId="3" borderId="24" xfId="0" applyFill="1" applyBorder="1" applyAlignment="1">
      <alignment horizontal="center" wrapText="1"/>
    </xf>
    <xf numFmtId="0" fontId="1" fillId="3" borderId="7" xfId="0" applyFont="1" applyFill="1" applyBorder="1" applyAlignment="1">
      <alignment horizontal="left" wrapText="1"/>
    </xf>
    <xf numFmtId="0" fontId="1" fillId="3" borderId="24" xfId="0" applyFont="1" applyFill="1" applyBorder="1" applyAlignment="1">
      <alignment horizontal="center" wrapText="1"/>
    </xf>
    <xf numFmtId="2" fontId="4" fillId="3" borderId="25" xfId="0" applyNumberFormat="1" applyFont="1" applyFill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0" fillId="0" borderId="2" xfId="0" applyFill="1" applyBorder="1" applyAlignment="1">
      <alignment horizontal="left" wrapText="1"/>
    </xf>
    <xf numFmtId="0" fontId="0" fillId="0" borderId="2" xfId="0" applyFill="1" applyBorder="1" applyAlignment="1">
      <alignment horizont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43" fontId="1" fillId="2" borderId="0" xfId="1" applyFont="1" applyFill="1" applyBorder="1" applyAlignment="1" applyProtection="1">
      <alignment horizontal="center" vertical="top"/>
    </xf>
    <xf numFmtId="0" fontId="1" fillId="0" borderId="18" xfId="0" applyNumberFormat="1" applyFont="1" applyFill="1" applyBorder="1" applyAlignment="1" applyProtection="1">
      <alignment vertical="top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wrapText="1"/>
    </xf>
    <xf numFmtId="2" fontId="2" fillId="2" borderId="0" xfId="0" applyNumberFormat="1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2" fontId="5" fillId="2" borderId="0" xfId="0" applyNumberFormat="1" applyFont="1" applyFill="1" applyBorder="1" applyAlignment="1">
      <alignment horizontal="center" wrapText="1"/>
    </xf>
    <xf numFmtId="3" fontId="2" fillId="2" borderId="0" xfId="0" applyNumberFormat="1" applyFont="1" applyFill="1" applyBorder="1" applyAlignment="1">
      <alignment horizontal="center" wrapText="1"/>
    </xf>
    <xf numFmtId="43" fontId="2" fillId="2" borderId="0" xfId="4" applyNumberFormat="1" applyFont="1" applyFill="1" applyBorder="1" applyAlignment="1">
      <alignment horizontal="left" vertical="center" wrapText="1"/>
    </xf>
    <xf numFmtId="165" fontId="2" fillId="2" borderId="0" xfId="0" applyNumberFormat="1" applyFont="1" applyFill="1" applyBorder="1" applyAlignment="1">
      <alignment horizontal="center" wrapText="1"/>
    </xf>
    <xf numFmtId="2" fontId="4" fillId="2" borderId="0" xfId="0" applyNumberFormat="1" applyFont="1" applyFill="1" applyBorder="1" applyAlignment="1">
      <alignment horizontal="right" wrapText="1"/>
    </xf>
    <xf numFmtId="3" fontId="2" fillId="2" borderId="0" xfId="0" applyNumberFormat="1" applyFont="1" applyFill="1" applyBorder="1" applyAlignment="1">
      <alignment horizontal="left" wrapText="1"/>
    </xf>
    <xf numFmtId="4" fontId="2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/>
    </xf>
    <xf numFmtId="43" fontId="2" fillId="2" borderId="0" xfId="4" applyNumberFormat="1" applyFont="1" applyFill="1" applyBorder="1" applyAlignment="1">
      <alignment vertical="center" wrapText="1"/>
    </xf>
    <xf numFmtId="166" fontId="2" fillId="2" borderId="0" xfId="4" applyNumberFormat="1" applyFont="1" applyFill="1" applyBorder="1" applyAlignment="1">
      <alignment vertical="center" wrapText="1"/>
    </xf>
    <xf numFmtId="167" fontId="2" fillId="2" borderId="0" xfId="0" applyNumberFormat="1" applyFont="1" applyFill="1" applyBorder="1" applyAlignment="1">
      <alignment horizontal="center" wrapText="1"/>
    </xf>
    <xf numFmtId="49" fontId="2" fillId="2" borderId="0" xfId="0" applyNumberFormat="1" applyFont="1" applyFill="1" applyBorder="1" applyAlignment="1">
      <alignment horizontal="center" wrapText="1"/>
    </xf>
    <xf numFmtId="49" fontId="2" fillId="2" borderId="0" xfId="4" applyNumberFormat="1" applyFont="1" applyFill="1" applyBorder="1" applyAlignment="1">
      <alignment horizontal="center" wrapText="1"/>
    </xf>
    <xf numFmtId="2" fontId="2" fillId="2" borderId="0" xfId="0" applyNumberFormat="1" applyFont="1" applyFill="1" applyBorder="1" applyAlignment="1">
      <alignment vertical="center" wrapText="1"/>
    </xf>
    <xf numFmtId="2" fontId="2" fillId="2" borderId="0" xfId="0" applyNumberFormat="1" applyFont="1" applyFill="1" applyBorder="1" applyAlignment="1">
      <alignment horizontal="right" wrapText="1"/>
    </xf>
    <xf numFmtId="2" fontId="2" fillId="2" borderId="0" xfId="0" applyNumberFormat="1" applyFont="1" applyFill="1" applyBorder="1" applyAlignment="1">
      <alignment wrapText="1"/>
    </xf>
    <xf numFmtId="2" fontId="2" fillId="2" borderId="0" xfId="4" applyNumberFormat="1" applyFont="1" applyFill="1" applyBorder="1" applyAlignment="1">
      <alignment vertical="center" wrapText="1"/>
    </xf>
    <xf numFmtId="168" fontId="2" fillId="2" borderId="0" xfId="4" applyNumberFormat="1" applyFont="1" applyFill="1" applyBorder="1" applyAlignment="1">
      <alignment vertical="center" wrapText="1"/>
    </xf>
    <xf numFmtId="2" fontId="0" fillId="2" borderId="0" xfId="0" applyNumberFormat="1" applyFill="1" applyBorder="1" applyAlignment="1">
      <alignment horizontal="center" wrapText="1"/>
    </xf>
    <xf numFmtId="164" fontId="2" fillId="2" borderId="0" xfId="0" applyNumberFormat="1" applyFont="1" applyFill="1" applyBorder="1" applyAlignment="1">
      <alignment horizontal="center" wrapText="1"/>
    </xf>
    <xf numFmtId="0" fontId="0" fillId="6" borderId="18" xfId="0" applyFill="1" applyBorder="1" applyAlignment="1">
      <alignment horizontal="center" wrapText="1"/>
    </xf>
    <xf numFmtId="0" fontId="4" fillId="6" borderId="18" xfId="0" applyFont="1" applyFill="1" applyBorder="1" applyAlignment="1">
      <alignment horizontal="center" wrapText="1"/>
    </xf>
    <xf numFmtId="164" fontId="1" fillId="0" borderId="18" xfId="0" applyNumberFormat="1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left" wrapText="1"/>
    </xf>
    <xf numFmtId="4" fontId="1" fillId="3" borderId="3" xfId="0" applyNumberFormat="1" applyFont="1" applyFill="1" applyBorder="1" applyAlignment="1">
      <alignment horizontal="center" vertical="center"/>
    </xf>
    <xf numFmtId="4" fontId="4" fillId="0" borderId="18" xfId="0" applyNumberFormat="1" applyFont="1" applyBorder="1" applyAlignment="1">
      <alignment horizontal="center" vertical="center"/>
    </xf>
    <xf numFmtId="4" fontId="4" fillId="0" borderId="18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4" xfId="0" applyFont="1" applyFill="1" applyBorder="1" applyAlignment="1">
      <alignment horizontal="center" wrapText="1"/>
    </xf>
    <xf numFmtId="0" fontId="1" fillId="6" borderId="4" xfId="0" applyFont="1" applyFill="1" applyBorder="1" applyAlignment="1">
      <alignment horizontal="left" wrapText="1"/>
    </xf>
    <xf numFmtId="0" fontId="0" fillId="6" borderId="5" xfId="0" applyFill="1" applyBorder="1" applyAlignment="1">
      <alignment horizontal="left" wrapText="1"/>
    </xf>
    <xf numFmtId="0" fontId="1" fillId="4" borderId="1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3" fontId="1" fillId="0" borderId="1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2" fontId="4" fillId="0" borderId="2" xfId="0" applyNumberFormat="1" applyFont="1" applyFill="1" applyBorder="1" applyAlignment="1">
      <alignment horizontal="center" wrapText="1"/>
    </xf>
    <xf numFmtId="2" fontId="4" fillId="0" borderId="2" xfId="0" applyNumberFormat="1" applyFont="1" applyFill="1" applyBorder="1" applyAlignment="1">
      <alignment horizontal="right" wrapText="1"/>
    </xf>
    <xf numFmtId="4" fontId="4" fillId="0" borderId="1" xfId="0" applyNumberFormat="1" applyFont="1" applyBorder="1" applyAlignment="1">
      <alignment horizontal="center" vertical="center"/>
    </xf>
    <xf numFmtId="0" fontId="1" fillId="6" borderId="22" xfId="0" applyFont="1" applyFill="1" applyBorder="1" applyAlignment="1">
      <alignment horizontal="center" wrapText="1"/>
    </xf>
    <xf numFmtId="0" fontId="1" fillId="6" borderId="19" xfId="0" applyFont="1" applyFill="1" applyBorder="1" applyAlignment="1">
      <alignment horizontal="center" wrapText="1"/>
    </xf>
    <xf numFmtId="0" fontId="0" fillId="6" borderId="20" xfId="0" applyFill="1" applyBorder="1" applyAlignment="1">
      <alignment horizontal="left" wrapText="1"/>
    </xf>
    <xf numFmtId="3" fontId="1" fillId="0" borderId="17" xfId="0" applyNumberFormat="1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vertical="center" wrapText="1"/>
    </xf>
    <xf numFmtId="2" fontId="5" fillId="0" borderId="2" xfId="0" applyNumberFormat="1" applyFont="1" applyFill="1" applyBorder="1" applyAlignment="1">
      <alignment horizontal="center" wrapText="1"/>
    </xf>
    <xf numFmtId="2" fontId="1" fillId="0" borderId="2" xfId="0" applyNumberFormat="1" applyFont="1" applyFill="1" applyBorder="1" applyAlignment="1">
      <alignment horizontal="center" wrapText="1"/>
    </xf>
    <xf numFmtId="0" fontId="14" fillId="0" borderId="0" xfId="5"/>
    <xf numFmtId="0" fontId="16" fillId="0" borderId="0" xfId="5" applyFont="1"/>
    <xf numFmtId="0" fontId="14" fillId="0" borderId="27" xfId="5" applyBorder="1"/>
    <xf numFmtId="0" fontId="14" fillId="0" borderId="0" xfId="5" applyBorder="1"/>
    <xf numFmtId="0" fontId="14" fillId="0" borderId="28" xfId="5" applyBorder="1"/>
    <xf numFmtId="0" fontId="15" fillId="0" borderId="29" xfId="5" applyFont="1" applyBorder="1" applyAlignment="1">
      <alignment horizontal="center" vertical="center"/>
    </xf>
    <xf numFmtId="0" fontId="17" fillId="0" borderId="30" xfId="5" applyFont="1" applyBorder="1" applyAlignment="1">
      <alignment horizontal="center" vertical="center"/>
    </xf>
    <xf numFmtId="0" fontId="18" fillId="0" borderId="31" xfId="5" applyFont="1" applyBorder="1" applyAlignment="1">
      <alignment horizontal="center" vertical="center"/>
    </xf>
    <xf numFmtId="0" fontId="15" fillId="0" borderId="32" xfId="5" applyFont="1" applyBorder="1" applyAlignment="1">
      <alignment horizontal="center" vertical="center"/>
    </xf>
    <xf numFmtId="0" fontId="19" fillId="0" borderId="32" xfId="5" applyFont="1" applyBorder="1" applyAlignment="1">
      <alignment horizontal="left" vertical="center" indent="1"/>
    </xf>
    <xf numFmtId="0" fontId="15" fillId="0" borderId="32" xfId="5" applyFont="1" applyBorder="1" applyAlignment="1">
      <alignment vertical="center"/>
    </xf>
    <xf numFmtId="0" fontId="20" fillId="0" borderId="32" xfId="5" applyFont="1" applyBorder="1" applyAlignment="1">
      <alignment horizontal="left" vertical="center" indent="1"/>
    </xf>
    <xf numFmtId="169" fontId="15" fillId="0" borderId="32" xfId="1" applyNumberFormat="1" applyFont="1" applyFill="1" applyBorder="1" applyAlignment="1" applyProtection="1">
      <alignment horizontal="center" vertical="center"/>
    </xf>
    <xf numFmtId="169" fontId="15" fillId="0" borderId="29" xfId="1" applyNumberFormat="1" applyFont="1" applyFill="1" applyBorder="1" applyAlignment="1" applyProtection="1">
      <alignment horizontal="center" vertical="center"/>
    </xf>
    <xf numFmtId="0" fontId="14" fillId="0" borderId="31" xfId="5" applyBorder="1"/>
    <xf numFmtId="0" fontId="20" fillId="0" borderId="32" xfId="5" applyFont="1" applyFill="1" applyBorder="1" applyAlignment="1">
      <alignment horizontal="left" vertical="center" indent="1"/>
    </xf>
    <xf numFmtId="169" fontId="15" fillId="0" borderId="29" xfId="5" applyNumberFormat="1" applyFont="1" applyBorder="1" applyAlignment="1">
      <alignment horizontal="center" vertical="center"/>
    </xf>
    <xf numFmtId="10" fontId="22" fillId="0" borderId="29" xfId="2" applyNumberFormat="1" applyFont="1" applyFill="1" applyBorder="1" applyAlignment="1" applyProtection="1">
      <alignment horizontal="center" vertical="center"/>
    </xf>
    <xf numFmtId="0" fontId="4" fillId="6" borderId="34" xfId="0" applyFont="1" applyFill="1" applyBorder="1" applyAlignment="1">
      <alignment horizontal="center"/>
    </xf>
    <xf numFmtId="0" fontId="4" fillId="6" borderId="35" xfId="0" applyFont="1" applyFill="1" applyBorder="1" applyAlignment="1">
      <alignment horizontal="center" vertical="center" wrapText="1"/>
    </xf>
    <xf numFmtId="0" fontId="4" fillId="6" borderId="35" xfId="0" applyFont="1" applyFill="1" applyBorder="1" applyAlignment="1">
      <alignment horizontal="center"/>
    </xf>
    <xf numFmtId="0" fontId="4" fillId="6" borderId="36" xfId="0" applyFont="1" applyFill="1" applyBorder="1" applyAlignment="1">
      <alignment horizontal="center"/>
    </xf>
    <xf numFmtId="0" fontId="23" fillId="7" borderId="10" xfId="0" applyFont="1" applyFill="1" applyBorder="1" applyAlignment="1">
      <alignment horizontal="center"/>
    </xf>
    <xf numFmtId="0" fontId="23" fillId="7" borderId="37" xfId="0" applyFont="1" applyFill="1" applyBorder="1" applyAlignment="1">
      <alignment horizontal="left" vertical="center" wrapText="1"/>
    </xf>
    <xf numFmtId="0" fontId="24" fillId="7" borderId="38" xfId="0" applyFont="1" applyFill="1" applyBorder="1" applyAlignment="1">
      <alignment horizontal="center"/>
    </xf>
    <xf numFmtId="170" fontId="24" fillId="7" borderId="38" xfId="1" applyNumberFormat="1" applyFont="1" applyFill="1" applyBorder="1" applyAlignment="1"/>
    <xf numFmtId="0" fontId="24" fillId="7" borderId="39" xfId="0" applyFont="1" applyFill="1" applyBorder="1" applyAlignment="1">
      <alignment horizontal="center"/>
    </xf>
    <xf numFmtId="0" fontId="24" fillId="0" borderId="40" xfId="0" applyFont="1" applyBorder="1" applyAlignment="1">
      <alignment horizontal="center"/>
    </xf>
    <xf numFmtId="0" fontId="24" fillId="0" borderId="18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center"/>
    </xf>
    <xf numFmtId="0" fontId="24" fillId="0" borderId="1" xfId="0" applyFont="1" applyBorder="1" applyAlignment="1">
      <alignment horizontal="left" vertical="center" wrapText="1"/>
    </xf>
    <xf numFmtId="0" fontId="24" fillId="0" borderId="41" xfId="0" applyFont="1" applyBorder="1" applyAlignment="1">
      <alignment horizont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center"/>
    </xf>
    <xf numFmtId="2" fontId="24" fillId="0" borderId="1" xfId="0" applyNumberFormat="1" applyFont="1" applyFill="1" applyBorder="1" applyAlignment="1">
      <alignment wrapText="1"/>
    </xf>
    <xf numFmtId="2" fontId="24" fillId="0" borderId="42" xfId="0" applyNumberFormat="1" applyFont="1" applyFill="1" applyBorder="1" applyAlignment="1">
      <alignment wrapText="1"/>
    </xf>
    <xf numFmtId="0" fontId="24" fillId="0" borderId="18" xfId="0" applyFont="1" applyFill="1" applyBorder="1" applyAlignment="1">
      <alignment horizontal="center" wrapText="1"/>
    </xf>
    <xf numFmtId="2" fontId="24" fillId="0" borderId="43" xfId="0" applyNumberFormat="1" applyFont="1" applyFill="1" applyBorder="1" applyAlignment="1">
      <alignment wrapText="1"/>
    </xf>
    <xf numFmtId="0" fontId="24" fillId="0" borderId="25" xfId="0" applyFont="1" applyBorder="1" applyAlignment="1">
      <alignment horizontal="center"/>
    </xf>
    <xf numFmtId="0" fontId="24" fillId="0" borderId="45" xfId="0" applyFont="1" applyBorder="1" applyAlignment="1">
      <alignment horizontal="center"/>
    </xf>
    <xf numFmtId="0" fontId="24" fillId="0" borderId="43" xfId="0" applyFont="1" applyBorder="1" applyAlignment="1">
      <alignment horizontal="left" vertical="center" wrapText="1"/>
    </xf>
    <xf numFmtId="0" fontId="24" fillId="0" borderId="46" xfId="0" applyFont="1" applyBorder="1" applyAlignment="1">
      <alignment horizontal="center"/>
    </xf>
    <xf numFmtId="0" fontId="24" fillId="0" borderId="40" xfId="0" applyFont="1" applyFill="1" applyBorder="1" applyAlignment="1">
      <alignment horizontal="center"/>
    </xf>
    <xf numFmtId="170" fontId="24" fillId="2" borderId="24" xfId="1" applyNumberFormat="1" applyFont="1" applyFill="1" applyBorder="1" applyAlignment="1"/>
    <xf numFmtId="0" fontId="23" fillId="7" borderId="47" xfId="0" applyFont="1" applyFill="1" applyBorder="1" applyAlignment="1">
      <alignment horizontal="center"/>
    </xf>
    <xf numFmtId="0" fontId="24" fillId="0" borderId="45" xfId="0" applyFont="1" applyFill="1" applyBorder="1" applyAlignment="1">
      <alignment horizontal="center"/>
    </xf>
    <xf numFmtId="0" fontId="24" fillId="0" borderId="43" xfId="0" applyFont="1" applyFill="1" applyBorder="1" applyAlignment="1">
      <alignment horizontal="left" vertical="center" wrapText="1"/>
    </xf>
    <xf numFmtId="0" fontId="24" fillId="0" borderId="43" xfId="0" applyFont="1" applyFill="1" applyBorder="1" applyAlignment="1">
      <alignment horizontal="center" vertical="center" wrapText="1"/>
    </xf>
    <xf numFmtId="170" fontId="24" fillId="0" borderId="43" xfId="1" applyNumberFormat="1" applyFont="1" applyFill="1" applyBorder="1" applyAlignment="1"/>
    <xf numFmtId="170" fontId="24" fillId="0" borderId="1" xfId="1" applyNumberFormat="1" applyFont="1" applyFill="1" applyBorder="1" applyAlignment="1"/>
    <xf numFmtId="0" fontId="24" fillId="0" borderId="1" xfId="0" applyFont="1" applyFill="1" applyBorder="1" applyAlignment="1">
      <alignment horizontal="left" vertical="center" wrapText="1"/>
    </xf>
    <xf numFmtId="0" fontId="24" fillId="0" borderId="42" xfId="0" applyFont="1" applyFill="1" applyBorder="1" applyAlignment="1">
      <alignment horizontal="left" vertical="center" wrapText="1"/>
    </xf>
    <xf numFmtId="170" fontId="24" fillId="0" borderId="42" xfId="1" applyNumberFormat="1" applyFont="1" applyFill="1" applyBorder="1" applyAlignment="1"/>
    <xf numFmtId="170" fontId="24" fillId="0" borderId="18" xfId="1" applyNumberFormat="1" applyFont="1" applyFill="1" applyBorder="1" applyAlignment="1"/>
    <xf numFmtId="0" fontId="24" fillId="0" borderId="24" xfId="0" applyFont="1" applyFill="1" applyBorder="1" applyAlignment="1">
      <alignment horizontal="center" vertical="center" wrapText="1"/>
    </xf>
    <xf numFmtId="170" fontId="24" fillId="0" borderId="24" xfId="1" applyNumberFormat="1" applyFont="1" applyFill="1" applyBorder="1" applyAlignment="1"/>
    <xf numFmtId="0" fontId="24" fillId="0" borderId="48" xfId="0" applyFont="1" applyBorder="1" applyAlignment="1">
      <alignment horizontal="center"/>
    </xf>
    <xf numFmtId="0" fontId="24" fillId="0" borderId="24" xfId="0" applyFont="1" applyBorder="1" applyAlignment="1">
      <alignment horizontal="left" vertical="center" wrapText="1"/>
    </xf>
    <xf numFmtId="0" fontId="24" fillId="0" borderId="18" xfId="0" applyFont="1" applyFill="1" applyBorder="1" applyAlignment="1">
      <alignment horizontal="left" vertical="center" wrapText="1"/>
    </xf>
    <xf numFmtId="0" fontId="24" fillId="0" borderId="43" xfId="0" applyFont="1" applyFill="1" applyBorder="1" applyAlignment="1">
      <alignment horizontal="center"/>
    </xf>
    <xf numFmtId="0" fontId="24" fillId="0" borderId="46" xfId="0" applyFont="1" applyFill="1" applyBorder="1" applyAlignment="1">
      <alignment horizontal="center"/>
    </xf>
    <xf numFmtId="0" fontId="24" fillId="0" borderId="25" xfId="0" applyFont="1" applyFill="1" applyBorder="1" applyAlignment="1">
      <alignment horizontal="center"/>
    </xf>
    <xf numFmtId="0" fontId="25" fillId="7" borderId="10" xfId="0" applyFont="1" applyFill="1" applyBorder="1" applyAlignment="1">
      <alignment horizontal="center"/>
    </xf>
    <xf numFmtId="0" fontId="25" fillId="7" borderId="37" xfId="0" applyFont="1" applyFill="1" applyBorder="1" applyAlignment="1">
      <alignment horizontal="left" vertical="center" wrapText="1"/>
    </xf>
    <xf numFmtId="170" fontId="24" fillId="7" borderId="38" xfId="1" applyNumberFormat="1" applyFont="1" applyFill="1" applyBorder="1" applyAlignment="1">
      <alignment horizontal="right"/>
    </xf>
    <xf numFmtId="0" fontId="26" fillId="2" borderId="41" xfId="0" applyFont="1" applyFill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170" fontId="24" fillId="2" borderId="24" xfId="1" applyNumberFormat="1" applyFont="1" applyFill="1" applyBorder="1" applyAlignment="1">
      <alignment horizontal="right"/>
    </xf>
    <xf numFmtId="0" fontId="24" fillId="2" borderId="48" xfId="0" applyFont="1" applyFill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0" fontId="24" fillId="0" borderId="18" xfId="0" applyFont="1" applyFill="1" applyBorder="1" applyAlignment="1">
      <alignment horizontal="center" vertical="center" wrapText="1"/>
    </xf>
    <xf numFmtId="170" fontId="24" fillId="2" borderId="18" xfId="1" applyNumberFormat="1" applyFont="1" applyFill="1" applyBorder="1" applyAlignment="1">
      <alignment horizontal="right"/>
    </xf>
    <xf numFmtId="0" fontId="24" fillId="2" borderId="21" xfId="0" applyFont="1" applyFill="1" applyBorder="1" applyAlignment="1">
      <alignment horizontal="center"/>
    </xf>
    <xf numFmtId="2" fontId="24" fillId="2" borderId="18" xfId="0" applyNumberFormat="1" applyFont="1" applyFill="1" applyBorder="1" applyAlignment="1">
      <alignment horizontal="center" wrapText="1"/>
    </xf>
    <xf numFmtId="170" fontId="24" fillId="0" borderId="18" xfId="1" applyNumberFormat="1" applyFont="1" applyBorder="1" applyAlignment="1"/>
    <xf numFmtId="43" fontId="1" fillId="0" borderId="1" xfId="4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2" fontId="5" fillId="2" borderId="1" xfId="0" applyNumberFormat="1" applyFont="1" applyFill="1" applyBorder="1" applyAlignment="1">
      <alignment horizontal="center" wrapText="1"/>
    </xf>
    <xf numFmtId="2" fontId="1" fillId="2" borderId="6" xfId="0" applyNumberFormat="1" applyFont="1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1" fillId="2" borderId="17" xfId="0" applyFont="1" applyFill="1" applyBorder="1" applyAlignment="1">
      <alignment horizontal="left" wrapText="1"/>
    </xf>
    <xf numFmtId="2" fontId="5" fillId="2" borderId="18" xfId="0" applyNumberFormat="1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2" fontId="1" fillId="2" borderId="18" xfId="0" applyNumberFormat="1" applyFont="1" applyFill="1" applyBorder="1" applyAlignment="1">
      <alignment horizontal="center" wrapText="1"/>
    </xf>
    <xf numFmtId="2" fontId="1" fillId="2" borderId="17" xfId="0" applyNumberFormat="1" applyFont="1" applyFill="1" applyBorder="1" applyAlignment="1">
      <alignment horizontal="center" wrapText="1"/>
    </xf>
    <xf numFmtId="166" fontId="1" fillId="0" borderId="17" xfId="0" applyNumberFormat="1" applyFont="1" applyFill="1" applyBorder="1" applyAlignment="1">
      <alignment horizontal="center" wrapText="1"/>
    </xf>
    <xf numFmtId="164" fontId="1" fillId="0" borderId="17" xfId="0" applyNumberFormat="1" applyFont="1" applyFill="1" applyBorder="1" applyAlignment="1">
      <alignment horizontal="center" wrapText="1"/>
    </xf>
    <xf numFmtId="3" fontId="1" fillId="2" borderId="4" xfId="0" applyNumberFormat="1" applyFont="1" applyFill="1" applyBorder="1" applyAlignment="1">
      <alignment horizontal="center" wrapText="1"/>
    </xf>
    <xf numFmtId="43" fontId="1" fillId="2" borderId="1" xfId="4" applyNumberFormat="1" applyFont="1" applyFill="1" applyBorder="1" applyAlignment="1">
      <alignment horizontal="left" vertical="center" wrapText="1"/>
    </xf>
    <xf numFmtId="165" fontId="1" fillId="2" borderId="6" xfId="0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2" fillId="0" borderId="16" xfId="0" applyFont="1" applyBorder="1" applyAlignment="1">
      <alignment vertical="center"/>
    </xf>
    <xf numFmtId="14" fontId="1" fillId="0" borderId="16" xfId="0" applyNumberFormat="1" applyFont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0" fontId="13" fillId="8" borderId="50" xfId="0" applyFont="1" applyFill="1" applyBorder="1" applyAlignment="1">
      <alignment horizontal="left"/>
    </xf>
    <xf numFmtId="0" fontId="27" fillId="8" borderId="51" xfId="0" applyFont="1" applyFill="1" applyBorder="1" applyAlignment="1">
      <alignment horizontal="left"/>
    </xf>
    <xf numFmtId="0" fontId="27" fillId="8" borderId="52" xfId="0" applyFont="1" applyFill="1" applyBorder="1" applyAlignment="1">
      <alignment horizontal="left"/>
    </xf>
    <xf numFmtId="0" fontId="13" fillId="8" borderId="53" xfId="0" applyFont="1" applyFill="1" applyBorder="1" applyAlignment="1">
      <alignment horizontal="left"/>
    </xf>
    <xf numFmtId="0" fontId="28" fillId="8" borderId="0" xfId="0" applyFont="1" applyFill="1" applyBorder="1" applyAlignment="1">
      <alignment horizontal="left"/>
    </xf>
    <xf numFmtId="0" fontId="28" fillId="8" borderId="54" xfId="0" applyFont="1" applyFill="1" applyBorder="1" applyAlignment="1">
      <alignment horizontal="left"/>
    </xf>
    <xf numFmtId="0" fontId="29" fillId="0" borderId="53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8" fillId="0" borderId="54" xfId="0" applyFont="1" applyFill="1" applyBorder="1" applyAlignment="1">
      <alignment horizontal="center"/>
    </xf>
    <xf numFmtId="0" fontId="32" fillId="0" borderId="55" xfId="0" applyFont="1" applyBorder="1" applyAlignment="1"/>
    <xf numFmtId="0" fontId="30" fillId="0" borderId="58" xfId="0" applyFont="1" applyBorder="1" applyAlignment="1">
      <alignment horizontal="center"/>
    </xf>
    <xf numFmtId="0" fontId="13" fillId="0" borderId="36" xfId="0" applyFont="1" applyBorder="1" applyAlignment="1">
      <alignment horizontal="center" vertical="center"/>
    </xf>
    <xf numFmtId="0" fontId="4" fillId="9" borderId="6" xfId="0" applyFont="1" applyFill="1" applyBorder="1" applyAlignment="1">
      <alignment vertical="center"/>
    </xf>
    <xf numFmtId="0" fontId="36" fillId="0" borderId="13" xfId="0" applyFont="1" applyBorder="1" applyAlignment="1">
      <alignment horizontal="center" vertical="center"/>
    </xf>
    <xf numFmtId="0" fontId="36" fillId="8" borderId="1" xfId="0" applyFont="1" applyFill="1" applyBorder="1" applyAlignment="1">
      <alignment horizontal="justify" vertical="center"/>
    </xf>
    <xf numFmtId="170" fontId="36" fillId="8" borderId="6" xfId="0" applyNumberFormat="1" applyFont="1" applyFill="1" applyBorder="1" applyAlignment="1">
      <alignment vertical="center"/>
    </xf>
    <xf numFmtId="0" fontId="36" fillId="8" borderId="1" xfId="0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left" vertical="center" wrapText="1"/>
    </xf>
    <xf numFmtId="170" fontId="36" fillId="0" borderId="6" xfId="0" applyNumberFormat="1" applyFont="1" applyFill="1" applyBorder="1" applyAlignment="1">
      <alignment vertical="center"/>
    </xf>
    <xf numFmtId="0" fontId="8" fillId="9" borderId="60" xfId="0" applyFont="1" applyFill="1" applyBorder="1" applyAlignment="1">
      <alignment horizontal="center"/>
    </xf>
    <xf numFmtId="171" fontId="13" fillId="9" borderId="61" xfId="0" applyNumberFormat="1" applyFont="1" applyFill="1" applyBorder="1" applyAlignment="1">
      <alignment horizontal="right" wrapText="1"/>
    </xf>
    <xf numFmtId="171" fontId="37" fillId="9" borderId="62" xfId="6" applyNumberFormat="1" applyFont="1" applyFill="1" applyBorder="1" applyAlignment="1"/>
    <xf numFmtId="0" fontId="4" fillId="0" borderId="63" xfId="0" applyFont="1" applyBorder="1" applyAlignment="1">
      <alignment horizontal="center"/>
    </xf>
    <xf numFmtId="0" fontId="31" fillId="0" borderId="64" xfId="0" applyFont="1" applyBorder="1" applyAlignment="1">
      <alignment horizontal="center" vertical="justify"/>
    </xf>
    <xf numFmtId="170" fontId="1" fillId="0" borderId="65" xfId="0" applyNumberFormat="1" applyFont="1" applyBorder="1" applyAlignment="1"/>
    <xf numFmtId="0" fontId="13" fillId="0" borderId="53" xfId="0" applyFont="1" applyBorder="1" applyAlignment="1"/>
    <xf numFmtId="0" fontId="13" fillId="0" borderId="0" xfId="0" applyFont="1" applyBorder="1" applyAlignment="1">
      <alignment horizontal="center"/>
    </xf>
    <xf numFmtId="171" fontId="0" fillId="0" borderId="54" xfId="0" applyNumberFormat="1" applyBorder="1" applyAlignment="1"/>
    <xf numFmtId="0" fontId="1" fillId="0" borderId="1" xfId="0" applyNumberFormat="1" applyFont="1" applyFill="1" applyBorder="1" applyAlignment="1" applyProtection="1">
      <alignment horizontal="center" vertical="center"/>
    </xf>
    <xf numFmtId="43" fontId="2" fillId="0" borderId="0" xfId="1" applyFont="1" applyFill="1" applyBorder="1" applyAlignment="1" applyProtection="1">
      <alignment horizontal="center" vertical="center"/>
    </xf>
    <xf numFmtId="43" fontId="4" fillId="5" borderId="1" xfId="1" applyFont="1" applyFill="1" applyBorder="1" applyAlignment="1" applyProtection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4" fillId="6" borderId="4" xfId="0" applyFont="1" applyFill="1" applyBorder="1" applyAlignment="1">
      <alignment horizont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0" fontId="8" fillId="0" borderId="67" xfId="0" applyFont="1" applyBorder="1" applyAlignment="1">
      <alignment horizontal="center"/>
    </xf>
    <xf numFmtId="10" fontId="8" fillId="0" borderId="67" xfId="2" applyNumberFormat="1" applyFont="1" applyBorder="1"/>
    <xf numFmtId="0" fontId="8" fillId="2" borderId="0" xfId="0" applyNumberFormat="1" applyFont="1" applyFill="1" applyBorder="1" applyAlignment="1" applyProtection="1">
      <alignment horizontal="left" vertical="center"/>
    </xf>
    <xf numFmtId="0" fontId="1" fillId="2" borderId="0" xfId="0" applyNumberFormat="1" applyFont="1" applyFill="1" applyBorder="1" applyAlignment="1" applyProtection="1">
      <alignment horizontal="left" vertical="center"/>
    </xf>
    <xf numFmtId="0" fontId="8" fillId="0" borderId="67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top"/>
    </xf>
    <xf numFmtId="17" fontId="8" fillId="0" borderId="67" xfId="2" applyNumberFormat="1" applyFont="1" applyBorder="1"/>
    <xf numFmtId="43" fontId="40" fillId="2" borderId="2" xfId="1" applyFont="1" applyFill="1" applyBorder="1" applyAlignment="1" applyProtection="1">
      <alignment horizontal="right" vertical="top"/>
    </xf>
    <xf numFmtId="0" fontId="39" fillId="2" borderId="0" xfId="3" applyNumberFormat="1" applyFont="1" applyFill="1" applyBorder="1" applyAlignment="1" applyProtection="1">
      <alignment vertical="top"/>
    </xf>
    <xf numFmtId="0" fontId="1" fillId="6" borderId="1" xfId="0" applyNumberFormat="1" applyFont="1" applyFill="1" applyBorder="1" applyAlignment="1" applyProtection="1">
      <alignment horizontal="center" vertical="center"/>
    </xf>
    <xf numFmtId="0" fontId="1" fillId="6" borderId="5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43" fontId="1" fillId="2" borderId="0" xfId="1" applyFont="1" applyFill="1" applyBorder="1" applyAlignment="1" applyProtection="1">
      <alignment horizontal="center" vertical="center"/>
    </xf>
    <xf numFmtId="0" fontId="4" fillId="6" borderId="1" xfId="0" applyNumberFormat="1" applyFont="1" applyFill="1" applyBorder="1" applyAlignment="1" applyProtection="1">
      <alignment horizontal="center" vertical="center"/>
    </xf>
    <xf numFmtId="0" fontId="4" fillId="6" borderId="1" xfId="0" applyNumberFormat="1" applyFont="1" applyFill="1" applyBorder="1" applyAlignment="1" applyProtection="1">
      <alignment vertical="center"/>
    </xf>
    <xf numFmtId="49" fontId="4" fillId="6" borderId="1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left" vertical="center"/>
    </xf>
    <xf numFmtId="0" fontId="38" fillId="6" borderId="1" xfId="0" applyNumberFormat="1" applyFont="1" applyFill="1" applyBorder="1" applyAlignment="1" applyProtection="1">
      <alignment horizontal="center" vertical="center"/>
    </xf>
    <xf numFmtId="43" fontId="38" fillId="6" borderId="1" xfId="1" applyFont="1" applyFill="1" applyBorder="1" applyAlignment="1" applyProtection="1">
      <alignment horizontal="center" vertical="center"/>
    </xf>
    <xf numFmtId="43" fontId="4" fillId="6" borderId="1" xfId="1" applyFont="1" applyFill="1" applyBorder="1" applyAlignment="1" applyProtection="1">
      <alignment horizontal="center" vertical="center"/>
    </xf>
    <xf numFmtId="9" fontId="10" fillId="6" borderId="1" xfId="2" applyFont="1" applyFill="1" applyBorder="1" applyAlignment="1" applyProtection="1">
      <alignment horizontal="center" vertical="center"/>
    </xf>
    <xf numFmtId="0" fontId="24" fillId="0" borderId="22" xfId="0" applyFont="1" applyBorder="1" applyAlignment="1">
      <alignment horizontal="left" vertical="center" wrapText="1"/>
    </xf>
    <xf numFmtId="0" fontId="24" fillId="0" borderId="22" xfId="0" applyFont="1" applyFill="1" applyBorder="1" applyAlignment="1">
      <alignment horizontal="left" vertical="center" wrapText="1"/>
    </xf>
    <xf numFmtId="0" fontId="24" fillId="0" borderId="22" xfId="0" applyFont="1" applyFill="1" applyBorder="1" applyAlignment="1">
      <alignment horizontal="center"/>
    </xf>
    <xf numFmtId="170" fontId="24" fillId="0" borderId="22" xfId="1" applyNumberFormat="1" applyFont="1" applyFill="1" applyBorder="1" applyAlignment="1"/>
    <xf numFmtId="0" fontId="24" fillId="0" borderId="1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0" fillId="0" borderId="70" xfId="0" applyFill="1" applyBorder="1" applyAlignment="1">
      <alignment horizontal="center" wrapText="1"/>
    </xf>
    <xf numFmtId="0" fontId="0" fillId="0" borderId="70" xfId="0" applyFill="1" applyBorder="1" applyAlignment="1">
      <alignment horizontal="left" wrapText="1"/>
    </xf>
    <xf numFmtId="0" fontId="1" fillId="0" borderId="70" xfId="0" applyFont="1" applyFill="1" applyBorder="1" applyAlignment="1">
      <alignment horizontal="center" wrapText="1"/>
    </xf>
    <xf numFmtId="0" fontId="4" fillId="0" borderId="70" xfId="0" applyFont="1" applyFill="1" applyBorder="1" applyAlignment="1">
      <alignment horizontal="center" wrapText="1"/>
    </xf>
    <xf numFmtId="2" fontId="4" fillId="0" borderId="5" xfId="0" applyNumberFormat="1" applyFont="1" applyFill="1" applyBorder="1" applyAlignment="1">
      <alignment horizontal="center" wrapText="1"/>
    </xf>
    <xf numFmtId="2" fontId="1" fillId="0" borderId="5" xfId="0" applyNumberFormat="1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left" wrapText="1"/>
    </xf>
    <xf numFmtId="2" fontId="4" fillId="0" borderId="3" xfId="0" applyNumberFormat="1" applyFont="1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3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wrapText="1"/>
    </xf>
    <xf numFmtId="2" fontId="4" fillId="2" borderId="3" xfId="0" applyNumberFormat="1" applyFont="1" applyFill="1" applyBorder="1" applyAlignment="1">
      <alignment horizontal="center" wrapText="1"/>
    </xf>
    <xf numFmtId="2" fontId="4" fillId="2" borderId="5" xfId="0" applyNumberFormat="1" applyFont="1" applyFill="1" applyBorder="1" applyAlignment="1">
      <alignment horizontal="center" wrapText="1"/>
    </xf>
    <xf numFmtId="0" fontId="0" fillId="0" borderId="0" xfId="0" applyFill="1" applyBorder="1" applyAlignment="1">
      <alignment horizontal="left" wrapText="1"/>
    </xf>
    <xf numFmtId="2" fontId="4" fillId="0" borderId="0" xfId="0" applyNumberFormat="1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right" wrapText="1"/>
    </xf>
    <xf numFmtId="0" fontId="1" fillId="0" borderId="2" xfId="0" applyFont="1" applyFill="1" applyBorder="1" applyAlignment="1">
      <alignment horizontal="left" wrapText="1"/>
    </xf>
    <xf numFmtId="2" fontId="4" fillId="0" borderId="3" xfId="0" applyNumberFormat="1" applyFont="1" applyFill="1" applyBorder="1" applyAlignment="1">
      <alignment horizontal="right" wrapText="1"/>
    </xf>
    <xf numFmtId="2" fontId="4" fillId="0" borderId="5" xfId="0" applyNumberFormat="1" applyFont="1" applyFill="1" applyBorder="1" applyAlignment="1">
      <alignment horizontal="right" wrapText="1"/>
    </xf>
    <xf numFmtId="0" fontId="1" fillId="6" borderId="3" xfId="0" applyFont="1" applyFill="1" applyBorder="1" applyAlignment="1">
      <alignment horizontal="center" wrapText="1"/>
    </xf>
    <xf numFmtId="2" fontId="4" fillId="6" borderId="3" xfId="0" applyNumberFormat="1" applyFont="1" applyFill="1" applyBorder="1" applyAlignment="1">
      <alignment horizontal="center" wrapText="1"/>
    </xf>
    <xf numFmtId="2" fontId="4" fillId="6" borderId="5" xfId="0" applyNumberFormat="1" applyFont="1" applyFill="1" applyBorder="1" applyAlignment="1">
      <alignment horizontal="right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/>
    </xf>
    <xf numFmtId="168" fontId="1" fillId="0" borderId="1" xfId="4" applyNumberFormat="1" applyFont="1" applyFill="1" applyBorder="1" applyAlignment="1">
      <alignment horizontal="left" vertical="center" wrapText="1"/>
    </xf>
    <xf numFmtId="172" fontId="1" fillId="0" borderId="1" xfId="4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8" xfId="0" applyNumberFormat="1" applyFont="1" applyFill="1" applyBorder="1" applyAlignment="1" applyProtection="1">
      <alignment vertical="center"/>
    </xf>
    <xf numFmtId="0" fontId="4" fillId="0" borderId="57" xfId="0" applyNumberFormat="1" applyFont="1" applyFill="1" applyBorder="1" applyAlignment="1" applyProtection="1">
      <alignment vertical="center"/>
    </xf>
    <xf numFmtId="0" fontId="4" fillId="0" borderId="71" xfId="0" applyNumberFormat="1" applyFont="1" applyFill="1" applyBorder="1" applyAlignment="1" applyProtection="1">
      <alignment vertical="center"/>
    </xf>
    <xf numFmtId="10" fontId="6" fillId="0" borderId="0" xfId="2" applyNumberFormat="1" applyFont="1" applyFill="1" applyBorder="1" applyAlignment="1">
      <alignment horizontal="left" vertical="center"/>
    </xf>
    <xf numFmtId="10" fontId="8" fillId="0" borderId="67" xfId="2" applyNumberFormat="1" applyFont="1" applyBorder="1" applyAlignment="1">
      <alignment horizontal="left" vertical="center"/>
    </xf>
    <xf numFmtId="17" fontId="8" fillId="0" borderId="67" xfId="2" applyNumberFormat="1" applyFont="1" applyBorder="1" applyAlignment="1">
      <alignment horizontal="left" vertical="top"/>
    </xf>
    <xf numFmtId="43" fontId="38" fillId="2" borderId="0" xfId="1" applyFont="1" applyFill="1" applyBorder="1" applyAlignment="1" applyProtection="1">
      <alignment horizontal="center" vertical="center"/>
    </xf>
    <xf numFmtId="0" fontId="38" fillId="2" borderId="0" xfId="0" applyNumberFormat="1" applyFont="1" applyFill="1" applyBorder="1" applyAlignment="1" applyProtection="1">
      <alignment horizontal="center" vertical="center" wrapText="1"/>
    </xf>
    <xf numFmtId="43" fontId="39" fillId="2" borderId="0" xfId="1" applyFont="1" applyFill="1" applyBorder="1" applyAlignment="1" applyProtection="1">
      <alignment horizontal="center" vertical="center"/>
    </xf>
    <xf numFmtId="0" fontId="39" fillId="2" borderId="0" xfId="3" applyNumberFormat="1" applyFont="1" applyFill="1" applyBorder="1" applyAlignment="1" applyProtection="1">
      <alignment horizontal="center" vertical="center"/>
    </xf>
    <xf numFmtId="43" fontId="8" fillId="6" borderId="1" xfId="1" applyFont="1" applyFill="1" applyBorder="1" applyAlignment="1" applyProtection="1">
      <alignment horizontal="center" vertical="center"/>
    </xf>
    <xf numFmtId="43" fontId="42" fillId="6" borderId="1" xfId="1" applyFont="1" applyFill="1" applyBorder="1" applyAlignment="1" applyProtection="1">
      <alignment horizontal="center" vertical="center"/>
    </xf>
    <xf numFmtId="0" fontId="29" fillId="2" borderId="0" xfId="3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0" fontId="1" fillId="11" borderId="0" xfId="0" applyNumberFormat="1" applyFont="1" applyFill="1" applyBorder="1" applyAlignment="1" applyProtection="1">
      <alignment vertical="top"/>
    </xf>
    <xf numFmtId="0" fontId="1" fillId="11" borderId="0" xfId="0" applyNumberFormat="1" applyFont="1" applyFill="1" applyBorder="1" applyAlignment="1" applyProtection="1">
      <alignment horizontal="center" vertical="center"/>
    </xf>
    <xf numFmtId="2" fontId="1" fillId="11" borderId="0" xfId="0" applyNumberFormat="1" applyFont="1" applyFill="1" applyBorder="1" applyAlignment="1" applyProtection="1">
      <alignment horizontal="center" vertical="center"/>
    </xf>
    <xf numFmtId="2" fontId="1" fillId="0" borderId="0" xfId="0" applyNumberFormat="1" applyFont="1" applyFill="1" applyBorder="1" applyAlignment="1" applyProtection="1">
      <alignment horizontal="center" vertical="center"/>
    </xf>
    <xf numFmtId="0" fontId="1" fillId="7" borderId="0" xfId="0" applyNumberFormat="1" applyFont="1" applyFill="1" applyBorder="1" applyAlignment="1" applyProtection="1">
      <alignment vertical="top"/>
    </xf>
    <xf numFmtId="0" fontId="1" fillId="7" borderId="0" xfId="0" applyNumberFormat="1" applyFont="1" applyFill="1" applyBorder="1" applyAlignment="1" applyProtection="1">
      <alignment horizontal="center" vertical="center"/>
    </xf>
    <xf numFmtId="0" fontId="1" fillId="10" borderId="0" xfId="0" applyNumberFormat="1" applyFont="1" applyFill="1" applyBorder="1" applyAlignment="1" applyProtection="1">
      <alignment vertical="top"/>
    </xf>
    <xf numFmtId="0" fontId="1" fillId="1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right" vertical="top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1" fillId="11" borderId="0" xfId="0" applyNumberFormat="1" applyFont="1" applyFill="1" applyBorder="1" applyAlignment="1" applyProtection="1">
      <alignment horizontal="right" vertical="top"/>
    </xf>
    <xf numFmtId="0" fontId="1" fillId="11" borderId="0" xfId="0" applyNumberFormat="1" applyFont="1" applyFill="1" applyBorder="1" applyAlignment="1" applyProtection="1">
      <alignment horizontal="right" vertical="center"/>
    </xf>
    <xf numFmtId="0" fontId="1" fillId="7" borderId="0" xfId="0" applyNumberFormat="1" applyFont="1" applyFill="1" applyBorder="1" applyAlignment="1" applyProtection="1">
      <alignment horizontal="right" vertical="top"/>
    </xf>
    <xf numFmtId="0" fontId="1" fillId="7" borderId="0" xfId="0" applyNumberFormat="1" applyFont="1" applyFill="1" applyBorder="1" applyAlignment="1" applyProtection="1">
      <alignment horizontal="right" vertical="center"/>
    </xf>
    <xf numFmtId="0" fontId="1" fillId="10" borderId="0" xfId="0" applyNumberFormat="1" applyFont="1" applyFill="1" applyBorder="1" applyAlignment="1" applyProtection="1">
      <alignment horizontal="right" vertical="top"/>
    </xf>
    <xf numFmtId="0" fontId="1" fillId="10" borderId="0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vertical="center"/>
    </xf>
    <xf numFmtId="2" fontId="1" fillId="0" borderId="0" xfId="0" applyNumberFormat="1" applyFont="1" applyFill="1" applyBorder="1" applyAlignment="1" applyProtection="1">
      <alignment horizontal="right" vertical="center"/>
    </xf>
    <xf numFmtId="43" fontId="42" fillId="6" borderId="1" xfId="1" applyFont="1" applyFill="1" applyBorder="1" applyAlignment="1" applyProtection="1">
      <alignment horizontal="right" vertical="center"/>
    </xf>
    <xf numFmtId="0" fontId="1" fillId="6" borderId="18" xfId="0" applyNumberFormat="1" applyFont="1" applyFill="1" applyBorder="1" applyAlignment="1" applyProtection="1">
      <alignment horizontal="center" vertical="center"/>
    </xf>
    <xf numFmtId="0" fontId="4" fillId="6" borderId="18" xfId="0" applyNumberFormat="1" applyFont="1" applyFill="1" applyBorder="1" applyAlignment="1" applyProtection="1">
      <alignment vertical="center"/>
    </xf>
    <xf numFmtId="2" fontId="1" fillId="0" borderId="0" xfId="0" applyNumberFormat="1" applyFont="1" applyFill="1" applyBorder="1" applyAlignment="1" applyProtection="1">
      <alignment vertical="top"/>
    </xf>
    <xf numFmtId="0" fontId="1" fillId="6" borderId="56" xfId="0" applyNumberFormat="1" applyFont="1" applyFill="1" applyBorder="1" applyAlignment="1" applyProtection="1">
      <alignment horizontal="center" vertical="center"/>
    </xf>
    <xf numFmtId="0" fontId="1" fillId="6" borderId="57" xfId="0" applyNumberFormat="1" applyFont="1" applyFill="1" applyBorder="1" applyAlignment="1" applyProtection="1">
      <alignment horizontal="center" vertical="center"/>
    </xf>
    <xf numFmtId="0" fontId="1" fillId="6" borderId="57" xfId="0" applyNumberFormat="1" applyFont="1" applyFill="1" applyBorder="1" applyAlignment="1" applyProtection="1">
      <alignment vertical="center"/>
    </xf>
    <xf numFmtId="0" fontId="38" fillId="6" borderId="57" xfId="0" applyNumberFormat="1" applyFont="1" applyFill="1" applyBorder="1" applyAlignment="1" applyProtection="1">
      <alignment horizontal="center" vertical="center"/>
    </xf>
    <xf numFmtId="43" fontId="8" fillId="6" borderId="57" xfId="1" applyFont="1" applyFill="1" applyBorder="1" applyAlignment="1" applyProtection="1">
      <alignment horizontal="center" vertical="center"/>
    </xf>
    <xf numFmtId="43" fontId="38" fillId="6" borderId="66" xfId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wrapText="1"/>
    </xf>
    <xf numFmtId="0" fontId="4" fillId="6" borderId="4" xfId="0" applyNumberFormat="1" applyFont="1" applyFill="1" applyBorder="1" applyAlignment="1">
      <alignment horizontal="center" vertical="center" wrapText="1"/>
    </xf>
    <xf numFmtId="0" fontId="4" fillId="6" borderId="5" xfId="0" applyNumberFormat="1" applyFont="1" applyFill="1" applyBorder="1" applyAlignment="1">
      <alignment horizontal="center" vertical="center" wrapText="1"/>
    </xf>
    <xf numFmtId="0" fontId="1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4" fillId="6" borderId="6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wrapText="1"/>
    </xf>
    <xf numFmtId="0" fontId="0" fillId="0" borderId="5" xfId="0" applyFill="1" applyBorder="1" applyAlignment="1">
      <alignment horizontal="left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43" fillId="3" borderId="1" xfId="0" applyFont="1" applyFill="1" applyBorder="1" applyAlignment="1">
      <alignment vertical="center"/>
    </xf>
    <xf numFmtId="0" fontId="0" fillId="0" borderId="22" xfId="0" applyFill="1" applyBorder="1" applyAlignment="1">
      <alignment horizont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center" wrapText="1"/>
    </xf>
    <xf numFmtId="2" fontId="1" fillId="0" borderId="22" xfId="0" applyNumberFormat="1" applyFont="1" applyFill="1" applyBorder="1" applyAlignment="1">
      <alignment horizontal="center" wrapText="1"/>
    </xf>
    <xf numFmtId="2" fontId="5" fillId="0" borderId="20" xfId="0" applyNumberFormat="1" applyFont="1" applyFill="1" applyBorder="1" applyAlignment="1">
      <alignment horizontal="center" wrapText="1"/>
    </xf>
    <xf numFmtId="165" fontId="1" fillId="0" borderId="25" xfId="0" applyNumberFormat="1" applyFont="1" applyFill="1" applyBorder="1" applyAlignment="1">
      <alignment horizontal="center" wrapText="1"/>
    </xf>
    <xf numFmtId="0" fontId="1" fillId="6" borderId="10" xfId="0" applyFont="1" applyFill="1" applyBorder="1" applyAlignment="1">
      <alignment horizontal="center" wrapText="1"/>
    </xf>
    <xf numFmtId="0" fontId="1" fillId="6" borderId="37" xfId="0" applyFont="1" applyFill="1" applyBorder="1" applyAlignment="1">
      <alignment horizontal="center" wrapText="1"/>
    </xf>
    <xf numFmtId="0" fontId="0" fillId="6" borderId="75" xfId="0" applyFill="1" applyBorder="1" applyAlignment="1">
      <alignment horizontal="left" wrapText="1"/>
    </xf>
    <xf numFmtId="0" fontId="1" fillId="6" borderId="11" xfId="0" applyFont="1" applyFill="1" applyBorder="1" applyAlignment="1">
      <alignment horizontal="center" wrapText="1"/>
    </xf>
    <xf numFmtId="2" fontId="4" fillId="6" borderId="12" xfId="0" applyNumberFormat="1" applyFont="1" applyFill="1" applyBorder="1" applyAlignment="1">
      <alignment horizontal="right" wrapText="1"/>
    </xf>
    <xf numFmtId="172" fontId="1" fillId="0" borderId="4" xfId="4" applyNumberFormat="1" applyFont="1" applyFill="1" applyBorder="1" applyAlignment="1">
      <alignment horizontal="left" vertical="center" wrapText="1"/>
    </xf>
    <xf numFmtId="165" fontId="1" fillId="0" borderId="4" xfId="0" applyNumberFormat="1" applyFont="1" applyFill="1" applyBorder="1" applyAlignment="1">
      <alignment horizontal="center" wrapText="1"/>
    </xf>
    <xf numFmtId="0" fontId="0" fillId="0" borderId="24" xfId="0" applyFill="1" applyBorder="1" applyAlignment="1">
      <alignment horizontal="center" wrapText="1"/>
    </xf>
    <xf numFmtId="0" fontId="1" fillId="0" borderId="7" xfId="0" applyFont="1" applyFill="1" applyBorder="1" applyAlignment="1">
      <alignment horizontal="left" wrapText="1"/>
    </xf>
    <xf numFmtId="43" fontId="1" fillId="0" borderId="22" xfId="4" applyNumberFormat="1" applyFont="1" applyFill="1" applyBorder="1" applyAlignment="1">
      <alignment horizontal="left" vertical="center" wrapText="1"/>
    </xf>
    <xf numFmtId="2" fontId="5" fillId="0" borderId="24" xfId="0" applyNumberFormat="1" applyFont="1" applyFill="1" applyBorder="1" applyAlignment="1">
      <alignment horizontal="center" wrapText="1"/>
    </xf>
    <xf numFmtId="168" fontId="1" fillId="0" borderId="1" xfId="4" applyNumberFormat="1" applyFont="1" applyFill="1" applyBorder="1" applyAlignment="1">
      <alignment vertical="center" wrapText="1"/>
    </xf>
    <xf numFmtId="0" fontId="1" fillId="6" borderId="77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right" wrapText="1"/>
    </xf>
    <xf numFmtId="0" fontId="0" fillId="0" borderId="9" xfId="0" applyFill="1" applyBorder="1" applyAlignment="1">
      <alignment horizontal="left" wrapText="1"/>
    </xf>
    <xf numFmtId="2" fontId="4" fillId="0" borderId="17" xfId="0" applyNumberFormat="1" applyFont="1" applyFill="1" applyBorder="1" applyAlignment="1">
      <alignment horizontal="center" wrapText="1"/>
    </xf>
    <xf numFmtId="2" fontId="4" fillId="0" borderId="9" xfId="0" applyNumberFormat="1" applyFont="1" applyFill="1" applyBorder="1" applyAlignment="1">
      <alignment horizontal="center" wrapText="1"/>
    </xf>
    <xf numFmtId="2" fontId="4" fillId="0" borderId="17" xfId="0" applyNumberFormat="1" applyFont="1" applyFill="1" applyBorder="1" applyAlignment="1">
      <alignment horizontal="right" wrapText="1"/>
    </xf>
    <xf numFmtId="0" fontId="1" fillId="0" borderId="19" xfId="0" applyFont="1" applyFill="1" applyBorder="1" applyAlignment="1">
      <alignment horizontal="center" wrapText="1"/>
    </xf>
    <xf numFmtId="0" fontId="0" fillId="0" borderId="20" xfId="0" applyFill="1" applyBorder="1" applyAlignment="1">
      <alignment horizontal="left" wrapText="1"/>
    </xf>
    <xf numFmtId="2" fontId="4" fillId="0" borderId="19" xfId="0" applyNumberFormat="1" applyFont="1" applyFill="1" applyBorder="1" applyAlignment="1">
      <alignment horizontal="center" wrapText="1"/>
    </xf>
    <xf numFmtId="2" fontId="4" fillId="0" borderId="20" xfId="0" applyNumberFormat="1" applyFont="1" applyFill="1" applyBorder="1" applyAlignment="1">
      <alignment horizontal="center" wrapText="1"/>
    </xf>
    <xf numFmtId="2" fontId="4" fillId="0" borderId="22" xfId="0" applyNumberFormat="1" applyFont="1" applyFill="1" applyBorder="1" applyAlignment="1">
      <alignment horizontal="right" wrapText="1"/>
    </xf>
    <xf numFmtId="0" fontId="9" fillId="2" borderId="2" xfId="3" applyNumberFormat="1" applyFont="1" applyFill="1" applyBorder="1" applyAlignment="1" applyProtection="1">
      <alignment horizontal="left" vertical="top"/>
    </xf>
    <xf numFmtId="4" fontId="24" fillId="0" borderId="18" xfId="0" applyNumberFormat="1" applyFont="1" applyFill="1" applyBorder="1" applyAlignment="1">
      <alignment horizontal="left" vertical="center" wrapText="1"/>
    </xf>
    <xf numFmtId="0" fontId="24" fillId="0" borderId="21" xfId="0" applyFont="1" applyFill="1" applyBorder="1" applyAlignment="1">
      <alignment horizontal="center"/>
    </xf>
    <xf numFmtId="4" fontId="24" fillId="0" borderId="24" xfId="0" applyNumberFormat="1" applyFont="1" applyFill="1" applyBorder="1" applyAlignment="1">
      <alignment horizontal="left" vertical="center" wrapText="1"/>
    </xf>
    <xf numFmtId="0" fontId="24" fillId="0" borderId="48" xfId="0" applyFont="1" applyFill="1" applyBorder="1" applyAlignment="1">
      <alignment horizontal="center"/>
    </xf>
    <xf numFmtId="0" fontId="24" fillId="0" borderId="44" xfId="0" applyFont="1" applyFill="1" applyBorder="1" applyAlignment="1">
      <alignment horizontal="center" wrapText="1"/>
    </xf>
    <xf numFmtId="0" fontId="24" fillId="0" borderId="34" xfId="0" applyFont="1" applyBorder="1" applyAlignment="1">
      <alignment horizontal="center"/>
    </xf>
    <xf numFmtId="170" fontId="24" fillId="0" borderId="2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vertical="center" wrapText="1"/>
    </xf>
    <xf numFmtId="0" fontId="38" fillId="0" borderId="1" xfId="0" applyNumberFormat="1" applyFont="1" applyFill="1" applyBorder="1" applyAlignment="1" applyProtection="1">
      <alignment horizontal="center" vertical="center"/>
    </xf>
    <xf numFmtId="43" fontId="41" fillId="0" borderId="1" xfId="1" applyFont="1" applyFill="1" applyBorder="1" applyAlignment="1" applyProtection="1">
      <alignment horizontal="center" vertical="center"/>
    </xf>
    <xf numFmtId="43" fontId="42" fillId="0" borderId="1" xfId="1" applyFont="1" applyFill="1" applyBorder="1" applyAlignment="1" applyProtection="1">
      <alignment horizontal="center" vertical="center"/>
    </xf>
    <xf numFmtId="43" fontId="38" fillId="0" borderId="1" xfId="1" applyFont="1" applyFill="1" applyBorder="1" applyAlignment="1" applyProtection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vertical="center"/>
    </xf>
    <xf numFmtId="0" fontId="1" fillId="0" borderId="1" xfId="3" applyNumberFormat="1" applyFont="1" applyFill="1" applyBorder="1" applyAlignment="1" applyProtection="1">
      <alignment horizontal="center" vertical="center"/>
    </xf>
    <xf numFmtId="49" fontId="1" fillId="0" borderId="1" xfId="3" applyNumberFormat="1" applyFont="1" applyFill="1" applyBorder="1" applyAlignment="1" applyProtection="1">
      <alignment horizontal="center" vertical="center"/>
    </xf>
    <xf numFmtId="0" fontId="1" fillId="0" borderId="1" xfId="3" applyNumberFormat="1" applyFont="1" applyFill="1" applyBorder="1" applyAlignment="1" applyProtection="1">
      <alignment vertical="center" wrapText="1"/>
    </xf>
    <xf numFmtId="0" fontId="38" fillId="0" borderId="1" xfId="1" applyNumberFormat="1" applyFont="1" applyFill="1" applyBorder="1" applyAlignment="1" applyProtection="1">
      <alignment horizontal="center" vertical="center"/>
    </xf>
    <xf numFmtId="2" fontId="38" fillId="0" borderId="1" xfId="0" applyNumberFormat="1" applyFont="1" applyFill="1" applyBorder="1" applyAlignment="1" applyProtection="1">
      <alignment horizontal="center" vertical="center"/>
    </xf>
    <xf numFmtId="0" fontId="29" fillId="0" borderId="0" xfId="3" applyNumberFormat="1" applyFont="1" applyFill="1" applyBorder="1" applyAlignment="1" applyProtection="1">
      <alignment vertical="top"/>
    </xf>
    <xf numFmtId="0" fontId="3" fillId="0" borderId="0" xfId="3" applyNumberFormat="1" applyFont="1" applyFill="1" applyBorder="1" applyAlignment="1" applyProtection="1">
      <alignment vertical="top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38" fillId="0" borderId="0" xfId="3" applyNumberFormat="1" applyFont="1" applyFill="1" applyBorder="1" applyAlignment="1" applyProtection="1">
      <alignment vertical="top"/>
    </xf>
    <xf numFmtId="0" fontId="9" fillId="0" borderId="1" xfId="0" applyNumberFormat="1" applyFont="1" applyFill="1" applyBorder="1" applyAlignment="1" applyProtection="1">
      <alignment vertical="center" wrapText="1"/>
    </xf>
    <xf numFmtId="43" fontId="41" fillId="0" borderId="1" xfId="4" applyFont="1" applyFill="1" applyBorder="1" applyAlignment="1" applyProtection="1">
      <alignment horizontal="center" vertical="center"/>
    </xf>
    <xf numFmtId="49" fontId="45" fillId="0" borderId="51" xfId="0" applyNumberFormat="1" applyFont="1" applyBorder="1" applyAlignment="1">
      <alignment horizontal="left" vertical="center" wrapText="1"/>
    </xf>
    <xf numFmtId="49" fontId="45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/>
    <xf numFmtId="0" fontId="0" fillId="0" borderId="52" xfId="0" applyBorder="1" applyAlignment="1"/>
    <xf numFmtId="0" fontId="0" fillId="0" borderId="54" xfId="0" applyBorder="1" applyAlignment="1"/>
    <xf numFmtId="0" fontId="47" fillId="0" borderId="0" xfId="0" applyFont="1" applyBorder="1" applyAlignment="1">
      <alignment horizontal="left" vertical="center"/>
    </xf>
    <xf numFmtId="0" fontId="0" fillId="0" borderId="0" xfId="0" applyAlignment="1"/>
    <xf numFmtId="0" fontId="0" fillId="0" borderId="66" xfId="0" applyBorder="1" applyAlignment="1"/>
    <xf numFmtId="17" fontId="49" fillId="11" borderId="76" xfId="0" applyNumberFormat="1" applyFont="1" applyFill="1" applyBorder="1" applyAlignment="1">
      <alignment horizontal="right" vertical="center"/>
    </xf>
    <xf numFmtId="0" fontId="49" fillId="11" borderId="39" xfId="0" applyFont="1" applyFill="1" applyBorder="1" applyAlignment="1">
      <alignment horizontal="left" vertical="center"/>
    </xf>
    <xf numFmtId="17" fontId="49" fillId="0" borderId="76" xfId="0" applyNumberFormat="1" applyFont="1" applyFill="1" applyBorder="1" applyAlignment="1">
      <alignment horizontal="right" vertical="center"/>
    </xf>
    <xf numFmtId="0" fontId="49" fillId="0" borderId="39" xfId="0" applyFont="1" applyFill="1" applyBorder="1" applyAlignment="1">
      <alignment horizontal="left" vertical="center"/>
    </xf>
    <xf numFmtId="0" fontId="48" fillId="6" borderId="78" xfId="0" applyFont="1" applyFill="1" applyBorder="1" applyAlignment="1">
      <alignment vertical="center"/>
    </xf>
    <xf numFmtId="0" fontId="48" fillId="6" borderId="79" xfId="0" applyFont="1" applyFill="1" applyBorder="1" applyAlignment="1">
      <alignment vertical="center" wrapText="1"/>
    </xf>
    <xf numFmtId="4" fontId="44" fillId="6" borderId="38" xfId="0" applyNumberFormat="1" applyFont="1" applyFill="1" applyBorder="1" applyAlignment="1">
      <alignment vertical="center"/>
    </xf>
    <xf numFmtId="43" fontId="49" fillId="11" borderId="78" xfId="0" applyNumberFormat="1" applyFont="1" applyFill="1" applyBorder="1" applyAlignment="1">
      <alignment horizontal="center" vertical="center"/>
    </xf>
    <xf numFmtId="173" fontId="49" fillId="11" borderId="80" xfId="2" applyNumberFormat="1" applyFont="1" applyFill="1" applyBorder="1" applyAlignment="1">
      <alignment horizontal="center" vertical="center"/>
    </xf>
    <xf numFmtId="43" fontId="49" fillId="0" borderId="78" xfId="0" applyNumberFormat="1" applyFont="1" applyFill="1" applyBorder="1" applyAlignment="1">
      <alignment horizontal="center" vertical="center"/>
    </xf>
    <xf numFmtId="173" fontId="49" fillId="0" borderId="80" xfId="2" applyNumberFormat="1" applyFont="1" applyFill="1" applyBorder="1" applyAlignment="1">
      <alignment horizontal="center" vertical="center"/>
    </xf>
    <xf numFmtId="0" fontId="49" fillId="12" borderId="83" xfId="0" applyFont="1" applyFill="1" applyBorder="1" applyAlignment="1">
      <alignment vertical="center"/>
    </xf>
    <xf numFmtId="4" fontId="0" fillId="12" borderId="84" xfId="0" applyNumberFormat="1" applyFont="1" applyFill="1" applyBorder="1" applyAlignment="1">
      <alignment vertical="center"/>
    </xf>
    <xf numFmtId="43" fontId="49" fillId="11" borderId="60" xfId="0" applyNumberFormat="1" applyFont="1" applyFill="1" applyBorder="1" applyAlignment="1">
      <alignment horizontal="center" vertical="center"/>
    </xf>
    <xf numFmtId="10" fontId="49" fillId="11" borderId="62" xfId="2" applyNumberFormat="1" applyFont="1" applyFill="1" applyBorder="1" applyAlignment="1">
      <alignment horizontal="center" vertical="center"/>
    </xf>
    <xf numFmtId="43" fontId="49" fillId="0" borderId="60" xfId="0" applyNumberFormat="1" applyFont="1" applyFill="1" applyBorder="1" applyAlignment="1">
      <alignment horizontal="center" vertical="center"/>
    </xf>
    <xf numFmtId="10" fontId="49" fillId="0" borderId="62" xfId="2" applyNumberFormat="1" applyFont="1" applyFill="1" applyBorder="1" applyAlignment="1">
      <alignment horizontal="center" vertical="center"/>
    </xf>
    <xf numFmtId="43" fontId="49" fillId="11" borderId="60" xfId="1" applyNumberFormat="1" applyFont="1" applyFill="1" applyBorder="1" applyAlignment="1">
      <alignment horizontal="center" vertical="center"/>
    </xf>
    <xf numFmtId="43" fontId="49" fillId="0" borderId="60" xfId="1" applyNumberFormat="1" applyFont="1" applyFill="1" applyBorder="1" applyAlignment="1">
      <alignment horizontal="center" vertical="center"/>
    </xf>
    <xf numFmtId="0" fontId="49" fillId="12" borderId="87" xfId="0" applyFont="1" applyFill="1" applyBorder="1" applyAlignment="1">
      <alignment vertical="center"/>
    </xf>
    <xf numFmtId="0" fontId="49" fillId="12" borderId="87" xfId="0" applyFont="1" applyFill="1" applyBorder="1" applyAlignment="1">
      <alignment vertical="center" wrapText="1"/>
    </xf>
    <xf numFmtId="0" fontId="49" fillId="12" borderId="90" xfId="0" applyFont="1" applyFill="1" applyBorder="1" applyAlignment="1">
      <alignment vertical="center"/>
    </xf>
    <xf numFmtId="0" fontId="50" fillId="0" borderId="91" xfId="0" applyFont="1" applyFill="1" applyBorder="1" applyAlignment="1">
      <alignment vertical="center"/>
    </xf>
    <xf numFmtId="4" fontId="50" fillId="12" borderId="14" xfId="0" applyNumberFormat="1" applyFont="1" applyFill="1" applyBorder="1" applyAlignment="1">
      <alignment vertical="center"/>
    </xf>
    <xf numFmtId="4" fontId="50" fillId="12" borderId="72" xfId="0" applyNumberFormat="1" applyFont="1" applyFill="1" applyBorder="1" applyAlignment="1">
      <alignment vertical="center"/>
    </xf>
    <xf numFmtId="174" fontId="50" fillId="11" borderId="45" xfId="0" applyNumberFormat="1" applyFont="1" applyFill="1" applyBorder="1" applyAlignment="1">
      <alignment horizontal="center" vertical="center"/>
    </xf>
    <xf numFmtId="10" fontId="50" fillId="11" borderId="46" xfId="2" applyNumberFormat="1" applyFont="1" applyFill="1" applyBorder="1" applyAlignment="1">
      <alignment horizontal="center" vertical="center"/>
    </xf>
    <xf numFmtId="170" fontId="50" fillId="0" borderId="14" xfId="1" applyNumberFormat="1" applyFont="1" applyFill="1" applyBorder="1" applyAlignment="1">
      <alignment horizontal="center" vertical="center"/>
    </xf>
    <xf numFmtId="10" fontId="50" fillId="0" borderId="46" xfId="2" applyNumberFormat="1" applyFont="1" applyFill="1" applyBorder="1" applyAlignment="1">
      <alignment horizontal="center" vertical="center"/>
    </xf>
    <xf numFmtId="0" fontId="50" fillId="0" borderId="92" xfId="0" applyFont="1" applyFill="1" applyBorder="1" applyAlignment="1">
      <alignment vertical="center"/>
    </xf>
    <xf numFmtId="0" fontId="50" fillId="0" borderId="93" xfId="0" applyFont="1" applyFill="1" applyBorder="1" applyAlignment="1">
      <alignment vertical="center"/>
    </xf>
    <xf numFmtId="4" fontId="50" fillId="0" borderId="94" xfId="0" applyNumberFormat="1" applyFont="1" applyFill="1" applyBorder="1" applyAlignment="1">
      <alignment vertical="center"/>
    </xf>
    <xf numFmtId="43" fontId="50" fillId="11" borderId="95" xfId="0" applyNumberFormat="1" applyFont="1" applyFill="1" applyBorder="1" applyAlignment="1">
      <alignment horizontal="center" vertical="center"/>
    </xf>
    <xf numFmtId="10" fontId="50" fillId="11" borderId="96" xfId="2" applyNumberFormat="1" applyFont="1" applyFill="1" applyBorder="1" applyAlignment="1">
      <alignment horizontal="center" vertical="center"/>
    </xf>
    <xf numFmtId="43" fontId="50" fillId="0" borderId="93" xfId="0" applyNumberFormat="1" applyFont="1" applyFill="1" applyBorder="1" applyAlignment="1">
      <alignment horizontal="center" vertical="center"/>
    </xf>
    <xf numFmtId="10" fontId="50" fillId="0" borderId="96" xfId="2" applyNumberFormat="1" applyFont="1" applyFill="1" applyBorder="1" applyAlignment="1">
      <alignment horizontal="center" vertical="center"/>
    </xf>
    <xf numFmtId="43" fontId="50" fillId="11" borderId="93" xfId="0" applyNumberFormat="1" applyFont="1" applyFill="1" applyBorder="1" applyAlignment="1">
      <alignment horizontal="center" vertical="center"/>
    </xf>
    <xf numFmtId="0" fontId="1" fillId="0" borderId="0" xfId="0" applyFont="1" applyAlignment="1"/>
    <xf numFmtId="0" fontId="49" fillId="12" borderId="82" xfId="0" applyFont="1" applyFill="1" applyBorder="1" applyAlignment="1">
      <alignment horizontal="center" vertical="center"/>
    </xf>
    <xf numFmtId="0" fontId="49" fillId="12" borderId="86" xfId="0" applyFont="1" applyFill="1" applyBorder="1" applyAlignment="1">
      <alignment horizontal="center" vertical="center"/>
    </xf>
    <xf numFmtId="0" fontId="49" fillId="12" borderId="89" xfId="0" applyFont="1" applyFill="1" applyBorder="1" applyAlignment="1">
      <alignment horizontal="center" vertical="center"/>
    </xf>
    <xf numFmtId="0" fontId="38" fillId="0" borderId="51" xfId="0" applyFont="1" applyFill="1" applyBorder="1" applyAlignment="1">
      <alignment vertical="center"/>
    </xf>
    <xf numFmtId="0" fontId="38" fillId="0" borderId="52" xfId="0" applyFont="1" applyFill="1" applyBorder="1" applyAlignment="1">
      <alignment vertical="center"/>
    </xf>
    <xf numFmtId="0" fontId="38" fillId="0" borderId="0" xfId="0" applyFont="1" applyBorder="1" applyAlignment="1">
      <alignment horizontal="left" vertical="center"/>
    </xf>
    <xf numFmtId="0" fontId="38" fillId="0" borderId="0" xfId="0" applyFont="1" applyFill="1" applyBorder="1" applyAlignment="1">
      <alignment vertical="center"/>
    </xf>
    <xf numFmtId="0" fontId="53" fillId="0" borderId="0" xfId="0" applyFont="1" applyFill="1" applyBorder="1" applyAlignment="1">
      <alignment horizontal="right" vertical="center"/>
    </xf>
    <xf numFmtId="0" fontId="8" fillId="14" borderId="76" xfId="0" applyFont="1" applyFill="1" applyBorder="1" applyAlignment="1">
      <alignment horizontal="center" vertical="center"/>
    </xf>
    <xf numFmtId="0" fontId="8" fillId="14" borderId="38" xfId="0" applyFont="1" applyFill="1" applyBorder="1" applyAlignment="1">
      <alignment horizontal="center" vertical="center"/>
    </xf>
    <xf numFmtId="0" fontId="8" fillId="14" borderId="38" xfId="0" applyFont="1" applyFill="1" applyBorder="1" applyAlignment="1">
      <alignment horizontal="center" vertical="center" wrapText="1"/>
    </xf>
    <xf numFmtId="0" fontId="8" fillId="14" borderId="39" xfId="0" applyFont="1" applyFill="1" applyBorder="1" applyAlignment="1">
      <alignment horizontal="center" vertical="center" wrapText="1"/>
    </xf>
    <xf numFmtId="0" fontId="13" fillId="0" borderId="99" xfId="0" applyFont="1" applyBorder="1" applyAlignment="1">
      <alignment horizontal="center" vertical="center"/>
    </xf>
    <xf numFmtId="0" fontId="53" fillId="0" borderId="100" xfId="0" applyFont="1" applyBorder="1" applyAlignment="1">
      <alignment vertical="center" wrapText="1"/>
    </xf>
    <xf numFmtId="4" fontId="29" fillId="0" borderId="100" xfId="0" applyNumberFormat="1" applyFont="1" applyFill="1" applyBorder="1" applyAlignment="1">
      <alignment horizontal="right" vertical="center" wrapText="1"/>
    </xf>
    <xf numFmtId="10" fontId="29" fillId="0" borderId="100" xfId="0" applyNumberFormat="1" applyFont="1" applyBorder="1" applyAlignment="1">
      <alignment horizontal="center" vertical="center"/>
    </xf>
    <xf numFmtId="4" fontId="29" fillId="0" borderId="100" xfId="0" applyNumberFormat="1" applyFont="1" applyBorder="1" applyAlignment="1">
      <alignment horizontal="right" vertical="center" wrapText="1"/>
    </xf>
    <xf numFmtId="10" fontId="29" fillId="0" borderId="101" xfId="0" applyNumberFormat="1" applyFont="1" applyBorder="1" applyAlignment="1">
      <alignment horizontal="center" vertical="center"/>
    </xf>
    <xf numFmtId="4" fontId="29" fillId="0" borderId="101" xfId="0" applyNumberFormat="1" applyFont="1" applyBorder="1" applyAlignment="1">
      <alignment horizontal="right" vertical="center" wrapText="1"/>
    </xf>
    <xf numFmtId="0" fontId="13" fillId="0" borderId="99" xfId="0" applyFont="1" applyFill="1" applyBorder="1" applyAlignment="1">
      <alignment horizontal="center" vertical="center"/>
    </xf>
    <xf numFmtId="10" fontId="29" fillId="0" borderId="100" xfId="0" applyNumberFormat="1" applyFont="1" applyFill="1" applyBorder="1" applyAlignment="1">
      <alignment horizontal="center" vertical="center"/>
    </xf>
    <xf numFmtId="10" fontId="29" fillId="0" borderId="101" xfId="0" applyNumberFormat="1" applyFont="1" applyFill="1" applyBorder="1" applyAlignment="1">
      <alignment horizontal="center" vertical="center"/>
    </xf>
    <xf numFmtId="4" fontId="29" fillId="0" borderId="101" xfId="0" applyNumberFormat="1" applyFont="1" applyFill="1" applyBorder="1" applyAlignment="1">
      <alignment horizontal="right" vertical="center" wrapText="1"/>
    </xf>
    <xf numFmtId="4" fontId="29" fillId="9" borderId="102" xfId="0" applyNumberFormat="1" applyFont="1" applyFill="1" applyBorder="1" applyAlignment="1">
      <alignment horizontal="right" vertical="center"/>
    </xf>
    <xf numFmtId="10" fontId="29" fillId="9" borderId="102" xfId="0" applyNumberFormat="1" applyFont="1" applyFill="1" applyBorder="1" applyAlignment="1">
      <alignment horizontal="center" vertical="center"/>
    </xf>
    <xf numFmtId="175" fontId="29" fillId="9" borderId="102" xfId="0" applyNumberFormat="1" applyFont="1" applyFill="1" applyBorder="1" applyAlignment="1">
      <alignment horizontal="right" vertical="center"/>
    </xf>
    <xf numFmtId="0" fontId="38" fillId="8" borderId="53" xfId="0" applyFont="1" applyFill="1" applyBorder="1" applyAlignment="1">
      <alignment vertical="center"/>
    </xf>
    <xf numFmtId="0" fontId="38" fillId="8" borderId="0" xfId="0" applyFont="1" applyFill="1" applyBorder="1" applyAlignment="1">
      <alignment horizontal="right" vertical="center"/>
    </xf>
    <xf numFmtId="171" fontId="38" fillId="8" borderId="0" xfId="0" applyNumberFormat="1" applyFont="1" applyFill="1" applyBorder="1" applyAlignment="1">
      <alignment horizontal="center" vertical="center"/>
    </xf>
    <xf numFmtId="0" fontId="38" fillId="8" borderId="0" xfId="0" applyFont="1" applyFill="1" applyBorder="1" applyAlignment="1">
      <alignment vertical="center"/>
    </xf>
    <xf numFmtId="4" fontId="54" fillId="8" borderId="0" xfId="0" applyNumberFormat="1" applyFont="1" applyFill="1" applyBorder="1" applyAlignment="1">
      <alignment horizontal="center" vertical="center"/>
    </xf>
    <xf numFmtId="0" fontId="38" fillId="8" borderId="54" xfId="0" applyFont="1" applyFill="1" applyBorder="1" applyAlignment="1">
      <alignment vertical="center"/>
    </xf>
    <xf numFmtId="4" fontId="38" fillId="8" borderId="0" xfId="0" applyNumberFormat="1" applyFont="1" applyFill="1" applyBorder="1" applyAlignment="1">
      <alignment vertical="center"/>
    </xf>
    <xf numFmtId="0" fontId="13" fillId="8" borderId="102" xfId="0" applyFont="1" applyFill="1" applyBorder="1" applyAlignment="1">
      <alignment horizontal="right" vertical="center"/>
    </xf>
    <xf numFmtId="171" fontId="13" fillId="8" borderId="102" xfId="0" applyNumberFormat="1" applyFont="1" applyFill="1" applyBorder="1" applyAlignment="1">
      <alignment horizontal="center" vertical="center"/>
    </xf>
    <xf numFmtId="10" fontId="13" fillId="8" borderId="102" xfId="0" applyNumberFormat="1" applyFont="1" applyFill="1" applyBorder="1" applyAlignment="1">
      <alignment horizontal="center" vertical="center"/>
    </xf>
    <xf numFmtId="0" fontId="8" fillId="8" borderId="0" xfId="0" applyFont="1" applyFill="1" applyBorder="1" applyAlignment="1">
      <alignment horizontal="right" vertical="center"/>
    </xf>
    <xf numFmtId="4" fontId="38" fillId="8" borderId="0" xfId="0" applyNumberFormat="1" applyFont="1" applyFill="1" applyBorder="1" applyAlignment="1">
      <alignment horizontal="left" vertical="center"/>
    </xf>
    <xf numFmtId="0" fontId="8" fillId="8" borderId="53" xfId="0" applyFont="1" applyFill="1" applyBorder="1" applyAlignment="1">
      <alignment horizontal="left" vertical="center"/>
    </xf>
    <xf numFmtId="0" fontId="13" fillId="8" borderId="0" xfId="0" applyFont="1" applyFill="1" applyBorder="1" applyAlignment="1">
      <alignment horizontal="right" vertical="center"/>
    </xf>
    <xf numFmtId="0" fontId="38" fillId="8" borderId="0" xfId="0" applyFont="1" applyFill="1" applyBorder="1" applyAlignment="1">
      <alignment horizontal="center" vertical="center" wrapText="1"/>
    </xf>
    <xf numFmtId="4" fontId="8" fillId="8" borderId="54" xfId="0" applyNumberFormat="1" applyFont="1" applyFill="1" applyBorder="1" applyAlignment="1">
      <alignment vertical="center"/>
    </xf>
    <xf numFmtId="0" fontId="8" fillId="8" borderId="53" xfId="0" applyFont="1" applyFill="1" applyBorder="1" applyAlignment="1">
      <alignment horizontal="center" vertical="center"/>
    </xf>
    <xf numFmtId="0" fontId="32" fillId="8" borderId="0" xfId="0" applyFont="1" applyFill="1" applyBorder="1" applyAlignment="1">
      <alignment horizontal="center" vertical="center"/>
    </xf>
    <xf numFmtId="170" fontId="32" fillId="8" borderId="54" xfId="0" applyNumberFormat="1" applyFont="1" applyFill="1" applyBorder="1" applyAlignment="1">
      <alignment vertical="center" wrapText="1"/>
    </xf>
    <xf numFmtId="0" fontId="8" fillId="8" borderId="56" xfId="0" applyFont="1" applyFill="1" applyBorder="1" applyAlignment="1">
      <alignment horizontal="center" vertical="center"/>
    </xf>
    <xf numFmtId="0" fontId="38" fillId="8" borderId="57" xfId="0" applyFont="1" applyFill="1" applyBorder="1" applyAlignment="1">
      <alignment horizontal="center" vertical="center"/>
    </xf>
    <xf numFmtId="170" fontId="38" fillId="8" borderId="57" xfId="0" applyNumberFormat="1" applyFont="1" applyFill="1" applyBorder="1" applyAlignment="1">
      <alignment horizontal="center" vertical="center" wrapText="1"/>
    </xf>
    <xf numFmtId="0" fontId="38" fillId="8" borderId="57" xfId="0" applyFont="1" applyFill="1" applyBorder="1" applyAlignment="1">
      <alignment vertical="center"/>
    </xf>
    <xf numFmtId="0" fontId="38" fillId="8" borderId="66" xfId="0" applyFont="1" applyFill="1" applyBorder="1" applyAlignment="1">
      <alignment vertical="center"/>
    </xf>
    <xf numFmtId="0" fontId="4" fillId="0" borderId="0" xfId="0" applyFont="1" applyBorder="1" applyAlignment="1">
      <alignment horizontal="left"/>
    </xf>
    <xf numFmtId="170" fontId="50" fillId="11" borderId="14" xfId="1" applyNumberFormat="1" applyFont="1" applyFill="1" applyBorder="1" applyAlignment="1">
      <alignment horizontal="center" vertical="center"/>
    </xf>
    <xf numFmtId="173" fontId="49" fillId="0" borderId="81" xfId="2" applyNumberFormat="1" applyFont="1" applyFill="1" applyBorder="1" applyAlignment="1">
      <alignment horizontal="center" vertical="center"/>
    </xf>
    <xf numFmtId="10" fontId="49" fillId="0" borderId="85" xfId="2" applyNumberFormat="1" applyFont="1" applyFill="1" applyBorder="1" applyAlignment="1">
      <alignment horizontal="center" vertical="center"/>
    </xf>
    <xf numFmtId="10" fontId="49" fillId="0" borderId="88" xfId="2" applyNumberFormat="1" applyFont="1" applyFill="1" applyBorder="1" applyAlignment="1">
      <alignment horizontal="center" vertical="center"/>
    </xf>
    <xf numFmtId="43" fontId="50" fillId="0" borderId="14" xfId="0" applyNumberFormat="1" applyFont="1" applyFill="1" applyBorder="1" applyAlignment="1">
      <alignment horizontal="center" vertical="center"/>
    </xf>
    <xf numFmtId="10" fontId="50" fillId="0" borderId="69" xfId="2" applyNumberFormat="1" applyFont="1" applyFill="1" applyBorder="1" applyAlignment="1">
      <alignment horizontal="center" vertical="center"/>
    </xf>
    <xf numFmtId="10" fontId="50" fillId="0" borderId="97" xfId="2" applyNumberFormat="1" applyFont="1" applyFill="1" applyBorder="1" applyAlignment="1">
      <alignment horizontal="center" vertical="center"/>
    </xf>
    <xf numFmtId="43" fontId="50" fillId="11" borderId="45" xfId="0" applyNumberFormat="1" applyFont="1" applyFill="1" applyBorder="1" applyAlignment="1">
      <alignment horizontal="center" vertical="center"/>
    </xf>
    <xf numFmtId="0" fontId="34" fillId="9" borderId="16" xfId="0" applyFont="1" applyFill="1" applyBorder="1" applyAlignment="1">
      <alignment horizontal="center" vertical="center"/>
    </xf>
    <xf numFmtId="0" fontId="35" fillId="9" borderId="3" xfId="0" applyFont="1" applyFill="1" applyBorder="1" applyAlignment="1">
      <alignment horizontal="center" vertical="center"/>
    </xf>
    <xf numFmtId="0" fontId="8" fillId="0" borderId="53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54" xfId="0" applyFont="1" applyBorder="1" applyAlignment="1">
      <alignment horizontal="left" vertical="center" wrapText="1"/>
    </xf>
    <xf numFmtId="0" fontId="8" fillId="0" borderId="56" xfId="0" applyFont="1" applyBorder="1" applyAlignment="1">
      <alignment horizontal="left" vertical="center" wrapText="1"/>
    </xf>
    <xf numFmtId="0" fontId="8" fillId="0" borderId="57" xfId="0" applyFont="1" applyBorder="1" applyAlignment="1">
      <alignment horizontal="left" vertical="center" wrapText="1"/>
    </xf>
    <xf numFmtId="0" fontId="8" fillId="0" borderId="66" xfId="0" applyFont="1" applyBorder="1" applyAlignment="1">
      <alignment horizontal="left" vertical="center" wrapText="1"/>
    </xf>
    <xf numFmtId="0" fontId="30" fillId="0" borderId="53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left" vertical="center" wrapText="1"/>
    </xf>
    <xf numFmtId="0" fontId="30" fillId="0" borderId="54" xfId="0" applyFont="1" applyBorder="1" applyAlignment="1">
      <alignment horizontal="left" vertical="center" wrapText="1"/>
    </xf>
    <xf numFmtId="0" fontId="31" fillId="0" borderId="53" xfId="0" applyFont="1" applyBorder="1" applyAlignment="1">
      <alignment horizontal="left"/>
    </xf>
    <xf numFmtId="0" fontId="31" fillId="0" borderId="0" xfId="0" applyFont="1" applyBorder="1" applyAlignment="1">
      <alignment horizontal="left"/>
    </xf>
    <xf numFmtId="0" fontId="33" fillId="0" borderId="56" xfId="0" applyFont="1" applyBorder="1" applyAlignment="1">
      <alignment horizontal="left"/>
    </xf>
    <xf numFmtId="0" fontId="33" fillId="0" borderId="57" xfId="0" applyFont="1" applyBorder="1" applyAlignment="1">
      <alignment horizontal="left"/>
    </xf>
    <xf numFmtId="0" fontId="13" fillId="0" borderId="55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" fillId="6" borderId="17" xfId="0" applyNumberFormat="1" applyFont="1" applyFill="1" applyBorder="1" applyAlignment="1" applyProtection="1">
      <alignment horizontal="center" vertical="center"/>
    </xf>
    <xf numFmtId="0" fontId="1" fillId="6" borderId="2" xfId="0" applyNumberFormat="1" applyFont="1" applyFill="1" applyBorder="1" applyAlignment="1" applyProtection="1">
      <alignment horizontal="center" vertical="center"/>
    </xf>
    <xf numFmtId="0" fontId="1" fillId="6" borderId="9" xfId="0" applyNumberFormat="1" applyFont="1" applyFill="1" applyBorder="1" applyAlignment="1" applyProtection="1">
      <alignment horizontal="center" vertical="center"/>
    </xf>
    <xf numFmtId="43" fontId="8" fillId="6" borderId="69" xfId="1" applyFont="1" applyFill="1" applyBorder="1" applyAlignment="1" applyProtection="1">
      <alignment horizontal="center" vertical="center"/>
    </xf>
    <xf numFmtId="43" fontId="8" fillId="6" borderId="14" xfId="1" applyFont="1" applyFill="1" applyBorder="1" applyAlignment="1" applyProtection="1">
      <alignment horizontal="center" vertical="center"/>
    </xf>
    <xf numFmtId="0" fontId="2" fillId="5" borderId="4" xfId="3" applyNumberFormat="1" applyFont="1" applyFill="1" applyBorder="1" applyAlignment="1" applyProtection="1">
      <alignment horizontal="center" vertical="center"/>
    </xf>
    <xf numFmtId="0" fontId="2" fillId="5" borderId="3" xfId="3" applyNumberFormat="1" applyFont="1" applyFill="1" applyBorder="1" applyAlignment="1" applyProtection="1">
      <alignment horizontal="center" vertical="center"/>
    </xf>
    <xf numFmtId="0" fontId="2" fillId="5" borderId="5" xfId="3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left" vertical="center" wrapText="1"/>
    </xf>
    <xf numFmtId="0" fontId="1" fillId="2" borderId="68" xfId="0" applyNumberFormat="1" applyFont="1" applyFill="1" applyBorder="1" applyAlignment="1" applyProtection="1">
      <alignment horizontal="left" vertical="center" wrapText="1"/>
    </xf>
    <xf numFmtId="0" fontId="9" fillId="2" borderId="2" xfId="3" applyNumberFormat="1" applyFont="1" applyFill="1" applyBorder="1" applyAlignment="1" applyProtection="1">
      <alignment horizontal="left" vertical="top"/>
    </xf>
    <xf numFmtId="0" fontId="43" fillId="3" borderId="4" xfId="0" applyFont="1" applyFill="1" applyBorder="1" applyAlignment="1">
      <alignment horizontal="center" wrapText="1"/>
    </xf>
    <xf numFmtId="0" fontId="43" fillId="3" borderId="5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left" wrapText="1"/>
    </xf>
    <xf numFmtId="0" fontId="4" fillId="3" borderId="5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wrapText="1"/>
    </xf>
    <xf numFmtId="0" fontId="1" fillId="0" borderId="5" xfId="0" applyFont="1" applyFill="1" applyBorder="1" applyAlignment="1">
      <alignment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2" fontId="4" fillId="6" borderId="4" xfId="0" applyNumberFormat="1" applyFont="1" applyFill="1" applyBorder="1" applyAlignment="1">
      <alignment horizontal="center" wrapText="1"/>
    </xf>
    <xf numFmtId="2" fontId="4" fillId="6" borderId="5" xfId="0" applyNumberFormat="1" applyFont="1" applyFill="1" applyBorder="1" applyAlignment="1">
      <alignment horizontal="center" wrapText="1"/>
    </xf>
    <xf numFmtId="43" fontId="4" fillId="4" borderId="4" xfId="4" applyNumberFormat="1" applyFont="1" applyFill="1" applyBorder="1" applyAlignment="1">
      <alignment horizontal="center" vertical="center" wrapText="1"/>
    </xf>
    <xf numFmtId="43" fontId="4" fillId="4" borderId="5" xfId="4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center" wrapText="1"/>
    </xf>
    <xf numFmtId="0" fontId="4" fillId="6" borderId="5" xfId="0" applyFont="1" applyFill="1" applyBorder="1" applyAlignment="1">
      <alignment horizontal="center" wrapText="1"/>
    </xf>
    <xf numFmtId="0" fontId="43" fillId="6" borderId="3" xfId="0" applyFont="1" applyFill="1" applyBorder="1" applyAlignment="1">
      <alignment horizontal="center" vertical="center" wrapText="1"/>
    </xf>
    <xf numFmtId="0" fontId="43" fillId="6" borderId="5" xfId="0" applyFont="1" applyFill="1" applyBorder="1" applyAlignment="1">
      <alignment horizontal="center" vertical="center" wrapText="1"/>
    </xf>
    <xf numFmtId="0" fontId="43" fillId="6" borderId="3" xfId="0" applyFont="1" applyFill="1" applyBorder="1" applyAlignment="1">
      <alignment horizontal="center" wrapText="1"/>
    </xf>
    <xf numFmtId="0" fontId="43" fillId="6" borderId="5" xfId="0" applyFont="1" applyFill="1" applyBorder="1" applyAlignment="1">
      <alignment horizontal="center" wrapText="1"/>
    </xf>
    <xf numFmtId="0" fontId="4" fillId="6" borderId="4" xfId="0" applyNumberFormat="1" applyFont="1" applyFill="1" applyBorder="1" applyAlignment="1">
      <alignment horizontal="center" vertical="center" wrapText="1"/>
    </xf>
    <xf numFmtId="0" fontId="4" fillId="6" borderId="5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0" fillId="6" borderId="4" xfId="0" applyFill="1" applyBorder="1" applyAlignment="1">
      <alignment horizontal="left" wrapText="1"/>
    </xf>
    <xf numFmtId="0" fontId="0" fillId="6" borderId="5" xfId="0" applyFill="1" applyBorder="1" applyAlignment="1">
      <alignment horizontal="left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left" vertical="center" wrapText="1"/>
    </xf>
    <xf numFmtId="0" fontId="1" fillId="6" borderId="4" xfId="0" applyNumberFormat="1" applyFont="1" applyFill="1" applyBorder="1" applyAlignment="1">
      <alignment horizontal="center" vertical="center" wrapText="1"/>
    </xf>
    <xf numFmtId="0" fontId="1" fillId="6" borderId="5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2" fontId="4" fillId="3" borderId="4" xfId="0" applyNumberFormat="1" applyFont="1" applyFill="1" applyBorder="1" applyAlignment="1">
      <alignment horizontal="center" vertical="center" wrapText="1"/>
    </xf>
    <xf numFmtId="2" fontId="4" fillId="3" borderId="5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wrapText="1"/>
    </xf>
    <xf numFmtId="0" fontId="0" fillId="0" borderId="70" xfId="0" applyBorder="1" applyAlignment="1">
      <alignment horizontal="center" wrapText="1"/>
    </xf>
    <xf numFmtId="0" fontId="0" fillId="0" borderId="74" xfId="0" applyBorder="1" applyAlignment="1">
      <alignment horizontal="center" wrapText="1"/>
    </xf>
    <xf numFmtId="0" fontId="43" fillId="6" borderId="15" xfId="0" applyNumberFormat="1" applyFont="1" applyFill="1" applyBorder="1" applyAlignment="1">
      <alignment horizontal="center" vertical="center" wrapText="1"/>
    </xf>
    <xf numFmtId="0" fontId="43" fillId="6" borderId="14" xfId="0" applyNumberFormat="1" applyFont="1" applyFill="1" applyBorder="1" applyAlignment="1">
      <alignment horizontal="center" vertical="center" wrapText="1"/>
    </xf>
    <xf numFmtId="0" fontId="4" fillId="6" borderId="3" xfId="0" applyNumberFormat="1" applyFont="1" applyFill="1" applyBorder="1" applyAlignment="1">
      <alignment horizontal="center" vertical="center" wrapText="1"/>
    </xf>
    <xf numFmtId="0" fontId="4" fillId="6" borderId="23" xfId="0" applyNumberFormat="1" applyFont="1" applyFill="1" applyBorder="1" applyAlignment="1">
      <alignment horizontal="center" vertical="center" wrapText="1"/>
    </xf>
    <xf numFmtId="2" fontId="4" fillId="6" borderId="4" xfId="0" applyNumberFormat="1" applyFont="1" applyFill="1" applyBorder="1" applyAlignment="1">
      <alignment horizontal="center" vertical="center" wrapText="1"/>
    </xf>
    <xf numFmtId="2" fontId="4" fillId="6" borderId="5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4" fillId="6" borderId="4" xfId="0" applyFont="1" applyFill="1" applyBorder="1" applyAlignment="1">
      <alignment horizontal="left" wrapText="1"/>
    </xf>
    <xf numFmtId="0" fontId="4" fillId="6" borderId="3" xfId="0" applyFont="1" applyFill="1" applyBorder="1" applyAlignment="1">
      <alignment horizontal="left" wrapText="1"/>
    </xf>
    <xf numFmtId="0" fontId="4" fillId="6" borderId="23" xfId="0" applyFont="1" applyFill="1" applyBorder="1" applyAlignment="1">
      <alignment horizontal="left" wrapText="1"/>
    </xf>
    <xf numFmtId="0" fontId="1" fillId="3" borderId="4" xfId="0" applyNumberFormat="1" applyFont="1" applyFill="1" applyBorder="1" applyAlignment="1">
      <alignment horizontal="center" vertical="center" wrapText="1"/>
    </xf>
    <xf numFmtId="0" fontId="1" fillId="3" borderId="5" xfId="0" applyNumberFormat="1" applyFont="1" applyFill="1" applyBorder="1" applyAlignment="1">
      <alignment horizontal="center" vertical="center" wrapText="1"/>
    </xf>
    <xf numFmtId="2" fontId="4" fillId="6" borderId="37" xfId="0" applyNumberFormat="1" applyFont="1" applyFill="1" applyBorder="1" applyAlignment="1">
      <alignment horizontal="center" wrapText="1"/>
    </xf>
    <xf numFmtId="2" fontId="4" fillId="6" borderId="75" xfId="0" applyNumberFormat="1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left" wrapText="1"/>
    </xf>
    <xf numFmtId="0" fontId="4" fillId="3" borderId="23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left" wrapText="1"/>
    </xf>
    <xf numFmtId="0" fontId="1" fillId="0" borderId="20" xfId="0" applyFont="1" applyFill="1" applyBorder="1" applyAlignment="1">
      <alignment horizontal="left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Fill="1" applyBorder="1" applyAlignment="1"/>
    <xf numFmtId="0" fontId="1" fillId="0" borderId="5" xfId="0" applyFont="1" applyFill="1" applyBorder="1" applyAlignment="1"/>
    <xf numFmtId="0" fontId="1" fillId="0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left" vertical="top" wrapText="1"/>
    </xf>
    <xf numFmtId="0" fontId="1" fillId="0" borderId="5" xfId="0" applyNumberFormat="1" applyFont="1" applyFill="1" applyBorder="1" applyAlignment="1">
      <alignment horizontal="left" vertical="top" wrapText="1"/>
    </xf>
    <xf numFmtId="0" fontId="43" fillId="6" borderId="72" xfId="0" applyNumberFormat="1" applyFont="1" applyFill="1" applyBorder="1" applyAlignment="1">
      <alignment horizontal="center" vertical="center" wrapText="1"/>
    </xf>
    <xf numFmtId="0" fontId="4" fillId="6" borderId="69" xfId="0" applyNumberFormat="1" applyFont="1" applyFill="1" applyBorder="1" applyAlignment="1">
      <alignment horizontal="center" vertical="center" wrapText="1"/>
    </xf>
    <xf numFmtId="0" fontId="4" fillId="6" borderId="72" xfId="0" applyNumberFormat="1" applyFont="1" applyFill="1" applyBorder="1" applyAlignment="1">
      <alignment horizontal="center" vertical="center" wrapText="1"/>
    </xf>
    <xf numFmtId="0" fontId="4" fillId="6" borderId="73" xfId="0" applyNumberFormat="1" applyFont="1" applyFill="1" applyBorder="1" applyAlignment="1">
      <alignment horizontal="center" vertical="center" wrapText="1"/>
    </xf>
    <xf numFmtId="0" fontId="8" fillId="6" borderId="76" xfId="0" applyFont="1" applyFill="1" applyBorder="1" applyAlignment="1">
      <alignment horizontal="center" vertical="center" wrapText="1"/>
    </xf>
    <xf numFmtId="0" fontId="8" fillId="6" borderId="38" xfId="0" applyFont="1" applyFill="1" applyBorder="1" applyAlignment="1">
      <alignment horizontal="center" vertical="center" wrapText="1"/>
    </xf>
    <xf numFmtId="0" fontId="8" fillId="6" borderId="3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 wrapText="1"/>
    </xf>
    <xf numFmtId="0" fontId="0" fillId="2" borderId="0" xfId="0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0" fontId="1" fillId="0" borderId="4" xfId="0" applyNumberFormat="1" applyFont="1" applyFill="1" applyBorder="1" applyAlignment="1" applyProtection="1">
      <alignment horizontal="left" vertical="top" wrapText="1"/>
    </xf>
    <xf numFmtId="0" fontId="1" fillId="0" borderId="5" xfId="0" applyNumberFormat="1" applyFont="1" applyFill="1" applyBorder="1" applyAlignment="1" applyProtection="1">
      <alignment horizontal="left" vertical="top" wrapText="1"/>
    </xf>
    <xf numFmtId="0" fontId="1" fillId="2" borderId="4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vertical="center" wrapText="1"/>
    </xf>
    <xf numFmtId="2" fontId="4" fillId="2" borderId="0" xfId="0" applyNumberFormat="1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center" wrapText="1"/>
    </xf>
    <xf numFmtId="2" fontId="4" fillId="3" borderId="4" xfId="0" applyNumberFormat="1" applyFont="1" applyFill="1" applyBorder="1" applyAlignment="1">
      <alignment horizontal="center" wrapText="1"/>
    </xf>
    <xf numFmtId="2" fontId="4" fillId="3" borderId="5" xfId="0" applyNumberFormat="1" applyFont="1" applyFill="1" applyBorder="1" applyAlignment="1">
      <alignment horizontal="center" wrapText="1"/>
    </xf>
    <xf numFmtId="0" fontId="4" fillId="3" borderId="17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wrapText="1"/>
    </xf>
    <xf numFmtId="0" fontId="43" fillId="3" borderId="17" xfId="0" applyFont="1" applyFill="1" applyBorder="1" applyAlignment="1">
      <alignment horizontal="center" wrapText="1"/>
    </xf>
    <xf numFmtId="0" fontId="43" fillId="3" borderId="9" xfId="0" applyFont="1" applyFill="1" applyBorder="1" applyAlignment="1">
      <alignment horizontal="center" wrapText="1"/>
    </xf>
    <xf numFmtId="0" fontId="4" fillId="3" borderId="17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49" xfId="0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2" fontId="4" fillId="6" borderId="19" xfId="0" applyNumberFormat="1" applyFont="1" applyFill="1" applyBorder="1" applyAlignment="1">
      <alignment horizontal="center" wrapText="1"/>
    </xf>
    <xf numFmtId="2" fontId="4" fillId="6" borderId="20" xfId="0" applyNumberFormat="1" applyFont="1" applyFill="1" applyBorder="1" applyAlignment="1">
      <alignment horizontal="center" wrapText="1"/>
    </xf>
    <xf numFmtId="0" fontId="21" fillId="0" borderId="29" xfId="5" applyFont="1" applyBorder="1" applyAlignment="1">
      <alignment horizontal="center" vertical="center"/>
    </xf>
    <xf numFmtId="0" fontId="18" fillId="0" borderId="33" xfId="5" applyFont="1" applyBorder="1" applyAlignment="1">
      <alignment horizontal="center"/>
    </xf>
    <xf numFmtId="0" fontId="15" fillId="0" borderId="0" xfId="5" applyFont="1" applyBorder="1" applyAlignment="1">
      <alignment horizontal="center"/>
    </xf>
    <xf numFmtId="0" fontId="15" fillId="0" borderId="26" xfId="5" applyFont="1" applyBorder="1" applyAlignment="1">
      <alignment horizontal="center" wrapText="1"/>
    </xf>
    <xf numFmtId="0" fontId="15" fillId="0" borderId="29" xfId="5" applyFont="1" applyBorder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48" fillId="0" borderId="55" xfId="0" applyFont="1" applyBorder="1" applyAlignment="1">
      <alignment horizontal="center" vertical="center" wrapText="1"/>
    </xf>
    <xf numFmtId="0" fontId="48" fillId="0" borderId="58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48" fillId="0" borderId="56" xfId="0" applyFont="1" applyBorder="1" applyAlignment="1">
      <alignment horizontal="center" vertical="center" wrapText="1"/>
    </xf>
    <xf numFmtId="0" fontId="48" fillId="11" borderId="76" xfId="0" applyFont="1" applyFill="1" applyBorder="1" applyAlignment="1">
      <alignment horizontal="center" vertical="center"/>
    </xf>
    <xf numFmtId="0" fontId="48" fillId="11" borderId="39" xfId="0" applyFont="1" applyFill="1" applyBorder="1" applyAlignment="1">
      <alignment horizontal="center" vertical="center"/>
    </xf>
    <xf numFmtId="0" fontId="48" fillId="0" borderId="76" xfId="0" applyFont="1" applyFill="1" applyBorder="1" applyAlignment="1">
      <alignment horizontal="center" vertical="center"/>
    </xf>
    <xf numFmtId="0" fontId="48" fillId="0" borderId="39" xfId="0" applyFont="1" applyFill="1" applyBorder="1" applyAlignment="1">
      <alignment horizontal="center" vertical="center"/>
    </xf>
    <xf numFmtId="10" fontId="46" fillId="0" borderId="76" xfId="0" applyNumberFormat="1" applyFont="1" applyBorder="1" applyAlignment="1">
      <alignment horizontal="center" vertical="center"/>
    </xf>
    <xf numFmtId="10" fontId="46" fillId="0" borderId="39" xfId="0" applyNumberFormat="1" applyFont="1" applyBorder="1" applyAlignment="1">
      <alignment horizontal="center" vertical="center"/>
    </xf>
    <xf numFmtId="49" fontId="46" fillId="0" borderId="10" xfId="0" applyNumberFormat="1" applyFont="1" applyBorder="1" applyAlignment="1">
      <alignment horizontal="center" vertical="center"/>
    </xf>
    <xf numFmtId="49" fontId="46" fillId="0" borderId="12" xfId="0" applyNumberFormat="1" applyFont="1" applyBorder="1" applyAlignment="1">
      <alignment horizontal="center" vertical="center"/>
    </xf>
    <xf numFmtId="49" fontId="46" fillId="0" borderId="76" xfId="0" applyNumberFormat="1" applyFont="1" applyBorder="1" applyAlignment="1">
      <alignment horizontal="center" vertical="center"/>
    </xf>
    <xf numFmtId="49" fontId="46" fillId="0" borderId="39" xfId="0" applyNumberFormat="1" applyFont="1" applyBorder="1" applyAlignment="1">
      <alignment horizontal="center" vertical="center"/>
    </xf>
    <xf numFmtId="0" fontId="47" fillId="0" borderId="53" xfId="0" applyFont="1" applyBorder="1" applyAlignment="1">
      <alignment horizontal="left" vertical="center"/>
    </xf>
    <xf numFmtId="0" fontId="47" fillId="0" borderId="0" xfId="0" applyFont="1" applyBorder="1" applyAlignment="1">
      <alignment horizontal="left" vertical="center"/>
    </xf>
    <xf numFmtId="0" fontId="4" fillId="0" borderId="56" xfId="0" applyFont="1" applyBorder="1" applyAlignment="1">
      <alignment horizontal="left"/>
    </xf>
    <xf numFmtId="0" fontId="4" fillId="0" borderId="57" xfId="0" applyFont="1" applyBorder="1" applyAlignment="1">
      <alignment horizontal="left"/>
    </xf>
    <xf numFmtId="49" fontId="45" fillId="0" borderId="50" xfId="0" applyNumberFormat="1" applyFont="1" applyBorder="1" applyAlignment="1">
      <alignment horizontal="left" vertical="center" wrapText="1"/>
    </xf>
    <xf numFmtId="49" fontId="45" fillId="0" borderId="51" xfId="0" applyNumberFormat="1" applyFont="1" applyBorder="1" applyAlignment="1">
      <alignment horizontal="left" vertical="center" wrapText="1"/>
    </xf>
    <xf numFmtId="49" fontId="45" fillId="0" borderId="53" xfId="0" applyNumberFormat="1" applyFont="1" applyBorder="1" applyAlignment="1">
      <alignment horizontal="left" vertical="center" wrapText="1"/>
    </xf>
    <xf numFmtId="49" fontId="45" fillId="0" borderId="0" xfId="0" applyNumberFormat="1" applyFont="1" applyBorder="1" applyAlignment="1">
      <alignment horizontal="left" vertical="center" wrapText="1"/>
    </xf>
    <xf numFmtId="14" fontId="48" fillId="11" borderId="76" xfId="0" applyNumberFormat="1" applyFont="1" applyFill="1" applyBorder="1" applyAlignment="1">
      <alignment horizontal="center" vertical="center"/>
    </xf>
    <xf numFmtId="0" fontId="7" fillId="13" borderId="50" xfId="0" applyFont="1" applyFill="1" applyBorder="1" applyAlignment="1">
      <alignment horizontal="center" vertical="center"/>
    </xf>
    <xf numFmtId="0" fontId="7" fillId="13" borderId="51" xfId="0" applyFont="1" applyFill="1" applyBorder="1" applyAlignment="1">
      <alignment horizontal="center" vertical="center"/>
    </xf>
    <xf numFmtId="0" fontId="7" fillId="13" borderId="56" xfId="0" applyFont="1" applyFill="1" applyBorder="1" applyAlignment="1">
      <alignment horizontal="center" vertical="center"/>
    </xf>
    <xf numFmtId="0" fontId="7" fillId="13" borderId="57" xfId="0" applyFont="1" applyFill="1" applyBorder="1" applyAlignment="1">
      <alignment horizontal="center" vertical="center"/>
    </xf>
    <xf numFmtId="43" fontId="55" fillId="13" borderId="34" xfId="0" applyNumberFormat="1" applyFont="1" applyFill="1" applyBorder="1" applyAlignment="1">
      <alignment vertical="center"/>
    </xf>
    <xf numFmtId="43" fontId="55" fillId="13" borderId="47" xfId="0" applyNumberFormat="1" applyFont="1" applyFill="1" applyBorder="1" applyAlignment="1">
      <alignment vertical="center"/>
    </xf>
    <xf numFmtId="10" fontId="7" fillId="13" borderId="36" xfId="0" applyNumberFormat="1" applyFont="1" applyFill="1" applyBorder="1" applyAlignment="1">
      <alignment horizontal="center" vertical="center"/>
    </xf>
    <xf numFmtId="10" fontId="7" fillId="13" borderId="98" xfId="0" applyNumberFormat="1" applyFont="1" applyFill="1" applyBorder="1" applyAlignment="1">
      <alignment horizontal="center" vertical="center"/>
    </xf>
    <xf numFmtId="0" fontId="48" fillId="0" borderId="38" xfId="0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right" vertical="center"/>
    </xf>
    <xf numFmtId="0" fontId="52" fillId="0" borderId="1" xfId="0" applyFont="1" applyFill="1" applyBorder="1" applyAlignment="1">
      <alignment horizontal="center" vertical="center"/>
    </xf>
    <xf numFmtId="0" fontId="52" fillId="0" borderId="6" xfId="0" applyFont="1" applyFill="1" applyBorder="1" applyAlignment="1">
      <alignment horizontal="center" vertical="center"/>
    </xf>
    <xf numFmtId="0" fontId="53" fillId="9" borderId="1" xfId="0" applyFont="1" applyFill="1" applyBorder="1" applyAlignment="1">
      <alignment horizontal="right" vertical="center"/>
    </xf>
    <xf numFmtId="0" fontId="53" fillId="9" borderId="1" xfId="0" applyFont="1" applyFill="1" applyBorder="1" applyAlignment="1">
      <alignment horizontal="center" vertical="center"/>
    </xf>
    <xf numFmtId="0" fontId="53" fillId="9" borderId="6" xfId="0" applyFont="1" applyFill="1" applyBorder="1" applyAlignment="1">
      <alignment horizontal="center" vertical="center"/>
    </xf>
    <xf numFmtId="0" fontId="8" fillId="9" borderId="55" xfId="0" applyFont="1" applyFill="1" applyBorder="1" applyAlignment="1">
      <alignment horizontal="center" vertical="center" wrapText="1"/>
    </xf>
    <xf numFmtId="0" fontId="8" fillId="9" borderId="59" xfId="0" applyFont="1" applyFill="1" applyBorder="1" applyAlignment="1">
      <alignment horizontal="center" vertical="center" wrapText="1"/>
    </xf>
    <xf numFmtId="0" fontId="8" fillId="9" borderId="55" xfId="0" applyFont="1" applyFill="1" applyBorder="1" applyAlignment="1">
      <alignment horizontal="center" vertical="center"/>
    </xf>
    <xf numFmtId="0" fontId="8" fillId="9" borderId="59" xfId="0" applyFont="1" applyFill="1" applyBorder="1" applyAlignment="1">
      <alignment horizontal="center" vertical="center"/>
    </xf>
    <xf numFmtId="0" fontId="8" fillId="9" borderId="52" xfId="0" applyFont="1" applyFill="1" applyBorder="1" applyAlignment="1">
      <alignment horizontal="center" vertical="center" wrapText="1"/>
    </xf>
    <xf numFmtId="0" fontId="8" fillId="9" borderId="54" xfId="0" applyFont="1" applyFill="1" applyBorder="1" applyAlignment="1">
      <alignment horizontal="center" vertical="center" wrapText="1"/>
    </xf>
    <xf numFmtId="0" fontId="32" fillId="8" borderId="0" xfId="0" applyFont="1" applyFill="1" applyBorder="1" applyAlignment="1">
      <alignment horizontal="center" vertical="center"/>
    </xf>
    <xf numFmtId="170" fontId="32" fillId="8" borderId="0" xfId="0" applyNumberFormat="1" applyFont="1" applyFill="1" applyBorder="1" applyAlignment="1">
      <alignment horizontal="center" vertical="center" wrapText="1"/>
    </xf>
    <xf numFmtId="176" fontId="13" fillId="8" borderId="0" xfId="0" applyNumberFormat="1" applyFont="1" applyFill="1" applyBorder="1" applyAlignment="1">
      <alignment horizontal="left" vertical="top" wrapText="1"/>
    </xf>
    <xf numFmtId="176" fontId="13" fillId="8" borderId="54" xfId="0" applyNumberFormat="1" applyFont="1" applyFill="1" applyBorder="1" applyAlignment="1">
      <alignment horizontal="left" vertical="top" wrapText="1"/>
    </xf>
    <xf numFmtId="0" fontId="38" fillId="8" borderId="0" xfId="0" applyFont="1" applyFill="1" applyBorder="1" applyAlignment="1">
      <alignment horizontal="center" vertical="center"/>
    </xf>
    <xf numFmtId="4" fontId="8" fillId="8" borderId="0" xfId="0" applyNumberFormat="1" applyFont="1" applyFill="1" applyBorder="1" applyAlignment="1">
      <alignment horizontal="center" vertical="center"/>
    </xf>
    <xf numFmtId="0" fontId="53" fillId="0" borderId="1" xfId="0" applyFont="1" applyFill="1" applyBorder="1" applyAlignment="1">
      <alignment horizontal="right" vertical="center"/>
    </xf>
    <xf numFmtId="14" fontId="53" fillId="0" borderId="1" xfId="0" applyNumberFormat="1" applyFont="1" applyFill="1" applyBorder="1" applyAlignment="1">
      <alignment horizontal="center" vertical="center"/>
    </xf>
    <xf numFmtId="14" fontId="53" fillId="0" borderId="6" xfId="0" applyNumberFormat="1" applyFont="1" applyFill="1" applyBorder="1" applyAlignment="1">
      <alignment horizontal="center" vertical="center"/>
    </xf>
    <xf numFmtId="171" fontId="53" fillId="0" borderId="4" xfId="0" applyNumberFormat="1" applyFont="1" applyFill="1" applyBorder="1" applyAlignment="1">
      <alignment vertical="center"/>
    </xf>
    <xf numFmtId="171" fontId="53" fillId="0" borderId="23" xfId="0" applyNumberFormat="1" applyFont="1" applyFill="1" applyBorder="1" applyAlignment="1">
      <alignment vertical="center"/>
    </xf>
    <xf numFmtId="14" fontId="52" fillId="0" borderId="1" xfId="0" applyNumberFormat="1" applyFont="1" applyFill="1" applyBorder="1" applyAlignment="1">
      <alignment horizontal="center" vertical="center"/>
    </xf>
    <xf numFmtId="14" fontId="52" fillId="0" borderId="6" xfId="0" applyNumberFormat="1" applyFont="1" applyFill="1" applyBorder="1" applyAlignment="1">
      <alignment horizontal="center" vertical="center"/>
    </xf>
    <xf numFmtId="0" fontId="13" fillId="9" borderId="78" xfId="0" applyFont="1" applyFill="1" applyBorder="1" applyAlignment="1">
      <alignment horizontal="center" vertical="center"/>
    </xf>
    <xf numFmtId="0" fontId="13" fillId="9" borderId="80" xfId="0" quotePrefix="1" applyFont="1" applyFill="1" applyBorder="1" applyAlignment="1">
      <alignment horizontal="center" vertical="center"/>
    </xf>
  </cellXfs>
  <cellStyles count="7">
    <cellStyle name="Excel Built-in Normal" xfId="5"/>
    <cellStyle name="Moeda 2" xfId="6"/>
    <cellStyle name="Normal" xfId="0" builtinId="0"/>
    <cellStyle name="Normal 2" xfId="3"/>
    <cellStyle name="Porcentagem" xfId="2" builtinId="5"/>
    <cellStyle name="Separador de milhares" xfId="1" builtinId="3"/>
    <cellStyle name="Separador de milhares 2" xfId="4"/>
  </cellStyles>
  <dxfs count="0"/>
  <tableStyles count="0" defaultTableStyle="TableStyleMedium2" defaultPivotStyle="PivotStyleLight16"/>
  <colors>
    <mruColors>
      <color rgb="FF0AC70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57150</xdr:rowOff>
    </xdr:from>
    <xdr:to>
      <xdr:col>2</xdr:col>
      <xdr:colOff>2428875</xdr:colOff>
      <xdr:row>3</xdr:row>
      <xdr:rowOff>181719</xdr:rowOff>
    </xdr:to>
    <xdr:pic>
      <xdr:nvPicPr>
        <xdr:cNvPr id="2" name="Imagem 2" descr="Brasão Várzea Grande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57150"/>
          <a:ext cx="2133600" cy="810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78442</xdr:colOff>
      <xdr:row>1</xdr:row>
      <xdr:rowOff>145676</xdr:rowOff>
    </xdr:from>
    <xdr:to>
      <xdr:col>9</xdr:col>
      <xdr:colOff>9654</xdr:colOff>
      <xdr:row>4</xdr:row>
      <xdr:rowOff>11207</xdr:rowOff>
    </xdr:to>
    <xdr:pic>
      <xdr:nvPicPr>
        <xdr:cNvPr id="2" name="Imagem 3" descr="http://hotspot.pmvg.intra/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1648" y="347382"/>
          <a:ext cx="2284447" cy="7171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0</xdr:row>
      <xdr:rowOff>66136</xdr:rowOff>
    </xdr:from>
    <xdr:to>
      <xdr:col>7</xdr:col>
      <xdr:colOff>987730</xdr:colOff>
      <xdr:row>3</xdr:row>
      <xdr:rowOff>114300</xdr:rowOff>
    </xdr:to>
    <xdr:pic>
      <xdr:nvPicPr>
        <xdr:cNvPr id="2" name="Imagem 3" descr="http://hotspot.pmvg.intra/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9400" y="66136"/>
          <a:ext cx="2054530" cy="533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1628775</xdr:colOff>
      <xdr:row>428</xdr:row>
      <xdr:rowOff>0</xdr:rowOff>
    </xdr:from>
    <xdr:ext cx="184731" cy="264560"/>
    <xdr:sp macro="" textlink="">
      <xdr:nvSpPr>
        <xdr:cNvPr id="3" name="CaixaDeTexto 2"/>
        <xdr:cNvSpPr txBox="1"/>
      </xdr:nvSpPr>
      <xdr:spPr>
        <a:xfrm>
          <a:off x="3209925" y="3305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428</xdr:row>
      <xdr:rowOff>0</xdr:rowOff>
    </xdr:from>
    <xdr:ext cx="184731" cy="264560"/>
    <xdr:sp macro="" textlink="">
      <xdr:nvSpPr>
        <xdr:cNvPr id="4" name="CaixaDeTexto 3"/>
        <xdr:cNvSpPr txBox="1"/>
      </xdr:nvSpPr>
      <xdr:spPr>
        <a:xfrm>
          <a:off x="3209925" y="3568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437</xdr:row>
      <xdr:rowOff>0</xdr:rowOff>
    </xdr:from>
    <xdr:ext cx="184731" cy="264560"/>
    <xdr:sp macro="" textlink="">
      <xdr:nvSpPr>
        <xdr:cNvPr id="5" name="CaixaDeTexto 4"/>
        <xdr:cNvSpPr txBox="1"/>
      </xdr:nvSpPr>
      <xdr:spPr>
        <a:xfrm>
          <a:off x="3209925" y="3841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445</xdr:row>
      <xdr:rowOff>0</xdr:rowOff>
    </xdr:from>
    <xdr:ext cx="184731" cy="264560"/>
    <xdr:sp macro="" textlink="">
      <xdr:nvSpPr>
        <xdr:cNvPr id="6" name="CaixaDeTexto 5"/>
        <xdr:cNvSpPr txBox="1"/>
      </xdr:nvSpPr>
      <xdr:spPr>
        <a:xfrm>
          <a:off x="3209925" y="4039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457</xdr:row>
      <xdr:rowOff>0</xdr:rowOff>
    </xdr:from>
    <xdr:ext cx="184731" cy="264560"/>
    <xdr:sp macro="" textlink="">
      <xdr:nvSpPr>
        <xdr:cNvPr id="7" name="CaixaDeTexto 6"/>
        <xdr:cNvSpPr txBox="1"/>
      </xdr:nvSpPr>
      <xdr:spPr>
        <a:xfrm>
          <a:off x="3209925" y="4347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457</xdr:row>
      <xdr:rowOff>0</xdr:rowOff>
    </xdr:from>
    <xdr:ext cx="184731" cy="264560"/>
    <xdr:sp macro="" textlink="">
      <xdr:nvSpPr>
        <xdr:cNvPr id="8" name="CaixaDeTexto 7"/>
        <xdr:cNvSpPr txBox="1"/>
      </xdr:nvSpPr>
      <xdr:spPr>
        <a:xfrm>
          <a:off x="3209925" y="4347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469</xdr:row>
      <xdr:rowOff>0</xdr:rowOff>
    </xdr:from>
    <xdr:ext cx="184731" cy="264560"/>
    <xdr:sp macro="" textlink="">
      <xdr:nvSpPr>
        <xdr:cNvPr id="9" name="CaixaDeTexto 8"/>
        <xdr:cNvSpPr txBox="1"/>
      </xdr:nvSpPr>
      <xdr:spPr>
        <a:xfrm>
          <a:off x="3209925" y="4471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478</xdr:row>
      <xdr:rowOff>0</xdr:rowOff>
    </xdr:from>
    <xdr:ext cx="184731" cy="264560"/>
    <xdr:sp macro="" textlink="">
      <xdr:nvSpPr>
        <xdr:cNvPr id="10" name="CaixaDeTexto 9"/>
        <xdr:cNvSpPr txBox="1"/>
      </xdr:nvSpPr>
      <xdr:spPr>
        <a:xfrm>
          <a:off x="3209925" y="4933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486</xdr:row>
      <xdr:rowOff>0</xdr:rowOff>
    </xdr:from>
    <xdr:ext cx="184731" cy="264560"/>
    <xdr:sp macro="" textlink="">
      <xdr:nvSpPr>
        <xdr:cNvPr id="11" name="CaixaDeTexto 10"/>
        <xdr:cNvSpPr txBox="1"/>
      </xdr:nvSpPr>
      <xdr:spPr>
        <a:xfrm>
          <a:off x="3209925" y="5189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493</xdr:row>
      <xdr:rowOff>0</xdr:rowOff>
    </xdr:from>
    <xdr:ext cx="184731" cy="264560"/>
    <xdr:sp macro="" textlink="">
      <xdr:nvSpPr>
        <xdr:cNvPr id="12" name="CaixaDeTexto 11"/>
        <xdr:cNvSpPr txBox="1"/>
      </xdr:nvSpPr>
      <xdr:spPr>
        <a:xfrm>
          <a:off x="3209925" y="5351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493</xdr:row>
      <xdr:rowOff>0</xdr:rowOff>
    </xdr:from>
    <xdr:ext cx="184731" cy="264560"/>
    <xdr:sp macro="" textlink="">
      <xdr:nvSpPr>
        <xdr:cNvPr id="13" name="CaixaDeTexto 12"/>
        <xdr:cNvSpPr txBox="1"/>
      </xdr:nvSpPr>
      <xdr:spPr>
        <a:xfrm>
          <a:off x="3209925" y="569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506</xdr:row>
      <xdr:rowOff>0</xdr:rowOff>
    </xdr:from>
    <xdr:ext cx="184731" cy="264560"/>
    <xdr:sp macro="" textlink="">
      <xdr:nvSpPr>
        <xdr:cNvPr id="14" name="CaixaDeTexto 13"/>
        <xdr:cNvSpPr txBox="1"/>
      </xdr:nvSpPr>
      <xdr:spPr>
        <a:xfrm>
          <a:off x="3209925" y="6036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516</xdr:row>
      <xdr:rowOff>0</xdr:rowOff>
    </xdr:from>
    <xdr:ext cx="184731" cy="264560"/>
    <xdr:sp macro="" textlink="">
      <xdr:nvSpPr>
        <xdr:cNvPr id="15" name="CaixaDeTexto 14"/>
        <xdr:cNvSpPr txBox="1"/>
      </xdr:nvSpPr>
      <xdr:spPr>
        <a:xfrm>
          <a:off x="3209925" y="6327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526</xdr:row>
      <xdr:rowOff>0</xdr:rowOff>
    </xdr:from>
    <xdr:ext cx="184731" cy="264560"/>
    <xdr:sp macro="" textlink="">
      <xdr:nvSpPr>
        <xdr:cNvPr id="16" name="CaixaDeTexto 15"/>
        <xdr:cNvSpPr txBox="1"/>
      </xdr:nvSpPr>
      <xdr:spPr>
        <a:xfrm>
          <a:off x="3209925" y="6573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290</xdr:row>
      <xdr:rowOff>0</xdr:rowOff>
    </xdr:from>
    <xdr:ext cx="184731" cy="264560"/>
    <xdr:sp macro="" textlink="">
      <xdr:nvSpPr>
        <xdr:cNvPr id="17" name="CaixaDeTexto 16"/>
        <xdr:cNvSpPr txBox="1"/>
      </xdr:nvSpPr>
      <xdr:spPr>
        <a:xfrm>
          <a:off x="2390775" y="7800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290</xdr:row>
      <xdr:rowOff>0</xdr:rowOff>
    </xdr:from>
    <xdr:ext cx="184731" cy="264560"/>
    <xdr:sp macro="" textlink="">
      <xdr:nvSpPr>
        <xdr:cNvPr id="18" name="CaixaDeTexto 17"/>
        <xdr:cNvSpPr txBox="1"/>
      </xdr:nvSpPr>
      <xdr:spPr>
        <a:xfrm>
          <a:off x="2390775" y="7800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310</xdr:row>
      <xdr:rowOff>0</xdr:rowOff>
    </xdr:from>
    <xdr:ext cx="184731" cy="264560"/>
    <xdr:sp macro="" textlink="">
      <xdr:nvSpPr>
        <xdr:cNvPr id="19" name="CaixaDeTexto 18"/>
        <xdr:cNvSpPr txBox="1"/>
      </xdr:nvSpPr>
      <xdr:spPr>
        <a:xfrm>
          <a:off x="2390775" y="4314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318</xdr:row>
      <xdr:rowOff>0</xdr:rowOff>
    </xdr:from>
    <xdr:ext cx="184731" cy="264560"/>
    <xdr:sp macro="" textlink="">
      <xdr:nvSpPr>
        <xdr:cNvPr id="20" name="CaixaDeTexto 19"/>
        <xdr:cNvSpPr txBox="1"/>
      </xdr:nvSpPr>
      <xdr:spPr>
        <a:xfrm>
          <a:off x="2390775" y="4521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334</xdr:row>
      <xdr:rowOff>0</xdr:rowOff>
    </xdr:from>
    <xdr:ext cx="184731" cy="264560"/>
    <xdr:sp macro="" textlink="">
      <xdr:nvSpPr>
        <xdr:cNvPr id="21" name="CaixaDeTexto 20"/>
        <xdr:cNvSpPr txBox="1"/>
      </xdr:nvSpPr>
      <xdr:spPr>
        <a:xfrm>
          <a:off x="2390775" y="4932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326</xdr:row>
      <xdr:rowOff>0</xdr:rowOff>
    </xdr:from>
    <xdr:ext cx="184731" cy="264560"/>
    <xdr:sp macro="" textlink="">
      <xdr:nvSpPr>
        <xdr:cNvPr id="22" name="CaixaDeTexto 21"/>
        <xdr:cNvSpPr txBox="1"/>
      </xdr:nvSpPr>
      <xdr:spPr>
        <a:xfrm>
          <a:off x="2390775" y="4772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340</xdr:row>
      <xdr:rowOff>0</xdr:rowOff>
    </xdr:from>
    <xdr:ext cx="184731" cy="264560"/>
    <xdr:sp macro="" textlink="">
      <xdr:nvSpPr>
        <xdr:cNvPr id="23" name="CaixaDeTexto 22"/>
        <xdr:cNvSpPr txBox="1"/>
      </xdr:nvSpPr>
      <xdr:spPr>
        <a:xfrm>
          <a:off x="2390775" y="5210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340</xdr:row>
      <xdr:rowOff>0</xdr:rowOff>
    </xdr:from>
    <xdr:ext cx="184731" cy="264560"/>
    <xdr:sp macro="" textlink="">
      <xdr:nvSpPr>
        <xdr:cNvPr id="24" name="CaixaDeTexto 23"/>
        <xdr:cNvSpPr txBox="1"/>
      </xdr:nvSpPr>
      <xdr:spPr>
        <a:xfrm>
          <a:off x="2390775" y="5210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357</xdr:row>
      <xdr:rowOff>0</xdr:rowOff>
    </xdr:from>
    <xdr:ext cx="184731" cy="264560"/>
    <xdr:sp macro="" textlink="">
      <xdr:nvSpPr>
        <xdr:cNvPr id="25" name="CaixaDeTexto 24"/>
        <xdr:cNvSpPr txBox="1"/>
      </xdr:nvSpPr>
      <xdr:spPr>
        <a:xfrm>
          <a:off x="2390775" y="5485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363</xdr:row>
      <xdr:rowOff>0</xdr:rowOff>
    </xdr:from>
    <xdr:ext cx="184731" cy="264560"/>
    <xdr:sp macro="" textlink="">
      <xdr:nvSpPr>
        <xdr:cNvPr id="26" name="CaixaDeTexto 25"/>
        <xdr:cNvSpPr txBox="1"/>
      </xdr:nvSpPr>
      <xdr:spPr>
        <a:xfrm>
          <a:off x="2390775" y="5675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366</xdr:row>
      <xdr:rowOff>0</xdr:rowOff>
    </xdr:from>
    <xdr:ext cx="184731" cy="264560"/>
    <xdr:sp macro="" textlink="">
      <xdr:nvSpPr>
        <xdr:cNvPr id="27" name="CaixaDeTexto 26"/>
        <xdr:cNvSpPr txBox="1"/>
      </xdr:nvSpPr>
      <xdr:spPr>
        <a:xfrm>
          <a:off x="2390775" y="5878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386</xdr:row>
      <xdr:rowOff>0</xdr:rowOff>
    </xdr:from>
    <xdr:ext cx="184731" cy="264560"/>
    <xdr:sp macro="" textlink="">
      <xdr:nvSpPr>
        <xdr:cNvPr id="28" name="CaixaDeTexto 27"/>
        <xdr:cNvSpPr txBox="1"/>
      </xdr:nvSpPr>
      <xdr:spPr>
        <a:xfrm>
          <a:off x="2390775" y="6013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390</xdr:row>
      <xdr:rowOff>0</xdr:rowOff>
    </xdr:from>
    <xdr:ext cx="184731" cy="264560"/>
    <xdr:sp macro="" textlink="">
      <xdr:nvSpPr>
        <xdr:cNvPr id="29" name="CaixaDeTexto 28"/>
        <xdr:cNvSpPr txBox="1"/>
      </xdr:nvSpPr>
      <xdr:spPr>
        <a:xfrm>
          <a:off x="2390775" y="6329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403</xdr:row>
      <xdr:rowOff>0</xdr:rowOff>
    </xdr:from>
    <xdr:ext cx="184731" cy="264560"/>
    <xdr:sp macro="" textlink="">
      <xdr:nvSpPr>
        <xdr:cNvPr id="30" name="CaixaDeTexto 29"/>
        <xdr:cNvSpPr txBox="1"/>
      </xdr:nvSpPr>
      <xdr:spPr>
        <a:xfrm>
          <a:off x="2390775" y="6630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423</xdr:row>
      <xdr:rowOff>0</xdr:rowOff>
    </xdr:from>
    <xdr:ext cx="184731" cy="264560"/>
    <xdr:sp macro="" textlink="">
      <xdr:nvSpPr>
        <xdr:cNvPr id="31" name="CaixaDeTexto 30"/>
        <xdr:cNvSpPr txBox="1"/>
      </xdr:nvSpPr>
      <xdr:spPr>
        <a:xfrm>
          <a:off x="2390775" y="6814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428</xdr:row>
      <xdr:rowOff>0</xdr:rowOff>
    </xdr:from>
    <xdr:ext cx="184731" cy="264560"/>
    <xdr:sp macro="" textlink="">
      <xdr:nvSpPr>
        <xdr:cNvPr id="32" name="CaixaDeTexto 31"/>
        <xdr:cNvSpPr txBox="1"/>
      </xdr:nvSpPr>
      <xdr:spPr>
        <a:xfrm>
          <a:off x="2390775" y="6995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373</xdr:row>
      <xdr:rowOff>0</xdr:rowOff>
    </xdr:from>
    <xdr:ext cx="184731" cy="264560"/>
    <xdr:sp macro="" textlink="">
      <xdr:nvSpPr>
        <xdr:cNvPr id="33" name="CaixaDeTexto 32"/>
        <xdr:cNvSpPr txBox="1"/>
      </xdr:nvSpPr>
      <xdr:spPr>
        <a:xfrm>
          <a:off x="3867150" y="6375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298</xdr:row>
      <xdr:rowOff>0</xdr:rowOff>
    </xdr:from>
    <xdr:ext cx="184731" cy="264560"/>
    <xdr:sp macro="" textlink="">
      <xdr:nvSpPr>
        <xdr:cNvPr id="34" name="CaixaDeTexto 33"/>
        <xdr:cNvSpPr txBox="1"/>
      </xdr:nvSpPr>
      <xdr:spPr>
        <a:xfrm>
          <a:off x="3867150" y="488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298</xdr:row>
      <xdr:rowOff>0</xdr:rowOff>
    </xdr:from>
    <xdr:ext cx="184731" cy="264560"/>
    <xdr:sp macro="" textlink="">
      <xdr:nvSpPr>
        <xdr:cNvPr id="35" name="CaixaDeTexto 34"/>
        <xdr:cNvSpPr txBox="1"/>
      </xdr:nvSpPr>
      <xdr:spPr>
        <a:xfrm>
          <a:off x="3867150" y="488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413</xdr:row>
      <xdr:rowOff>0</xdr:rowOff>
    </xdr:from>
    <xdr:ext cx="184731" cy="264560"/>
    <xdr:sp macro="" textlink="">
      <xdr:nvSpPr>
        <xdr:cNvPr id="36" name="CaixaDeTexto 35"/>
        <xdr:cNvSpPr txBox="1"/>
      </xdr:nvSpPr>
      <xdr:spPr>
        <a:xfrm>
          <a:off x="3867150" y="7258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379</xdr:row>
      <xdr:rowOff>0</xdr:rowOff>
    </xdr:from>
    <xdr:ext cx="184731" cy="264560"/>
    <xdr:sp macro="" textlink="">
      <xdr:nvSpPr>
        <xdr:cNvPr id="37" name="CaixaDeTexto 36"/>
        <xdr:cNvSpPr txBox="1"/>
      </xdr:nvSpPr>
      <xdr:spPr>
        <a:xfrm>
          <a:off x="3867150" y="6812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428</xdr:row>
      <xdr:rowOff>0</xdr:rowOff>
    </xdr:from>
    <xdr:ext cx="184731" cy="264560"/>
    <xdr:sp macro="" textlink="">
      <xdr:nvSpPr>
        <xdr:cNvPr id="38" name="CaixaDeTexto 37"/>
        <xdr:cNvSpPr txBox="1"/>
      </xdr:nvSpPr>
      <xdr:spPr>
        <a:xfrm>
          <a:off x="3867150" y="798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177</xdr:row>
      <xdr:rowOff>0</xdr:rowOff>
    </xdr:from>
    <xdr:ext cx="184731" cy="264560"/>
    <xdr:sp macro="" textlink="">
      <xdr:nvSpPr>
        <xdr:cNvPr id="39" name="CaixaDeTexto 38"/>
        <xdr:cNvSpPr txBox="1"/>
      </xdr:nvSpPr>
      <xdr:spPr>
        <a:xfrm>
          <a:off x="3209925" y="3854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363</xdr:row>
      <xdr:rowOff>0</xdr:rowOff>
    </xdr:from>
    <xdr:ext cx="184731" cy="264560"/>
    <xdr:sp macro="" textlink="">
      <xdr:nvSpPr>
        <xdr:cNvPr id="40" name="CaixaDeTexto 39"/>
        <xdr:cNvSpPr txBox="1"/>
      </xdr:nvSpPr>
      <xdr:spPr>
        <a:xfrm>
          <a:off x="3209925" y="8217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203</xdr:row>
      <xdr:rowOff>0</xdr:rowOff>
    </xdr:from>
    <xdr:ext cx="184731" cy="264560"/>
    <xdr:sp macro="" textlink="">
      <xdr:nvSpPr>
        <xdr:cNvPr id="41" name="CaixaDeTexto 40"/>
        <xdr:cNvSpPr txBox="1"/>
      </xdr:nvSpPr>
      <xdr:spPr>
        <a:xfrm>
          <a:off x="3209925" y="4546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200</xdr:row>
      <xdr:rowOff>0</xdr:rowOff>
    </xdr:from>
    <xdr:ext cx="184731" cy="264560"/>
    <xdr:sp macro="" textlink="">
      <xdr:nvSpPr>
        <xdr:cNvPr id="42" name="CaixaDeTexto 41"/>
        <xdr:cNvSpPr txBox="1"/>
      </xdr:nvSpPr>
      <xdr:spPr>
        <a:xfrm>
          <a:off x="3209925" y="4439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183</xdr:row>
      <xdr:rowOff>0</xdr:rowOff>
    </xdr:from>
    <xdr:ext cx="184731" cy="264560"/>
    <xdr:sp macro="" textlink="">
      <xdr:nvSpPr>
        <xdr:cNvPr id="43" name="CaixaDeTexto 42"/>
        <xdr:cNvSpPr txBox="1"/>
      </xdr:nvSpPr>
      <xdr:spPr>
        <a:xfrm>
          <a:off x="3209925" y="4040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211</xdr:row>
      <xdr:rowOff>0</xdr:rowOff>
    </xdr:from>
    <xdr:ext cx="184731" cy="264560"/>
    <xdr:sp macro="" textlink="">
      <xdr:nvSpPr>
        <xdr:cNvPr id="44" name="CaixaDeTexto 43"/>
        <xdr:cNvSpPr txBox="1"/>
      </xdr:nvSpPr>
      <xdr:spPr>
        <a:xfrm>
          <a:off x="3209925" y="4731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363</xdr:row>
      <xdr:rowOff>0</xdr:rowOff>
    </xdr:from>
    <xdr:ext cx="184731" cy="264560"/>
    <xdr:sp macro="" textlink="">
      <xdr:nvSpPr>
        <xdr:cNvPr id="45" name="CaixaDeTexto 44"/>
        <xdr:cNvSpPr txBox="1"/>
      </xdr:nvSpPr>
      <xdr:spPr>
        <a:xfrm>
          <a:off x="3209925" y="8217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203</xdr:row>
      <xdr:rowOff>0</xdr:rowOff>
    </xdr:from>
    <xdr:ext cx="184731" cy="264560"/>
    <xdr:sp macro="" textlink="">
      <xdr:nvSpPr>
        <xdr:cNvPr id="46" name="CaixaDeTexto 45"/>
        <xdr:cNvSpPr txBox="1"/>
      </xdr:nvSpPr>
      <xdr:spPr>
        <a:xfrm>
          <a:off x="3209925" y="4546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192</xdr:row>
      <xdr:rowOff>0</xdr:rowOff>
    </xdr:from>
    <xdr:ext cx="184731" cy="264560"/>
    <xdr:sp macro="" textlink="">
      <xdr:nvSpPr>
        <xdr:cNvPr id="47" name="CaixaDeTexto 46"/>
        <xdr:cNvSpPr txBox="1"/>
      </xdr:nvSpPr>
      <xdr:spPr>
        <a:xfrm>
          <a:off x="3209925" y="4246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220</xdr:row>
      <xdr:rowOff>0</xdr:rowOff>
    </xdr:from>
    <xdr:ext cx="184731" cy="264560"/>
    <xdr:sp macro="" textlink="">
      <xdr:nvSpPr>
        <xdr:cNvPr id="48" name="CaixaDeTexto 47"/>
        <xdr:cNvSpPr txBox="1"/>
      </xdr:nvSpPr>
      <xdr:spPr>
        <a:xfrm>
          <a:off x="3209925" y="4916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223</xdr:row>
      <xdr:rowOff>0</xdr:rowOff>
    </xdr:from>
    <xdr:ext cx="184731" cy="264560"/>
    <xdr:sp macro="" textlink="">
      <xdr:nvSpPr>
        <xdr:cNvPr id="49" name="CaixaDeTexto 48"/>
        <xdr:cNvSpPr txBox="1"/>
      </xdr:nvSpPr>
      <xdr:spPr>
        <a:xfrm>
          <a:off x="3209925" y="4971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232</xdr:row>
      <xdr:rowOff>0</xdr:rowOff>
    </xdr:from>
    <xdr:ext cx="184731" cy="264560"/>
    <xdr:sp macro="" textlink="">
      <xdr:nvSpPr>
        <xdr:cNvPr id="50" name="CaixaDeTexto 49"/>
        <xdr:cNvSpPr txBox="1"/>
      </xdr:nvSpPr>
      <xdr:spPr>
        <a:xfrm>
          <a:off x="3209925" y="5170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241</xdr:row>
      <xdr:rowOff>0</xdr:rowOff>
    </xdr:from>
    <xdr:ext cx="184731" cy="264560"/>
    <xdr:sp macro="" textlink="">
      <xdr:nvSpPr>
        <xdr:cNvPr id="51" name="CaixaDeTexto 50"/>
        <xdr:cNvSpPr txBox="1"/>
      </xdr:nvSpPr>
      <xdr:spPr>
        <a:xfrm>
          <a:off x="3209925" y="5392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247</xdr:row>
      <xdr:rowOff>0</xdr:rowOff>
    </xdr:from>
    <xdr:ext cx="184731" cy="264560"/>
    <xdr:sp macro="" textlink="">
      <xdr:nvSpPr>
        <xdr:cNvPr id="52" name="CaixaDeTexto 51"/>
        <xdr:cNvSpPr txBox="1"/>
      </xdr:nvSpPr>
      <xdr:spPr>
        <a:xfrm>
          <a:off x="3209925" y="5547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253</xdr:row>
      <xdr:rowOff>0</xdr:rowOff>
    </xdr:from>
    <xdr:ext cx="184731" cy="264560"/>
    <xdr:sp macro="" textlink="">
      <xdr:nvSpPr>
        <xdr:cNvPr id="53" name="CaixaDeTexto 52"/>
        <xdr:cNvSpPr txBox="1"/>
      </xdr:nvSpPr>
      <xdr:spPr>
        <a:xfrm>
          <a:off x="3209925" y="567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260</xdr:row>
      <xdr:rowOff>0</xdr:rowOff>
    </xdr:from>
    <xdr:ext cx="184731" cy="264560"/>
    <xdr:sp macro="" textlink="">
      <xdr:nvSpPr>
        <xdr:cNvPr id="54" name="CaixaDeTexto 53"/>
        <xdr:cNvSpPr txBox="1"/>
      </xdr:nvSpPr>
      <xdr:spPr>
        <a:xfrm>
          <a:off x="3209925" y="5857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268</xdr:row>
      <xdr:rowOff>0</xdr:rowOff>
    </xdr:from>
    <xdr:ext cx="184731" cy="264560"/>
    <xdr:sp macro="" textlink="">
      <xdr:nvSpPr>
        <xdr:cNvPr id="55" name="CaixaDeTexto 54"/>
        <xdr:cNvSpPr txBox="1"/>
      </xdr:nvSpPr>
      <xdr:spPr>
        <a:xfrm>
          <a:off x="3209925" y="6044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169</xdr:row>
      <xdr:rowOff>0</xdr:rowOff>
    </xdr:from>
    <xdr:ext cx="184731" cy="264560"/>
    <xdr:sp macro="" textlink="">
      <xdr:nvSpPr>
        <xdr:cNvPr id="56" name="CaixaDeTexto 55"/>
        <xdr:cNvSpPr txBox="1"/>
      </xdr:nvSpPr>
      <xdr:spPr>
        <a:xfrm>
          <a:off x="3209925" y="3638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169</xdr:row>
      <xdr:rowOff>0</xdr:rowOff>
    </xdr:from>
    <xdr:ext cx="184731" cy="264560"/>
    <xdr:sp macro="" textlink="">
      <xdr:nvSpPr>
        <xdr:cNvPr id="57" name="CaixaDeTexto 56"/>
        <xdr:cNvSpPr txBox="1"/>
      </xdr:nvSpPr>
      <xdr:spPr>
        <a:xfrm>
          <a:off x="3209925" y="3638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177</xdr:row>
      <xdr:rowOff>0</xdr:rowOff>
    </xdr:from>
    <xdr:ext cx="184731" cy="264560"/>
    <xdr:sp macro="" textlink="">
      <xdr:nvSpPr>
        <xdr:cNvPr id="58" name="CaixaDeTexto 57"/>
        <xdr:cNvSpPr txBox="1"/>
      </xdr:nvSpPr>
      <xdr:spPr>
        <a:xfrm>
          <a:off x="3209925" y="3854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183</xdr:row>
      <xdr:rowOff>0</xdr:rowOff>
    </xdr:from>
    <xdr:ext cx="184731" cy="264560"/>
    <xdr:sp macro="" textlink="">
      <xdr:nvSpPr>
        <xdr:cNvPr id="59" name="CaixaDeTexto 58"/>
        <xdr:cNvSpPr txBox="1"/>
      </xdr:nvSpPr>
      <xdr:spPr>
        <a:xfrm>
          <a:off x="3209925" y="4040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192</xdr:row>
      <xdr:rowOff>0</xdr:rowOff>
    </xdr:from>
    <xdr:ext cx="184731" cy="264560"/>
    <xdr:sp macro="" textlink="">
      <xdr:nvSpPr>
        <xdr:cNvPr id="60" name="CaixaDeTexto 59"/>
        <xdr:cNvSpPr txBox="1"/>
      </xdr:nvSpPr>
      <xdr:spPr>
        <a:xfrm>
          <a:off x="3209925" y="4246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203</xdr:row>
      <xdr:rowOff>0</xdr:rowOff>
    </xdr:from>
    <xdr:ext cx="184731" cy="264560"/>
    <xdr:sp macro="" textlink="">
      <xdr:nvSpPr>
        <xdr:cNvPr id="61" name="CaixaDeTexto 60"/>
        <xdr:cNvSpPr txBox="1"/>
      </xdr:nvSpPr>
      <xdr:spPr>
        <a:xfrm>
          <a:off x="3209925" y="4546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211</xdr:row>
      <xdr:rowOff>0</xdr:rowOff>
    </xdr:from>
    <xdr:ext cx="184731" cy="264560"/>
    <xdr:sp macro="" textlink="">
      <xdr:nvSpPr>
        <xdr:cNvPr id="62" name="CaixaDeTexto 61"/>
        <xdr:cNvSpPr txBox="1"/>
      </xdr:nvSpPr>
      <xdr:spPr>
        <a:xfrm>
          <a:off x="3209925" y="4731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211</xdr:row>
      <xdr:rowOff>0</xdr:rowOff>
    </xdr:from>
    <xdr:ext cx="184731" cy="264560"/>
    <xdr:sp macro="" textlink="">
      <xdr:nvSpPr>
        <xdr:cNvPr id="63" name="CaixaDeTexto 62"/>
        <xdr:cNvSpPr txBox="1"/>
      </xdr:nvSpPr>
      <xdr:spPr>
        <a:xfrm>
          <a:off x="3209925" y="4731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232</xdr:row>
      <xdr:rowOff>0</xdr:rowOff>
    </xdr:from>
    <xdr:ext cx="184731" cy="264560"/>
    <xdr:sp macro="" textlink="">
      <xdr:nvSpPr>
        <xdr:cNvPr id="64" name="CaixaDeTexto 63"/>
        <xdr:cNvSpPr txBox="1"/>
      </xdr:nvSpPr>
      <xdr:spPr>
        <a:xfrm>
          <a:off x="3209925" y="5170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241</xdr:row>
      <xdr:rowOff>0</xdr:rowOff>
    </xdr:from>
    <xdr:ext cx="184731" cy="264560"/>
    <xdr:sp macro="" textlink="">
      <xdr:nvSpPr>
        <xdr:cNvPr id="65" name="CaixaDeTexto 64"/>
        <xdr:cNvSpPr txBox="1"/>
      </xdr:nvSpPr>
      <xdr:spPr>
        <a:xfrm>
          <a:off x="3209925" y="5392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247</xdr:row>
      <xdr:rowOff>0</xdr:rowOff>
    </xdr:from>
    <xdr:ext cx="184731" cy="264560"/>
    <xdr:sp macro="" textlink="">
      <xdr:nvSpPr>
        <xdr:cNvPr id="66" name="CaixaDeTexto 65"/>
        <xdr:cNvSpPr txBox="1"/>
      </xdr:nvSpPr>
      <xdr:spPr>
        <a:xfrm>
          <a:off x="3209925" y="5547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260</xdr:row>
      <xdr:rowOff>0</xdr:rowOff>
    </xdr:from>
    <xdr:ext cx="184731" cy="264560"/>
    <xdr:sp macro="" textlink="">
      <xdr:nvSpPr>
        <xdr:cNvPr id="67" name="CaixaDeTexto 66"/>
        <xdr:cNvSpPr txBox="1"/>
      </xdr:nvSpPr>
      <xdr:spPr>
        <a:xfrm>
          <a:off x="3209925" y="5857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253</xdr:row>
      <xdr:rowOff>0</xdr:rowOff>
    </xdr:from>
    <xdr:ext cx="184731" cy="264560"/>
    <xdr:sp macro="" textlink="">
      <xdr:nvSpPr>
        <xdr:cNvPr id="68" name="CaixaDeTexto 67"/>
        <xdr:cNvSpPr txBox="1"/>
      </xdr:nvSpPr>
      <xdr:spPr>
        <a:xfrm>
          <a:off x="3209925" y="567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268</xdr:row>
      <xdr:rowOff>0</xdr:rowOff>
    </xdr:from>
    <xdr:ext cx="184731" cy="264560"/>
    <xdr:sp macro="" textlink="">
      <xdr:nvSpPr>
        <xdr:cNvPr id="69" name="CaixaDeTexto 68"/>
        <xdr:cNvSpPr txBox="1"/>
      </xdr:nvSpPr>
      <xdr:spPr>
        <a:xfrm>
          <a:off x="3209925" y="6044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281</xdr:row>
      <xdr:rowOff>0</xdr:rowOff>
    </xdr:from>
    <xdr:ext cx="184731" cy="264560"/>
    <xdr:sp macro="" textlink="">
      <xdr:nvSpPr>
        <xdr:cNvPr id="70" name="CaixaDeTexto 69"/>
        <xdr:cNvSpPr txBox="1"/>
      </xdr:nvSpPr>
      <xdr:spPr>
        <a:xfrm>
          <a:off x="3209925" y="6356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291</xdr:row>
      <xdr:rowOff>0</xdr:rowOff>
    </xdr:from>
    <xdr:ext cx="184731" cy="264560"/>
    <xdr:sp macro="" textlink="">
      <xdr:nvSpPr>
        <xdr:cNvPr id="71" name="CaixaDeTexto 70"/>
        <xdr:cNvSpPr txBox="1"/>
      </xdr:nvSpPr>
      <xdr:spPr>
        <a:xfrm>
          <a:off x="3209925" y="6575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301</xdr:row>
      <xdr:rowOff>0</xdr:rowOff>
    </xdr:from>
    <xdr:ext cx="184731" cy="264560"/>
    <xdr:sp macro="" textlink="">
      <xdr:nvSpPr>
        <xdr:cNvPr id="72" name="CaixaDeTexto 71"/>
        <xdr:cNvSpPr txBox="1"/>
      </xdr:nvSpPr>
      <xdr:spPr>
        <a:xfrm>
          <a:off x="3209925" y="6763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319</xdr:row>
      <xdr:rowOff>0</xdr:rowOff>
    </xdr:from>
    <xdr:ext cx="184731" cy="264560"/>
    <xdr:sp macro="" textlink="">
      <xdr:nvSpPr>
        <xdr:cNvPr id="73" name="CaixaDeTexto 72"/>
        <xdr:cNvSpPr txBox="1"/>
      </xdr:nvSpPr>
      <xdr:spPr>
        <a:xfrm>
          <a:off x="3209925" y="7179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311</xdr:row>
      <xdr:rowOff>0</xdr:rowOff>
    </xdr:from>
    <xdr:ext cx="184731" cy="264560"/>
    <xdr:sp macro="" textlink="">
      <xdr:nvSpPr>
        <xdr:cNvPr id="74" name="CaixaDeTexto 73"/>
        <xdr:cNvSpPr txBox="1"/>
      </xdr:nvSpPr>
      <xdr:spPr>
        <a:xfrm>
          <a:off x="3209925" y="6959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403</xdr:row>
      <xdr:rowOff>0</xdr:rowOff>
    </xdr:from>
    <xdr:ext cx="184731" cy="264560"/>
    <xdr:sp macro="" textlink="">
      <xdr:nvSpPr>
        <xdr:cNvPr id="75" name="CaixaDeTexto 74"/>
        <xdr:cNvSpPr txBox="1"/>
      </xdr:nvSpPr>
      <xdr:spPr>
        <a:xfrm>
          <a:off x="3209925" y="90173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403</xdr:row>
      <xdr:rowOff>0</xdr:rowOff>
    </xdr:from>
    <xdr:ext cx="184731" cy="264560"/>
    <xdr:sp macro="" textlink="">
      <xdr:nvSpPr>
        <xdr:cNvPr id="76" name="CaixaDeTexto 75"/>
        <xdr:cNvSpPr txBox="1"/>
      </xdr:nvSpPr>
      <xdr:spPr>
        <a:xfrm>
          <a:off x="3209925" y="90173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428</xdr:row>
      <xdr:rowOff>0</xdr:rowOff>
    </xdr:from>
    <xdr:ext cx="184731" cy="264560"/>
    <xdr:sp macro="" textlink="">
      <xdr:nvSpPr>
        <xdr:cNvPr id="77" name="CaixaDeTexto 76"/>
        <xdr:cNvSpPr txBox="1"/>
      </xdr:nvSpPr>
      <xdr:spPr>
        <a:xfrm>
          <a:off x="3209925" y="9988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428</xdr:row>
      <xdr:rowOff>0</xdr:rowOff>
    </xdr:from>
    <xdr:ext cx="184731" cy="264560"/>
    <xdr:sp macro="" textlink="">
      <xdr:nvSpPr>
        <xdr:cNvPr id="78" name="CaixaDeTexto 77"/>
        <xdr:cNvSpPr txBox="1"/>
      </xdr:nvSpPr>
      <xdr:spPr>
        <a:xfrm>
          <a:off x="3209925" y="10183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428</xdr:row>
      <xdr:rowOff>0</xdr:rowOff>
    </xdr:from>
    <xdr:ext cx="184731" cy="264560"/>
    <xdr:sp macro="" textlink="">
      <xdr:nvSpPr>
        <xdr:cNvPr id="79" name="CaixaDeTexto 78"/>
        <xdr:cNvSpPr txBox="1"/>
      </xdr:nvSpPr>
      <xdr:spPr>
        <a:xfrm>
          <a:off x="3209925" y="9859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428</xdr:row>
      <xdr:rowOff>0</xdr:rowOff>
    </xdr:from>
    <xdr:ext cx="184731" cy="264560"/>
    <xdr:sp macro="" textlink="">
      <xdr:nvSpPr>
        <xdr:cNvPr id="80" name="CaixaDeTexto 79"/>
        <xdr:cNvSpPr txBox="1"/>
      </xdr:nvSpPr>
      <xdr:spPr>
        <a:xfrm>
          <a:off x="3209925" y="10166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428</xdr:row>
      <xdr:rowOff>0</xdr:rowOff>
    </xdr:from>
    <xdr:ext cx="184731" cy="264560"/>
    <xdr:sp macro="" textlink="">
      <xdr:nvSpPr>
        <xdr:cNvPr id="81" name="CaixaDeTexto 80"/>
        <xdr:cNvSpPr txBox="1"/>
      </xdr:nvSpPr>
      <xdr:spPr>
        <a:xfrm>
          <a:off x="3209925" y="10037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160</xdr:row>
      <xdr:rowOff>0</xdr:rowOff>
    </xdr:from>
    <xdr:ext cx="184731" cy="264560"/>
    <xdr:sp macro="" textlink="">
      <xdr:nvSpPr>
        <xdr:cNvPr id="142" name="CaixaDeTexto 141"/>
        <xdr:cNvSpPr txBox="1"/>
      </xdr:nvSpPr>
      <xdr:spPr>
        <a:xfrm>
          <a:off x="3209925" y="3423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312</xdr:row>
      <xdr:rowOff>0</xdr:rowOff>
    </xdr:from>
    <xdr:ext cx="184731" cy="264560"/>
    <xdr:sp macro="" textlink="">
      <xdr:nvSpPr>
        <xdr:cNvPr id="143" name="CaixaDeTexto 142"/>
        <xdr:cNvSpPr txBox="1"/>
      </xdr:nvSpPr>
      <xdr:spPr>
        <a:xfrm>
          <a:off x="3209925" y="6782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186</xdr:row>
      <xdr:rowOff>0</xdr:rowOff>
    </xdr:from>
    <xdr:ext cx="184731" cy="264560"/>
    <xdr:sp macro="" textlink="">
      <xdr:nvSpPr>
        <xdr:cNvPr id="144" name="CaixaDeTexto 143"/>
        <xdr:cNvSpPr txBox="1"/>
      </xdr:nvSpPr>
      <xdr:spPr>
        <a:xfrm>
          <a:off x="3209925" y="4091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183</xdr:row>
      <xdr:rowOff>0</xdr:rowOff>
    </xdr:from>
    <xdr:ext cx="184731" cy="264560"/>
    <xdr:sp macro="" textlink="">
      <xdr:nvSpPr>
        <xdr:cNvPr id="145" name="CaixaDeTexto 144"/>
        <xdr:cNvSpPr txBox="1"/>
      </xdr:nvSpPr>
      <xdr:spPr>
        <a:xfrm>
          <a:off x="3209925" y="3985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166</xdr:row>
      <xdr:rowOff>0</xdr:rowOff>
    </xdr:from>
    <xdr:ext cx="184731" cy="264560"/>
    <xdr:sp macro="" textlink="">
      <xdr:nvSpPr>
        <xdr:cNvPr id="146" name="CaixaDeTexto 145"/>
        <xdr:cNvSpPr txBox="1"/>
      </xdr:nvSpPr>
      <xdr:spPr>
        <a:xfrm>
          <a:off x="3209925" y="35861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194</xdr:row>
      <xdr:rowOff>0</xdr:rowOff>
    </xdr:from>
    <xdr:ext cx="184731" cy="264560"/>
    <xdr:sp macro="" textlink="">
      <xdr:nvSpPr>
        <xdr:cNvPr id="147" name="CaixaDeTexto 146"/>
        <xdr:cNvSpPr txBox="1"/>
      </xdr:nvSpPr>
      <xdr:spPr>
        <a:xfrm>
          <a:off x="3209925" y="4276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312</xdr:row>
      <xdr:rowOff>0</xdr:rowOff>
    </xdr:from>
    <xdr:ext cx="184731" cy="264560"/>
    <xdr:sp macro="" textlink="">
      <xdr:nvSpPr>
        <xdr:cNvPr id="148" name="CaixaDeTexto 147"/>
        <xdr:cNvSpPr txBox="1"/>
      </xdr:nvSpPr>
      <xdr:spPr>
        <a:xfrm>
          <a:off x="3209925" y="6782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186</xdr:row>
      <xdr:rowOff>0</xdr:rowOff>
    </xdr:from>
    <xdr:ext cx="184731" cy="264560"/>
    <xdr:sp macro="" textlink="">
      <xdr:nvSpPr>
        <xdr:cNvPr id="149" name="CaixaDeTexto 148"/>
        <xdr:cNvSpPr txBox="1"/>
      </xdr:nvSpPr>
      <xdr:spPr>
        <a:xfrm>
          <a:off x="3209925" y="4091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175</xdr:row>
      <xdr:rowOff>0</xdr:rowOff>
    </xdr:from>
    <xdr:ext cx="184731" cy="264560"/>
    <xdr:sp macro="" textlink="">
      <xdr:nvSpPr>
        <xdr:cNvPr id="150" name="CaixaDeTexto 149"/>
        <xdr:cNvSpPr txBox="1"/>
      </xdr:nvSpPr>
      <xdr:spPr>
        <a:xfrm>
          <a:off x="3209925" y="3791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203</xdr:row>
      <xdr:rowOff>0</xdr:rowOff>
    </xdr:from>
    <xdr:ext cx="184731" cy="264560"/>
    <xdr:sp macro="" textlink="">
      <xdr:nvSpPr>
        <xdr:cNvPr id="151" name="CaixaDeTexto 150"/>
        <xdr:cNvSpPr txBox="1"/>
      </xdr:nvSpPr>
      <xdr:spPr>
        <a:xfrm>
          <a:off x="3209925" y="444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206</xdr:row>
      <xdr:rowOff>0</xdr:rowOff>
    </xdr:from>
    <xdr:ext cx="184731" cy="264560"/>
    <xdr:sp macro="" textlink="">
      <xdr:nvSpPr>
        <xdr:cNvPr id="152" name="CaixaDeTexto 151"/>
        <xdr:cNvSpPr txBox="1"/>
      </xdr:nvSpPr>
      <xdr:spPr>
        <a:xfrm>
          <a:off x="3209925" y="4500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222</xdr:row>
      <xdr:rowOff>0</xdr:rowOff>
    </xdr:from>
    <xdr:ext cx="184731" cy="264560"/>
    <xdr:sp macro="" textlink="">
      <xdr:nvSpPr>
        <xdr:cNvPr id="153" name="CaixaDeTexto 152"/>
        <xdr:cNvSpPr txBox="1"/>
      </xdr:nvSpPr>
      <xdr:spPr>
        <a:xfrm>
          <a:off x="3209925" y="4832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223</xdr:row>
      <xdr:rowOff>0</xdr:rowOff>
    </xdr:from>
    <xdr:ext cx="184731" cy="264560"/>
    <xdr:sp macro="" textlink="">
      <xdr:nvSpPr>
        <xdr:cNvPr id="154" name="CaixaDeTexto 153"/>
        <xdr:cNvSpPr txBox="1"/>
      </xdr:nvSpPr>
      <xdr:spPr>
        <a:xfrm>
          <a:off x="3209925" y="485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229</xdr:row>
      <xdr:rowOff>0</xdr:rowOff>
    </xdr:from>
    <xdr:ext cx="184731" cy="264560"/>
    <xdr:sp macro="" textlink="">
      <xdr:nvSpPr>
        <xdr:cNvPr id="155" name="CaixaDeTexto 154"/>
        <xdr:cNvSpPr txBox="1"/>
      </xdr:nvSpPr>
      <xdr:spPr>
        <a:xfrm>
          <a:off x="3209925" y="4990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235</xdr:row>
      <xdr:rowOff>0</xdr:rowOff>
    </xdr:from>
    <xdr:ext cx="184731" cy="264560"/>
    <xdr:sp macro="" textlink="">
      <xdr:nvSpPr>
        <xdr:cNvPr id="156" name="CaixaDeTexto 155"/>
        <xdr:cNvSpPr txBox="1"/>
      </xdr:nvSpPr>
      <xdr:spPr>
        <a:xfrm>
          <a:off x="3209925" y="5117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242</xdr:row>
      <xdr:rowOff>0</xdr:rowOff>
    </xdr:from>
    <xdr:ext cx="184731" cy="264560"/>
    <xdr:sp macro="" textlink="">
      <xdr:nvSpPr>
        <xdr:cNvPr id="157" name="CaixaDeTexto 156"/>
        <xdr:cNvSpPr txBox="1"/>
      </xdr:nvSpPr>
      <xdr:spPr>
        <a:xfrm>
          <a:off x="3209925" y="530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250</xdr:row>
      <xdr:rowOff>0</xdr:rowOff>
    </xdr:from>
    <xdr:ext cx="184731" cy="264560"/>
    <xdr:sp macro="" textlink="">
      <xdr:nvSpPr>
        <xdr:cNvPr id="158" name="CaixaDeTexto 157"/>
        <xdr:cNvSpPr txBox="1"/>
      </xdr:nvSpPr>
      <xdr:spPr>
        <a:xfrm>
          <a:off x="3209925" y="5487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152</xdr:row>
      <xdr:rowOff>0</xdr:rowOff>
    </xdr:from>
    <xdr:ext cx="184731" cy="264560"/>
    <xdr:sp macro="" textlink="">
      <xdr:nvSpPr>
        <xdr:cNvPr id="159" name="CaixaDeTexto 158"/>
        <xdr:cNvSpPr txBox="1"/>
      </xdr:nvSpPr>
      <xdr:spPr>
        <a:xfrm>
          <a:off x="3209925" y="3225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152</xdr:row>
      <xdr:rowOff>0</xdr:rowOff>
    </xdr:from>
    <xdr:ext cx="184731" cy="264560"/>
    <xdr:sp macro="" textlink="">
      <xdr:nvSpPr>
        <xdr:cNvPr id="160" name="CaixaDeTexto 159"/>
        <xdr:cNvSpPr txBox="1"/>
      </xdr:nvSpPr>
      <xdr:spPr>
        <a:xfrm>
          <a:off x="3209925" y="3225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160</xdr:row>
      <xdr:rowOff>0</xdr:rowOff>
    </xdr:from>
    <xdr:ext cx="184731" cy="264560"/>
    <xdr:sp macro="" textlink="">
      <xdr:nvSpPr>
        <xdr:cNvPr id="161" name="CaixaDeTexto 160"/>
        <xdr:cNvSpPr txBox="1"/>
      </xdr:nvSpPr>
      <xdr:spPr>
        <a:xfrm>
          <a:off x="3209925" y="3423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166</xdr:row>
      <xdr:rowOff>0</xdr:rowOff>
    </xdr:from>
    <xdr:ext cx="184731" cy="264560"/>
    <xdr:sp macro="" textlink="">
      <xdr:nvSpPr>
        <xdr:cNvPr id="162" name="CaixaDeTexto 161"/>
        <xdr:cNvSpPr txBox="1"/>
      </xdr:nvSpPr>
      <xdr:spPr>
        <a:xfrm>
          <a:off x="3209925" y="35861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175</xdr:row>
      <xdr:rowOff>0</xdr:rowOff>
    </xdr:from>
    <xdr:ext cx="184731" cy="264560"/>
    <xdr:sp macro="" textlink="">
      <xdr:nvSpPr>
        <xdr:cNvPr id="163" name="CaixaDeTexto 162"/>
        <xdr:cNvSpPr txBox="1"/>
      </xdr:nvSpPr>
      <xdr:spPr>
        <a:xfrm>
          <a:off x="3209925" y="3791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186</xdr:row>
      <xdr:rowOff>0</xdr:rowOff>
    </xdr:from>
    <xdr:ext cx="184731" cy="264560"/>
    <xdr:sp macro="" textlink="">
      <xdr:nvSpPr>
        <xdr:cNvPr id="164" name="CaixaDeTexto 163"/>
        <xdr:cNvSpPr txBox="1"/>
      </xdr:nvSpPr>
      <xdr:spPr>
        <a:xfrm>
          <a:off x="3209925" y="4091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194</xdr:row>
      <xdr:rowOff>0</xdr:rowOff>
    </xdr:from>
    <xdr:ext cx="184731" cy="264560"/>
    <xdr:sp macro="" textlink="">
      <xdr:nvSpPr>
        <xdr:cNvPr id="165" name="CaixaDeTexto 164"/>
        <xdr:cNvSpPr txBox="1"/>
      </xdr:nvSpPr>
      <xdr:spPr>
        <a:xfrm>
          <a:off x="3209925" y="4276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194</xdr:row>
      <xdr:rowOff>0</xdr:rowOff>
    </xdr:from>
    <xdr:ext cx="184731" cy="264560"/>
    <xdr:sp macro="" textlink="">
      <xdr:nvSpPr>
        <xdr:cNvPr id="166" name="CaixaDeTexto 165"/>
        <xdr:cNvSpPr txBox="1"/>
      </xdr:nvSpPr>
      <xdr:spPr>
        <a:xfrm>
          <a:off x="3209925" y="4276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222</xdr:row>
      <xdr:rowOff>0</xdr:rowOff>
    </xdr:from>
    <xdr:ext cx="184731" cy="264560"/>
    <xdr:sp macro="" textlink="">
      <xdr:nvSpPr>
        <xdr:cNvPr id="167" name="CaixaDeTexto 166"/>
        <xdr:cNvSpPr txBox="1"/>
      </xdr:nvSpPr>
      <xdr:spPr>
        <a:xfrm>
          <a:off x="3209925" y="4832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223</xdr:row>
      <xdr:rowOff>0</xdr:rowOff>
    </xdr:from>
    <xdr:ext cx="184731" cy="264560"/>
    <xdr:sp macro="" textlink="">
      <xdr:nvSpPr>
        <xdr:cNvPr id="168" name="CaixaDeTexto 167"/>
        <xdr:cNvSpPr txBox="1"/>
      </xdr:nvSpPr>
      <xdr:spPr>
        <a:xfrm>
          <a:off x="3209925" y="485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229</xdr:row>
      <xdr:rowOff>0</xdr:rowOff>
    </xdr:from>
    <xdr:ext cx="184731" cy="264560"/>
    <xdr:sp macro="" textlink="">
      <xdr:nvSpPr>
        <xdr:cNvPr id="169" name="CaixaDeTexto 168"/>
        <xdr:cNvSpPr txBox="1"/>
      </xdr:nvSpPr>
      <xdr:spPr>
        <a:xfrm>
          <a:off x="3209925" y="4990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242</xdr:row>
      <xdr:rowOff>0</xdr:rowOff>
    </xdr:from>
    <xdr:ext cx="184731" cy="264560"/>
    <xdr:sp macro="" textlink="">
      <xdr:nvSpPr>
        <xdr:cNvPr id="170" name="CaixaDeTexto 169"/>
        <xdr:cNvSpPr txBox="1"/>
      </xdr:nvSpPr>
      <xdr:spPr>
        <a:xfrm>
          <a:off x="3209925" y="530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235</xdr:row>
      <xdr:rowOff>0</xdr:rowOff>
    </xdr:from>
    <xdr:ext cx="184731" cy="264560"/>
    <xdr:sp macro="" textlink="">
      <xdr:nvSpPr>
        <xdr:cNvPr id="171" name="CaixaDeTexto 170"/>
        <xdr:cNvSpPr txBox="1"/>
      </xdr:nvSpPr>
      <xdr:spPr>
        <a:xfrm>
          <a:off x="3209925" y="5117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250</xdr:row>
      <xdr:rowOff>0</xdr:rowOff>
    </xdr:from>
    <xdr:ext cx="184731" cy="264560"/>
    <xdr:sp macro="" textlink="">
      <xdr:nvSpPr>
        <xdr:cNvPr id="172" name="CaixaDeTexto 171"/>
        <xdr:cNvSpPr txBox="1"/>
      </xdr:nvSpPr>
      <xdr:spPr>
        <a:xfrm>
          <a:off x="3209925" y="5487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263</xdr:row>
      <xdr:rowOff>0</xdr:rowOff>
    </xdr:from>
    <xdr:ext cx="184731" cy="264560"/>
    <xdr:sp macro="" textlink="">
      <xdr:nvSpPr>
        <xdr:cNvPr id="173" name="CaixaDeTexto 172"/>
        <xdr:cNvSpPr txBox="1"/>
      </xdr:nvSpPr>
      <xdr:spPr>
        <a:xfrm>
          <a:off x="3209925" y="5799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263</xdr:row>
      <xdr:rowOff>0</xdr:rowOff>
    </xdr:from>
    <xdr:ext cx="184731" cy="264560"/>
    <xdr:sp macro="" textlink="">
      <xdr:nvSpPr>
        <xdr:cNvPr id="174" name="CaixaDeTexto 173"/>
        <xdr:cNvSpPr txBox="1"/>
      </xdr:nvSpPr>
      <xdr:spPr>
        <a:xfrm>
          <a:off x="3209925" y="5799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264</xdr:row>
      <xdr:rowOff>0</xdr:rowOff>
    </xdr:from>
    <xdr:ext cx="184731" cy="264560"/>
    <xdr:sp macro="" textlink="">
      <xdr:nvSpPr>
        <xdr:cNvPr id="175" name="CaixaDeTexto 174"/>
        <xdr:cNvSpPr txBox="1"/>
      </xdr:nvSpPr>
      <xdr:spPr>
        <a:xfrm>
          <a:off x="3209925" y="5819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285</xdr:row>
      <xdr:rowOff>0</xdr:rowOff>
    </xdr:from>
    <xdr:ext cx="184731" cy="264560"/>
    <xdr:sp macro="" textlink="">
      <xdr:nvSpPr>
        <xdr:cNvPr id="176" name="CaixaDeTexto 175"/>
        <xdr:cNvSpPr txBox="1"/>
      </xdr:nvSpPr>
      <xdr:spPr>
        <a:xfrm>
          <a:off x="3209925" y="6236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274</xdr:row>
      <xdr:rowOff>0</xdr:rowOff>
    </xdr:from>
    <xdr:ext cx="184731" cy="264560"/>
    <xdr:sp macro="" textlink="">
      <xdr:nvSpPr>
        <xdr:cNvPr id="177" name="CaixaDeTexto 176"/>
        <xdr:cNvSpPr txBox="1"/>
      </xdr:nvSpPr>
      <xdr:spPr>
        <a:xfrm>
          <a:off x="3209925" y="6015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348</xdr:row>
      <xdr:rowOff>0</xdr:rowOff>
    </xdr:from>
    <xdr:ext cx="184731" cy="264560"/>
    <xdr:sp macro="" textlink="">
      <xdr:nvSpPr>
        <xdr:cNvPr id="178" name="CaixaDeTexto 177"/>
        <xdr:cNvSpPr txBox="1"/>
      </xdr:nvSpPr>
      <xdr:spPr>
        <a:xfrm>
          <a:off x="3209925" y="7502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348</xdr:row>
      <xdr:rowOff>0</xdr:rowOff>
    </xdr:from>
    <xdr:ext cx="184731" cy="264560"/>
    <xdr:sp macro="" textlink="">
      <xdr:nvSpPr>
        <xdr:cNvPr id="179" name="CaixaDeTexto 178"/>
        <xdr:cNvSpPr txBox="1"/>
      </xdr:nvSpPr>
      <xdr:spPr>
        <a:xfrm>
          <a:off x="3209925" y="7502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393</xdr:row>
      <xdr:rowOff>0</xdr:rowOff>
    </xdr:from>
    <xdr:ext cx="184731" cy="264560"/>
    <xdr:sp macro="" textlink="">
      <xdr:nvSpPr>
        <xdr:cNvPr id="180" name="CaixaDeTexto 179"/>
        <xdr:cNvSpPr txBox="1"/>
      </xdr:nvSpPr>
      <xdr:spPr>
        <a:xfrm>
          <a:off x="3209925" y="8288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404</xdr:row>
      <xdr:rowOff>0</xdr:rowOff>
    </xdr:from>
    <xdr:ext cx="184731" cy="264560"/>
    <xdr:sp macro="" textlink="">
      <xdr:nvSpPr>
        <xdr:cNvPr id="181" name="CaixaDeTexto 180"/>
        <xdr:cNvSpPr txBox="1"/>
      </xdr:nvSpPr>
      <xdr:spPr>
        <a:xfrm>
          <a:off x="3209925" y="846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386</xdr:row>
      <xdr:rowOff>0</xdr:rowOff>
    </xdr:from>
    <xdr:ext cx="184731" cy="264560"/>
    <xdr:sp macro="" textlink="">
      <xdr:nvSpPr>
        <xdr:cNvPr id="182" name="CaixaDeTexto 181"/>
        <xdr:cNvSpPr txBox="1"/>
      </xdr:nvSpPr>
      <xdr:spPr>
        <a:xfrm>
          <a:off x="3209925" y="815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403</xdr:row>
      <xdr:rowOff>0</xdr:rowOff>
    </xdr:from>
    <xdr:ext cx="184731" cy="264560"/>
    <xdr:sp macro="" textlink="">
      <xdr:nvSpPr>
        <xdr:cNvPr id="183" name="CaixaDeTexto 182"/>
        <xdr:cNvSpPr txBox="1"/>
      </xdr:nvSpPr>
      <xdr:spPr>
        <a:xfrm>
          <a:off x="3209925" y="8450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396</xdr:row>
      <xdr:rowOff>0</xdr:rowOff>
    </xdr:from>
    <xdr:ext cx="184731" cy="264560"/>
    <xdr:sp macro="" textlink="">
      <xdr:nvSpPr>
        <xdr:cNvPr id="184" name="CaixaDeTexto 183"/>
        <xdr:cNvSpPr txBox="1"/>
      </xdr:nvSpPr>
      <xdr:spPr>
        <a:xfrm>
          <a:off x="3209925" y="8337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215</xdr:row>
      <xdr:rowOff>0</xdr:rowOff>
    </xdr:from>
    <xdr:ext cx="184731" cy="264560"/>
    <xdr:sp macro="" textlink="">
      <xdr:nvSpPr>
        <xdr:cNvPr id="185" name="CaixaDeTexto 184"/>
        <xdr:cNvSpPr txBox="1"/>
      </xdr:nvSpPr>
      <xdr:spPr>
        <a:xfrm>
          <a:off x="3209925" y="469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215</xdr:row>
      <xdr:rowOff>0</xdr:rowOff>
    </xdr:from>
    <xdr:ext cx="184731" cy="264560"/>
    <xdr:sp macro="" textlink="">
      <xdr:nvSpPr>
        <xdr:cNvPr id="186" name="CaixaDeTexto 185"/>
        <xdr:cNvSpPr txBox="1"/>
      </xdr:nvSpPr>
      <xdr:spPr>
        <a:xfrm>
          <a:off x="3209925" y="469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213</xdr:row>
      <xdr:rowOff>0</xdr:rowOff>
    </xdr:from>
    <xdr:ext cx="184731" cy="264560"/>
    <xdr:sp macro="" textlink="">
      <xdr:nvSpPr>
        <xdr:cNvPr id="187" name="CaixaDeTexto 186"/>
        <xdr:cNvSpPr txBox="1"/>
      </xdr:nvSpPr>
      <xdr:spPr>
        <a:xfrm>
          <a:off x="3209925" y="465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213</xdr:row>
      <xdr:rowOff>0</xdr:rowOff>
    </xdr:from>
    <xdr:ext cx="184731" cy="264560"/>
    <xdr:sp macro="" textlink="">
      <xdr:nvSpPr>
        <xdr:cNvPr id="188" name="CaixaDeTexto 187"/>
        <xdr:cNvSpPr txBox="1"/>
      </xdr:nvSpPr>
      <xdr:spPr>
        <a:xfrm>
          <a:off x="3209925" y="465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215</xdr:row>
      <xdr:rowOff>0</xdr:rowOff>
    </xdr:from>
    <xdr:ext cx="184731" cy="264560"/>
    <xdr:sp macro="" textlink="">
      <xdr:nvSpPr>
        <xdr:cNvPr id="189" name="CaixaDeTexto 188"/>
        <xdr:cNvSpPr txBox="1"/>
      </xdr:nvSpPr>
      <xdr:spPr>
        <a:xfrm>
          <a:off x="3209925" y="469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414</xdr:row>
      <xdr:rowOff>0</xdr:rowOff>
    </xdr:from>
    <xdr:ext cx="184731" cy="264560"/>
    <xdr:sp macro="" textlink="">
      <xdr:nvSpPr>
        <xdr:cNvPr id="190" name="CaixaDeTexto 189"/>
        <xdr:cNvSpPr txBox="1"/>
      </xdr:nvSpPr>
      <xdr:spPr>
        <a:xfrm>
          <a:off x="3209925" y="8644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405</xdr:row>
      <xdr:rowOff>0</xdr:rowOff>
    </xdr:from>
    <xdr:ext cx="184731" cy="264560"/>
    <xdr:sp macro="" textlink="">
      <xdr:nvSpPr>
        <xdr:cNvPr id="191" name="CaixaDeTexto 190"/>
        <xdr:cNvSpPr txBox="1"/>
      </xdr:nvSpPr>
      <xdr:spPr>
        <a:xfrm>
          <a:off x="3209925" y="8482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406</xdr:row>
      <xdr:rowOff>0</xdr:rowOff>
    </xdr:from>
    <xdr:ext cx="184731" cy="264560"/>
    <xdr:sp macro="" textlink="">
      <xdr:nvSpPr>
        <xdr:cNvPr id="192" name="CaixaDeTexto 191"/>
        <xdr:cNvSpPr txBox="1"/>
      </xdr:nvSpPr>
      <xdr:spPr>
        <a:xfrm>
          <a:off x="3209925" y="8499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415</xdr:row>
      <xdr:rowOff>0</xdr:rowOff>
    </xdr:from>
    <xdr:ext cx="184731" cy="264560"/>
    <xdr:sp macro="" textlink="">
      <xdr:nvSpPr>
        <xdr:cNvPr id="193" name="CaixaDeTexto 192"/>
        <xdr:cNvSpPr txBox="1"/>
      </xdr:nvSpPr>
      <xdr:spPr>
        <a:xfrm>
          <a:off x="3209925" y="866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428</xdr:row>
      <xdr:rowOff>0</xdr:rowOff>
    </xdr:from>
    <xdr:ext cx="184731" cy="264560"/>
    <xdr:sp macro="" textlink="">
      <xdr:nvSpPr>
        <xdr:cNvPr id="194" name="CaixaDeTexto 193"/>
        <xdr:cNvSpPr txBox="1"/>
      </xdr:nvSpPr>
      <xdr:spPr>
        <a:xfrm>
          <a:off x="3209925" y="8986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428</xdr:row>
      <xdr:rowOff>0</xdr:rowOff>
    </xdr:from>
    <xdr:ext cx="184731" cy="264560"/>
    <xdr:sp macro="" textlink="">
      <xdr:nvSpPr>
        <xdr:cNvPr id="195" name="CaixaDeTexto 194"/>
        <xdr:cNvSpPr txBox="1"/>
      </xdr:nvSpPr>
      <xdr:spPr>
        <a:xfrm>
          <a:off x="3209925" y="888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428</xdr:row>
      <xdr:rowOff>0</xdr:rowOff>
    </xdr:from>
    <xdr:ext cx="184731" cy="264560"/>
    <xdr:sp macro="" textlink="">
      <xdr:nvSpPr>
        <xdr:cNvPr id="196" name="CaixaDeTexto 195"/>
        <xdr:cNvSpPr txBox="1"/>
      </xdr:nvSpPr>
      <xdr:spPr>
        <a:xfrm>
          <a:off x="3209925" y="9148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428</xdr:row>
      <xdr:rowOff>0</xdr:rowOff>
    </xdr:from>
    <xdr:ext cx="184731" cy="264560"/>
    <xdr:sp macro="" textlink="">
      <xdr:nvSpPr>
        <xdr:cNvPr id="197" name="CaixaDeTexto 196"/>
        <xdr:cNvSpPr txBox="1"/>
      </xdr:nvSpPr>
      <xdr:spPr>
        <a:xfrm>
          <a:off x="3209925" y="9213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428</xdr:row>
      <xdr:rowOff>0</xdr:rowOff>
    </xdr:from>
    <xdr:ext cx="184731" cy="264560"/>
    <xdr:sp macro="" textlink="">
      <xdr:nvSpPr>
        <xdr:cNvPr id="198" name="CaixaDeTexto 197"/>
        <xdr:cNvSpPr txBox="1"/>
      </xdr:nvSpPr>
      <xdr:spPr>
        <a:xfrm>
          <a:off x="3209925" y="9083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428</xdr:row>
      <xdr:rowOff>0</xdr:rowOff>
    </xdr:from>
    <xdr:ext cx="184731" cy="264560"/>
    <xdr:sp macro="" textlink="">
      <xdr:nvSpPr>
        <xdr:cNvPr id="199" name="CaixaDeTexto 198"/>
        <xdr:cNvSpPr txBox="1"/>
      </xdr:nvSpPr>
      <xdr:spPr>
        <a:xfrm>
          <a:off x="3209925" y="9083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428</xdr:row>
      <xdr:rowOff>0</xdr:rowOff>
    </xdr:from>
    <xdr:ext cx="184731" cy="264560"/>
    <xdr:sp macro="" textlink="">
      <xdr:nvSpPr>
        <xdr:cNvPr id="200" name="CaixaDeTexto 199"/>
        <xdr:cNvSpPr txBox="1"/>
      </xdr:nvSpPr>
      <xdr:spPr>
        <a:xfrm>
          <a:off x="3209925" y="926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428</xdr:row>
      <xdr:rowOff>0</xdr:rowOff>
    </xdr:from>
    <xdr:ext cx="184731" cy="264560"/>
    <xdr:sp macro="" textlink="">
      <xdr:nvSpPr>
        <xdr:cNvPr id="201" name="CaixaDeTexto 200"/>
        <xdr:cNvSpPr txBox="1"/>
      </xdr:nvSpPr>
      <xdr:spPr>
        <a:xfrm>
          <a:off x="3209925" y="9262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235</xdr:row>
      <xdr:rowOff>0</xdr:rowOff>
    </xdr:from>
    <xdr:ext cx="184731" cy="264560"/>
    <xdr:sp macro="" textlink="">
      <xdr:nvSpPr>
        <xdr:cNvPr id="202" name="CaixaDeTexto 201"/>
        <xdr:cNvSpPr txBox="1"/>
      </xdr:nvSpPr>
      <xdr:spPr>
        <a:xfrm>
          <a:off x="3209925" y="4648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428</xdr:row>
      <xdr:rowOff>0</xdr:rowOff>
    </xdr:from>
    <xdr:ext cx="184731" cy="264560"/>
    <xdr:sp macro="" textlink="">
      <xdr:nvSpPr>
        <xdr:cNvPr id="203" name="CaixaDeTexto 202"/>
        <xdr:cNvSpPr txBox="1"/>
      </xdr:nvSpPr>
      <xdr:spPr>
        <a:xfrm>
          <a:off x="3209925" y="8765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261</xdr:row>
      <xdr:rowOff>0</xdr:rowOff>
    </xdr:from>
    <xdr:ext cx="184731" cy="264560"/>
    <xdr:sp macro="" textlink="">
      <xdr:nvSpPr>
        <xdr:cNvPr id="204" name="CaixaDeTexto 203"/>
        <xdr:cNvSpPr txBox="1"/>
      </xdr:nvSpPr>
      <xdr:spPr>
        <a:xfrm>
          <a:off x="3209925" y="5316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258</xdr:row>
      <xdr:rowOff>0</xdr:rowOff>
    </xdr:from>
    <xdr:ext cx="184731" cy="264560"/>
    <xdr:sp macro="" textlink="">
      <xdr:nvSpPr>
        <xdr:cNvPr id="205" name="CaixaDeTexto 204"/>
        <xdr:cNvSpPr txBox="1"/>
      </xdr:nvSpPr>
      <xdr:spPr>
        <a:xfrm>
          <a:off x="3209925" y="5210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241</xdr:row>
      <xdr:rowOff>0</xdr:rowOff>
    </xdr:from>
    <xdr:ext cx="184731" cy="264560"/>
    <xdr:sp macro="" textlink="">
      <xdr:nvSpPr>
        <xdr:cNvPr id="206" name="CaixaDeTexto 205"/>
        <xdr:cNvSpPr txBox="1"/>
      </xdr:nvSpPr>
      <xdr:spPr>
        <a:xfrm>
          <a:off x="3209925" y="4811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269</xdr:row>
      <xdr:rowOff>0</xdr:rowOff>
    </xdr:from>
    <xdr:ext cx="184731" cy="264560"/>
    <xdr:sp macro="" textlink="">
      <xdr:nvSpPr>
        <xdr:cNvPr id="207" name="CaixaDeTexto 206"/>
        <xdr:cNvSpPr txBox="1"/>
      </xdr:nvSpPr>
      <xdr:spPr>
        <a:xfrm>
          <a:off x="3209925" y="5501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428</xdr:row>
      <xdr:rowOff>0</xdr:rowOff>
    </xdr:from>
    <xdr:ext cx="184731" cy="264560"/>
    <xdr:sp macro="" textlink="">
      <xdr:nvSpPr>
        <xdr:cNvPr id="208" name="CaixaDeTexto 207"/>
        <xdr:cNvSpPr txBox="1"/>
      </xdr:nvSpPr>
      <xdr:spPr>
        <a:xfrm>
          <a:off x="3209925" y="8765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261</xdr:row>
      <xdr:rowOff>0</xdr:rowOff>
    </xdr:from>
    <xdr:ext cx="184731" cy="264560"/>
    <xdr:sp macro="" textlink="">
      <xdr:nvSpPr>
        <xdr:cNvPr id="209" name="CaixaDeTexto 208"/>
        <xdr:cNvSpPr txBox="1"/>
      </xdr:nvSpPr>
      <xdr:spPr>
        <a:xfrm>
          <a:off x="3209925" y="5316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250</xdr:row>
      <xdr:rowOff>0</xdr:rowOff>
    </xdr:from>
    <xdr:ext cx="184731" cy="264560"/>
    <xdr:sp macro="" textlink="">
      <xdr:nvSpPr>
        <xdr:cNvPr id="210" name="CaixaDeTexto 209"/>
        <xdr:cNvSpPr txBox="1"/>
      </xdr:nvSpPr>
      <xdr:spPr>
        <a:xfrm>
          <a:off x="3209925" y="5016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278</xdr:row>
      <xdr:rowOff>0</xdr:rowOff>
    </xdr:from>
    <xdr:ext cx="184731" cy="264560"/>
    <xdr:sp macro="" textlink="">
      <xdr:nvSpPr>
        <xdr:cNvPr id="211" name="CaixaDeTexto 210"/>
        <xdr:cNvSpPr txBox="1"/>
      </xdr:nvSpPr>
      <xdr:spPr>
        <a:xfrm>
          <a:off x="3209925" y="5671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288</xdr:row>
      <xdr:rowOff>0</xdr:rowOff>
    </xdr:from>
    <xdr:ext cx="184731" cy="264560"/>
    <xdr:sp macro="" textlink="">
      <xdr:nvSpPr>
        <xdr:cNvPr id="212" name="CaixaDeTexto 211"/>
        <xdr:cNvSpPr txBox="1"/>
      </xdr:nvSpPr>
      <xdr:spPr>
        <a:xfrm>
          <a:off x="3209925" y="58531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297</xdr:row>
      <xdr:rowOff>0</xdr:rowOff>
    </xdr:from>
    <xdr:ext cx="184731" cy="264560"/>
    <xdr:sp macro="" textlink="">
      <xdr:nvSpPr>
        <xdr:cNvPr id="213" name="CaixaDeTexto 212"/>
        <xdr:cNvSpPr txBox="1"/>
      </xdr:nvSpPr>
      <xdr:spPr>
        <a:xfrm>
          <a:off x="3209925" y="6052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297</xdr:row>
      <xdr:rowOff>0</xdr:rowOff>
    </xdr:from>
    <xdr:ext cx="184731" cy="264560"/>
    <xdr:sp macro="" textlink="">
      <xdr:nvSpPr>
        <xdr:cNvPr id="214" name="CaixaDeTexto 213"/>
        <xdr:cNvSpPr txBox="1"/>
      </xdr:nvSpPr>
      <xdr:spPr>
        <a:xfrm>
          <a:off x="3209925" y="6052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303</xdr:row>
      <xdr:rowOff>0</xdr:rowOff>
    </xdr:from>
    <xdr:ext cx="184731" cy="264560"/>
    <xdr:sp macro="" textlink="">
      <xdr:nvSpPr>
        <xdr:cNvPr id="215" name="CaixaDeTexto 214"/>
        <xdr:cNvSpPr txBox="1"/>
      </xdr:nvSpPr>
      <xdr:spPr>
        <a:xfrm>
          <a:off x="3209925" y="6189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341</xdr:row>
      <xdr:rowOff>0</xdr:rowOff>
    </xdr:from>
    <xdr:ext cx="184731" cy="264560"/>
    <xdr:sp macro="" textlink="">
      <xdr:nvSpPr>
        <xdr:cNvPr id="216" name="CaixaDeTexto 215"/>
        <xdr:cNvSpPr txBox="1"/>
      </xdr:nvSpPr>
      <xdr:spPr>
        <a:xfrm>
          <a:off x="3209925" y="7073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333</xdr:row>
      <xdr:rowOff>0</xdr:rowOff>
    </xdr:from>
    <xdr:ext cx="184731" cy="264560"/>
    <xdr:sp macro="" textlink="">
      <xdr:nvSpPr>
        <xdr:cNvPr id="217" name="CaixaDeTexto 216"/>
        <xdr:cNvSpPr txBox="1"/>
      </xdr:nvSpPr>
      <xdr:spPr>
        <a:xfrm>
          <a:off x="3209925" y="6892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359</xdr:row>
      <xdr:rowOff>0</xdr:rowOff>
    </xdr:from>
    <xdr:ext cx="184731" cy="264560"/>
    <xdr:sp macro="" textlink="">
      <xdr:nvSpPr>
        <xdr:cNvPr id="218" name="CaixaDeTexto 217"/>
        <xdr:cNvSpPr txBox="1"/>
      </xdr:nvSpPr>
      <xdr:spPr>
        <a:xfrm>
          <a:off x="3209925" y="7405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227</xdr:row>
      <xdr:rowOff>0</xdr:rowOff>
    </xdr:from>
    <xdr:ext cx="184731" cy="264560"/>
    <xdr:sp macro="" textlink="">
      <xdr:nvSpPr>
        <xdr:cNvPr id="219" name="CaixaDeTexto 218"/>
        <xdr:cNvSpPr txBox="1"/>
      </xdr:nvSpPr>
      <xdr:spPr>
        <a:xfrm>
          <a:off x="3209925" y="4450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227</xdr:row>
      <xdr:rowOff>0</xdr:rowOff>
    </xdr:from>
    <xdr:ext cx="184731" cy="264560"/>
    <xdr:sp macro="" textlink="">
      <xdr:nvSpPr>
        <xdr:cNvPr id="220" name="CaixaDeTexto 219"/>
        <xdr:cNvSpPr txBox="1"/>
      </xdr:nvSpPr>
      <xdr:spPr>
        <a:xfrm>
          <a:off x="3209925" y="4450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235</xdr:row>
      <xdr:rowOff>0</xdr:rowOff>
    </xdr:from>
    <xdr:ext cx="184731" cy="264560"/>
    <xdr:sp macro="" textlink="">
      <xdr:nvSpPr>
        <xdr:cNvPr id="221" name="CaixaDeTexto 220"/>
        <xdr:cNvSpPr txBox="1"/>
      </xdr:nvSpPr>
      <xdr:spPr>
        <a:xfrm>
          <a:off x="3209925" y="4648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241</xdr:row>
      <xdr:rowOff>0</xdr:rowOff>
    </xdr:from>
    <xdr:ext cx="184731" cy="264560"/>
    <xdr:sp macro="" textlink="">
      <xdr:nvSpPr>
        <xdr:cNvPr id="222" name="CaixaDeTexto 221"/>
        <xdr:cNvSpPr txBox="1"/>
      </xdr:nvSpPr>
      <xdr:spPr>
        <a:xfrm>
          <a:off x="3209925" y="4811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250</xdr:row>
      <xdr:rowOff>0</xdr:rowOff>
    </xdr:from>
    <xdr:ext cx="184731" cy="264560"/>
    <xdr:sp macro="" textlink="">
      <xdr:nvSpPr>
        <xdr:cNvPr id="223" name="CaixaDeTexto 222"/>
        <xdr:cNvSpPr txBox="1"/>
      </xdr:nvSpPr>
      <xdr:spPr>
        <a:xfrm>
          <a:off x="3209925" y="5016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261</xdr:row>
      <xdr:rowOff>0</xdr:rowOff>
    </xdr:from>
    <xdr:ext cx="184731" cy="264560"/>
    <xdr:sp macro="" textlink="">
      <xdr:nvSpPr>
        <xdr:cNvPr id="224" name="CaixaDeTexto 223"/>
        <xdr:cNvSpPr txBox="1"/>
      </xdr:nvSpPr>
      <xdr:spPr>
        <a:xfrm>
          <a:off x="3209925" y="5316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269</xdr:row>
      <xdr:rowOff>0</xdr:rowOff>
    </xdr:from>
    <xdr:ext cx="184731" cy="264560"/>
    <xdr:sp macro="" textlink="">
      <xdr:nvSpPr>
        <xdr:cNvPr id="225" name="CaixaDeTexto 224"/>
        <xdr:cNvSpPr txBox="1"/>
      </xdr:nvSpPr>
      <xdr:spPr>
        <a:xfrm>
          <a:off x="3209925" y="5501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269</xdr:row>
      <xdr:rowOff>0</xdr:rowOff>
    </xdr:from>
    <xdr:ext cx="184731" cy="264560"/>
    <xdr:sp macro="" textlink="">
      <xdr:nvSpPr>
        <xdr:cNvPr id="226" name="CaixaDeTexto 225"/>
        <xdr:cNvSpPr txBox="1"/>
      </xdr:nvSpPr>
      <xdr:spPr>
        <a:xfrm>
          <a:off x="3209925" y="5501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297</xdr:row>
      <xdr:rowOff>0</xdr:rowOff>
    </xdr:from>
    <xdr:ext cx="184731" cy="264560"/>
    <xdr:sp macro="" textlink="">
      <xdr:nvSpPr>
        <xdr:cNvPr id="227" name="CaixaDeTexto 226"/>
        <xdr:cNvSpPr txBox="1"/>
      </xdr:nvSpPr>
      <xdr:spPr>
        <a:xfrm>
          <a:off x="3209925" y="6052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297</xdr:row>
      <xdr:rowOff>0</xdr:rowOff>
    </xdr:from>
    <xdr:ext cx="184731" cy="264560"/>
    <xdr:sp macro="" textlink="">
      <xdr:nvSpPr>
        <xdr:cNvPr id="228" name="CaixaDeTexto 227"/>
        <xdr:cNvSpPr txBox="1"/>
      </xdr:nvSpPr>
      <xdr:spPr>
        <a:xfrm>
          <a:off x="3209925" y="6052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303</xdr:row>
      <xdr:rowOff>0</xdr:rowOff>
    </xdr:from>
    <xdr:ext cx="184731" cy="264560"/>
    <xdr:sp macro="" textlink="">
      <xdr:nvSpPr>
        <xdr:cNvPr id="229" name="CaixaDeTexto 228"/>
        <xdr:cNvSpPr txBox="1"/>
      </xdr:nvSpPr>
      <xdr:spPr>
        <a:xfrm>
          <a:off x="3209925" y="6189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333</xdr:row>
      <xdr:rowOff>0</xdr:rowOff>
    </xdr:from>
    <xdr:ext cx="184731" cy="264560"/>
    <xdr:sp macro="" textlink="">
      <xdr:nvSpPr>
        <xdr:cNvPr id="230" name="CaixaDeTexto 229"/>
        <xdr:cNvSpPr txBox="1"/>
      </xdr:nvSpPr>
      <xdr:spPr>
        <a:xfrm>
          <a:off x="3209925" y="6892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341</xdr:row>
      <xdr:rowOff>0</xdr:rowOff>
    </xdr:from>
    <xdr:ext cx="184731" cy="264560"/>
    <xdr:sp macro="" textlink="">
      <xdr:nvSpPr>
        <xdr:cNvPr id="231" name="CaixaDeTexto 230"/>
        <xdr:cNvSpPr txBox="1"/>
      </xdr:nvSpPr>
      <xdr:spPr>
        <a:xfrm>
          <a:off x="3209925" y="7073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359</xdr:row>
      <xdr:rowOff>0</xdr:rowOff>
    </xdr:from>
    <xdr:ext cx="184731" cy="264560"/>
    <xdr:sp macro="" textlink="">
      <xdr:nvSpPr>
        <xdr:cNvPr id="232" name="CaixaDeTexto 231"/>
        <xdr:cNvSpPr txBox="1"/>
      </xdr:nvSpPr>
      <xdr:spPr>
        <a:xfrm>
          <a:off x="3209925" y="7405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391</xdr:row>
      <xdr:rowOff>0</xdr:rowOff>
    </xdr:from>
    <xdr:ext cx="184731" cy="264560"/>
    <xdr:sp macro="" textlink="">
      <xdr:nvSpPr>
        <xdr:cNvPr id="233" name="CaixaDeTexto 232"/>
        <xdr:cNvSpPr txBox="1"/>
      </xdr:nvSpPr>
      <xdr:spPr>
        <a:xfrm>
          <a:off x="3209925" y="801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391</xdr:row>
      <xdr:rowOff>0</xdr:rowOff>
    </xdr:from>
    <xdr:ext cx="184731" cy="264560"/>
    <xdr:sp macro="" textlink="">
      <xdr:nvSpPr>
        <xdr:cNvPr id="234" name="CaixaDeTexto 233"/>
        <xdr:cNvSpPr txBox="1"/>
      </xdr:nvSpPr>
      <xdr:spPr>
        <a:xfrm>
          <a:off x="3209925" y="801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392</xdr:row>
      <xdr:rowOff>0</xdr:rowOff>
    </xdr:from>
    <xdr:ext cx="184731" cy="264560"/>
    <xdr:sp macro="" textlink="">
      <xdr:nvSpPr>
        <xdr:cNvPr id="235" name="CaixaDeTexto 234"/>
        <xdr:cNvSpPr txBox="1"/>
      </xdr:nvSpPr>
      <xdr:spPr>
        <a:xfrm>
          <a:off x="3209925" y="803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413</xdr:row>
      <xdr:rowOff>0</xdr:rowOff>
    </xdr:from>
    <xdr:ext cx="184731" cy="264560"/>
    <xdr:sp macro="" textlink="">
      <xdr:nvSpPr>
        <xdr:cNvPr id="236" name="CaixaDeTexto 235"/>
        <xdr:cNvSpPr txBox="1"/>
      </xdr:nvSpPr>
      <xdr:spPr>
        <a:xfrm>
          <a:off x="3209925" y="8441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402</xdr:row>
      <xdr:rowOff>0</xdr:rowOff>
    </xdr:from>
    <xdr:ext cx="184731" cy="264560"/>
    <xdr:sp macro="" textlink="">
      <xdr:nvSpPr>
        <xdr:cNvPr id="237" name="CaixaDeTexto 236"/>
        <xdr:cNvSpPr txBox="1"/>
      </xdr:nvSpPr>
      <xdr:spPr>
        <a:xfrm>
          <a:off x="3209925" y="823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309</xdr:row>
      <xdr:rowOff>0</xdr:rowOff>
    </xdr:from>
    <xdr:ext cx="184731" cy="264560"/>
    <xdr:sp macro="" textlink="">
      <xdr:nvSpPr>
        <xdr:cNvPr id="238" name="CaixaDeTexto 237"/>
        <xdr:cNvSpPr txBox="1"/>
      </xdr:nvSpPr>
      <xdr:spPr>
        <a:xfrm>
          <a:off x="3209925" y="6312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309</xdr:row>
      <xdr:rowOff>0</xdr:rowOff>
    </xdr:from>
    <xdr:ext cx="184731" cy="264560"/>
    <xdr:sp macro="" textlink="">
      <xdr:nvSpPr>
        <xdr:cNvPr id="239" name="CaixaDeTexto 238"/>
        <xdr:cNvSpPr txBox="1"/>
      </xdr:nvSpPr>
      <xdr:spPr>
        <a:xfrm>
          <a:off x="3209925" y="6312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93</xdr:row>
      <xdr:rowOff>0</xdr:rowOff>
    </xdr:from>
    <xdr:ext cx="184731" cy="264560"/>
    <xdr:sp macro="" textlink="">
      <xdr:nvSpPr>
        <xdr:cNvPr id="240" name="CaixaDeTexto 239"/>
        <xdr:cNvSpPr txBox="1"/>
      </xdr:nvSpPr>
      <xdr:spPr>
        <a:xfrm>
          <a:off x="3209925" y="1768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104</xdr:row>
      <xdr:rowOff>0</xdr:rowOff>
    </xdr:from>
    <xdr:ext cx="184731" cy="264560"/>
    <xdr:sp macro="" textlink="">
      <xdr:nvSpPr>
        <xdr:cNvPr id="241" name="CaixaDeTexto 240"/>
        <xdr:cNvSpPr txBox="1"/>
      </xdr:nvSpPr>
      <xdr:spPr>
        <a:xfrm>
          <a:off x="3209925" y="1946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86</xdr:row>
      <xdr:rowOff>0</xdr:rowOff>
    </xdr:from>
    <xdr:ext cx="184731" cy="264560"/>
    <xdr:sp macro="" textlink="">
      <xdr:nvSpPr>
        <xdr:cNvPr id="242" name="CaixaDeTexto 241"/>
        <xdr:cNvSpPr txBox="1"/>
      </xdr:nvSpPr>
      <xdr:spPr>
        <a:xfrm>
          <a:off x="3209925" y="1639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103</xdr:row>
      <xdr:rowOff>0</xdr:rowOff>
    </xdr:from>
    <xdr:ext cx="184731" cy="264560"/>
    <xdr:sp macro="" textlink="">
      <xdr:nvSpPr>
        <xdr:cNvPr id="243" name="CaixaDeTexto 242"/>
        <xdr:cNvSpPr txBox="1"/>
      </xdr:nvSpPr>
      <xdr:spPr>
        <a:xfrm>
          <a:off x="3209925" y="1930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96</xdr:row>
      <xdr:rowOff>0</xdr:rowOff>
    </xdr:from>
    <xdr:ext cx="184731" cy="264560"/>
    <xdr:sp macro="" textlink="">
      <xdr:nvSpPr>
        <xdr:cNvPr id="244" name="CaixaDeTexto 243"/>
        <xdr:cNvSpPr txBox="1"/>
      </xdr:nvSpPr>
      <xdr:spPr>
        <a:xfrm>
          <a:off x="3209925" y="1817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281</xdr:row>
      <xdr:rowOff>0</xdr:rowOff>
    </xdr:from>
    <xdr:ext cx="184731" cy="264560"/>
    <xdr:sp macro="" textlink="">
      <xdr:nvSpPr>
        <xdr:cNvPr id="245" name="CaixaDeTexto 244"/>
        <xdr:cNvSpPr txBox="1"/>
      </xdr:nvSpPr>
      <xdr:spPr>
        <a:xfrm>
          <a:off x="3209925" y="5719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281</xdr:row>
      <xdr:rowOff>0</xdr:rowOff>
    </xdr:from>
    <xdr:ext cx="184731" cy="264560"/>
    <xdr:sp macro="" textlink="">
      <xdr:nvSpPr>
        <xdr:cNvPr id="246" name="CaixaDeTexto 245"/>
        <xdr:cNvSpPr txBox="1"/>
      </xdr:nvSpPr>
      <xdr:spPr>
        <a:xfrm>
          <a:off x="3209925" y="5719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295</xdr:row>
      <xdr:rowOff>0</xdr:rowOff>
    </xdr:from>
    <xdr:ext cx="184731" cy="264560"/>
    <xdr:sp macro="" textlink="">
      <xdr:nvSpPr>
        <xdr:cNvPr id="247" name="CaixaDeTexto 246"/>
        <xdr:cNvSpPr txBox="1"/>
      </xdr:nvSpPr>
      <xdr:spPr>
        <a:xfrm>
          <a:off x="3209925" y="6010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295</xdr:row>
      <xdr:rowOff>0</xdr:rowOff>
    </xdr:from>
    <xdr:ext cx="184731" cy="264560"/>
    <xdr:sp macro="" textlink="">
      <xdr:nvSpPr>
        <xdr:cNvPr id="248" name="CaixaDeTexto 247"/>
        <xdr:cNvSpPr txBox="1"/>
      </xdr:nvSpPr>
      <xdr:spPr>
        <a:xfrm>
          <a:off x="3209925" y="6010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281</xdr:row>
      <xdr:rowOff>0</xdr:rowOff>
    </xdr:from>
    <xdr:ext cx="184731" cy="264560"/>
    <xdr:sp macro="" textlink="">
      <xdr:nvSpPr>
        <xdr:cNvPr id="249" name="CaixaDeTexto 248"/>
        <xdr:cNvSpPr txBox="1"/>
      </xdr:nvSpPr>
      <xdr:spPr>
        <a:xfrm>
          <a:off x="3209925" y="5719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356</xdr:row>
      <xdr:rowOff>0</xdr:rowOff>
    </xdr:from>
    <xdr:ext cx="184731" cy="264560"/>
    <xdr:sp macro="" textlink="">
      <xdr:nvSpPr>
        <xdr:cNvPr id="250" name="CaixaDeTexto 249"/>
        <xdr:cNvSpPr txBox="1"/>
      </xdr:nvSpPr>
      <xdr:spPr>
        <a:xfrm>
          <a:off x="3209925" y="7355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347</xdr:row>
      <xdr:rowOff>0</xdr:rowOff>
    </xdr:from>
    <xdr:ext cx="184731" cy="264560"/>
    <xdr:sp macro="" textlink="">
      <xdr:nvSpPr>
        <xdr:cNvPr id="251" name="CaixaDeTexto 250"/>
        <xdr:cNvSpPr txBox="1"/>
      </xdr:nvSpPr>
      <xdr:spPr>
        <a:xfrm>
          <a:off x="3209925" y="7193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348</xdr:row>
      <xdr:rowOff>0</xdr:rowOff>
    </xdr:from>
    <xdr:ext cx="184731" cy="264560"/>
    <xdr:sp macro="" textlink="">
      <xdr:nvSpPr>
        <xdr:cNvPr id="252" name="CaixaDeTexto 251"/>
        <xdr:cNvSpPr txBox="1"/>
      </xdr:nvSpPr>
      <xdr:spPr>
        <a:xfrm>
          <a:off x="3209925" y="7209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357</xdr:row>
      <xdr:rowOff>0</xdr:rowOff>
    </xdr:from>
    <xdr:ext cx="184731" cy="264560"/>
    <xdr:sp macro="" textlink="">
      <xdr:nvSpPr>
        <xdr:cNvPr id="253" name="CaixaDeTexto 252"/>
        <xdr:cNvSpPr txBox="1"/>
      </xdr:nvSpPr>
      <xdr:spPr>
        <a:xfrm>
          <a:off x="3209925" y="7372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327</xdr:row>
      <xdr:rowOff>0</xdr:rowOff>
    </xdr:from>
    <xdr:ext cx="184731" cy="264560"/>
    <xdr:sp macro="" textlink="">
      <xdr:nvSpPr>
        <xdr:cNvPr id="254" name="CaixaDeTexto 253"/>
        <xdr:cNvSpPr txBox="1"/>
      </xdr:nvSpPr>
      <xdr:spPr>
        <a:xfrm>
          <a:off x="3209925" y="6734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322</xdr:row>
      <xdr:rowOff>0</xdr:rowOff>
    </xdr:from>
    <xdr:ext cx="184731" cy="264560"/>
    <xdr:sp macro="" textlink="">
      <xdr:nvSpPr>
        <xdr:cNvPr id="255" name="CaixaDeTexto 254"/>
        <xdr:cNvSpPr txBox="1"/>
      </xdr:nvSpPr>
      <xdr:spPr>
        <a:xfrm>
          <a:off x="3209925" y="6603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375</xdr:row>
      <xdr:rowOff>0</xdr:rowOff>
    </xdr:from>
    <xdr:ext cx="184731" cy="264560"/>
    <xdr:sp macro="" textlink="">
      <xdr:nvSpPr>
        <xdr:cNvPr id="256" name="CaixaDeTexto 255"/>
        <xdr:cNvSpPr txBox="1"/>
      </xdr:nvSpPr>
      <xdr:spPr>
        <a:xfrm>
          <a:off x="3209925" y="773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379</xdr:row>
      <xdr:rowOff>0</xdr:rowOff>
    </xdr:from>
    <xdr:ext cx="184731" cy="264560"/>
    <xdr:sp macro="" textlink="">
      <xdr:nvSpPr>
        <xdr:cNvPr id="257" name="CaixaDeTexto 256"/>
        <xdr:cNvSpPr txBox="1"/>
      </xdr:nvSpPr>
      <xdr:spPr>
        <a:xfrm>
          <a:off x="3209925" y="7800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372</xdr:row>
      <xdr:rowOff>0</xdr:rowOff>
    </xdr:from>
    <xdr:ext cx="184731" cy="264560"/>
    <xdr:sp macro="" textlink="">
      <xdr:nvSpPr>
        <xdr:cNvPr id="258" name="CaixaDeTexto 257"/>
        <xdr:cNvSpPr txBox="1"/>
      </xdr:nvSpPr>
      <xdr:spPr>
        <a:xfrm>
          <a:off x="3209925" y="7670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372</xdr:row>
      <xdr:rowOff>0</xdr:rowOff>
    </xdr:from>
    <xdr:ext cx="184731" cy="264560"/>
    <xdr:sp macro="" textlink="">
      <xdr:nvSpPr>
        <xdr:cNvPr id="259" name="CaixaDeTexto 258"/>
        <xdr:cNvSpPr txBox="1"/>
      </xdr:nvSpPr>
      <xdr:spPr>
        <a:xfrm>
          <a:off x="3209925" y="7670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382</xdr:row>
      <xdr:rowOff>0</xdr:rowOff>
    </xdr:from>
    <xdr:ext cx="184731" cy="264560"/>
    <xdr:sp macro="" textlink="">
      <xdr:nvSpPr>
        <xdr:cNvPr id="260" name="CaixaDeTexto 259"/>
        <xdr:cNvSpPr txBox="1"/>
      </xdr:nvSpPr>
      <xdr:spPr>
        <a:xfrm>
          <a:off x="3209925" y="784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382</xdr:row>
      <xdr:rowOff>0</xdr:rowOff>
    </xdr:from>
    <xdr:ext cx="184731" cy="264560"/>
    <xdr:sp macro="" textlink="">
      <xdr:nvSpPr>
        <xdr:cNvPr id="261" name="CaixaDeTexto 260"/>
        <xdr:cNvSpPr txBox="1"/>
      </xdr:nvSpPr>
      <xdr:spPr>
        <a:xfrm>
          <a:off x="3209925" y="784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1567962</xdr:colOff>
      <xdr:row>0</xdr:row>
      <xdr:rowOff>36636</xdr:rowOff>
    </xdr:from>
    <xdr:to>
      <xdr:col>4</xdr:col>
      <xdr:colOff>549520</xdr:colOff>
      <xdr:row>3</xdr:row>
      <xdr:rowOff>6101</xdr:rowOff>
    </xdr:to>
    <xdr:pic>
      <xdr:nvPicPr>
        <xdr:cNvPr id="3" name="Imagem 3" descr="http://hotspot.pmvg.intra/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08231" y="36636"/>
          <a:ext cx="1670539" cy="562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0</xdr:row>
      <xdr:rowOff>114299</xdr:rowOff>
    </xdr:from>
    <xdr:to>
      <xdr:col>1</xdr:col>
      <xdr:colOff>3105150</xdr:colOff>
      <xdr:row>3</xdr:row>
      <xdr:rowOff>57149</xdr:rowOff>
    </xdr:to>
    <xdr:pic>
      <xdr:nvPicPr>
        <xdr:cNvPr id="2" name="Imagem 2" descr="LOGO PREF-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114299"/>
          <a:ext cx="26098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38099</xdr:colOff>
      <xdr:row>2</xdr:row>
      <xdr:rowOff>48288</xdr:rowOff>
    </xdr:from>
    <xdr:to>
      <xdr:col>12</xdr:col>
      <xdr:colOff>523875</xdr:colOff>
      <xdr:row>6</xdr:row>
      <xdr:rowOff>119586</xdr:rowOff>
    </xdr:to>
    <xdr:pic>
      <xdr:nvPicPr>
        <xdr:cNvPr id="2" name="Imagem 1" descr="Brasão Várzea Grand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24799" y="391188"/>
          <a:ext cx="2495551" cy="71899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3676650</xdr:colOff>
      <xdr:row>0</xdr:row>
      <xdr:rowOff>171450</xdr:rowOff>
    </xdr:from>
    <xdr:to>
      <xdr:col>3</xdr:col>
      <xdr:colOff>6191250</xdr:colOff>
      <xdr:row>1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53225" y="17145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MS%20projeto/ARQUIVOS%202016/PROJETOS%202016/UBS/UBS%20CONSTRU&#199;&#195;O/CONSTRUTORA%20STA%20EUNICE/PSF%20NOISE%20CURVO/ATUALIZA&#199;&#195;O%20NOIZE%20CURVO%202016/PLANILHA%20OR&#199;AMENT&#193;RIA%20NOISE%20ATUALIZA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ants/Desktop/PRONTO%20SOCORRO/MEDI&#199;&#213;ES/Rede%20Cegonha/5&#186;%20MEDI&#199;&#195;O/REDE%20CEGONHA%205&#186;%20MEDI&#199;&#195;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çamento"/>
      <sheetName val="Composição"/>
      <sheetName val="Memória de Cálculo"/>
      <sheetName val="Cronograma"/>
      <sheetName val="Resumo"/>
      <sheetName val="BDI"/>
    </sheetNames>
    <sheetDataSet>
      <sheetData sheetId="0" refreshError="1">
        <row r="33">
          <cell r="B33" t="str">
            <v>Porta de PVC, inclusive colocação e acabamento, abertura direita, uma folha em veneziana com travessa, ferragens e trava com chave pelo lado interno e externo.</v>
          </cell>
        </row>
        <row r="39">
          <cell r="B39" t="str">
            <v>COMPACTAÇÃO DO LOCAL DESTINADO A RECEBER O PISO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PU-001"/>
      <sheetName val="CPU-002"/>
      <sheetName val="CPU-003"/>
      <sheetName val="CPU-004"/>
      <sheetName val="CPU-005-"/>
      <sheetName val="CPU-006-"/>
      <sheetName val="CPU-007"/>
      <sheetName val="CPU-008-"/>
      <sheetName val="CPU-09"/>
      <sheetName val="CPU-010"/>
      <sheetName val="CPU-011"/>
      <sheetName val="CONSOLIDADA"/>
      <sheetName val="PLANILHA"/>
      <sheetName val="memoria de calculo"/>
      <sheetName val="1 MED"/>
      <sheetName val="2 MED"/>
      <sheetName val="3 MED"/>
      <sheetName val="5 MED"/>
      <sheetName val="4 MED"/>
      <sheetName val="CRONO_ATAUALIADO"/>
      <sheetName val="CRONOGRAMA"/>
      <sheetName val="COTAÇÃO DE MERCADO"/>
      <sheetName val="BDI"/>
      <sheetName val="qci"/>
      <sheetName val="Relatório de Compatibilida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2">
          <cell r="A12" t="str">
            <v>1.0</v>
          </cell>
        </row>
        <row r="13">
          <cell r="A13" t="str">
            <v>2.0</v>
          </cell>
        </row>
        <row r="14">
          <cell r="A14" t="str">
            <v>3.0</v>
          </cell>
        </row>
        <row r="15">
          <cell r="A15" t="str">
            <v>4.0</v>
          </cell>
        </row>
        <row r="16">
          <cell r="A16" t="str">
            <v>5.0</v>
          </cell>
        </row>
        <row r="17">
          <cell r="A17" t="str">
            <v>6.0</v>
          </cell>
        </row>
        <row r="18">
          <cell r="A18" t="str">
            <v>7.0</v>
          </cell>
        </row>
        <row r="19">
          <cell r="A19" t="str">
            <v>8.0</v>
          </cell>
        </row>
        <row r="20">
          <cell r="A20" t="str">
            <v>9.0</v>
          </cell>
        </row>
        <row r="21">
          <cell r="A21" t="str">
            <v>10.0</v>
          </cell>
        </row>
        <row r="22">
          <cell r="A22" t="str">
            <v>11.0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7"/>
  <sheetViews>
    <sheetView view="pageBreakPreview" zoomScale="70" zoomScaleNormal="80" zoomScaleSheetLayoutView="70" workbookViewId="0">
      <selection activeCell="B13" sqref="B13"/>
    </sheetView>
  </sheetViews>
  <sheetFormatPr defaultRowHeight="12.75"/>
  <cols>
    <col min="1" max="1" width="20" customWidth="1"/>
    <col min="2" max="2" width="77.42578125" customWidth="1"/>
    <col min="3" max="3" width="47.5703125" customWidth="1"/>
  </cols>
  <sheetData>
    <row r="1" spans="1:3" ht="18">
      <c r="A1" s="258" t="s">
        <v>682</v>
      </c>
      <c r="B1" s="259"/>
      <c r="C1" s="260"/>
    </row>
    <row r="2" spans="1:3" ht="18">
      <c r="A2" s="261" t="s">
        <v>683</v>
      </c>
      <c r="B2" s="262"/>
      <c r="C2" s="263"/>
    </row>
    <row r="3" spans="1:3" ht="18">
      <c r="A3" s="261" t="s">
        <v>684</v>
      </c>
      <c r="B3" s="262"/>
      <c r="C3" s="263"/>
    </row>
    <row r="4" spans="1:3" ht="18">
      <c r="A4" s="264" t="s">
        <v>685</v>
      </c>
      <c r="B4" s="265"/>
      <c r="C4" s="266"/>
    </row>
    <row r="5" spans="1:3" ht="15" thickBot="1">
      <c r="A5" s="595" t="s">
        <v>1121</v>
      </c>
      <c r="B5" s="596"/>
      <c r="C5" s="597"/>
    </row>
    <row r="6" spans="1:3" ht="15">
      <c r="A6" s="598" t="s">
        <v>1120</v>
      </c>
      <c r="B6" s="599"/>
      <c r="C6" s="267" t="s">
        <v>686</v>
      </c>
    </row>
    <row r="7" spans="1:3" ht="18.75" thickBot="1">
      <c r="A7" s="600" t="s">
        <v>687</v>
      </c>
      <c r="B7" s="601"/>
      <c r="C7" s="268" t="s">
        <v>705</v>
      </c>
    </row>
    <row r="8" spans="1:3">
      <c r="A8" s="602" t="s">
        <v>5</v>
      </c>
      <c r="B8" s="602" t="s">
        <v>688</v>
      </c>
      <c r="C8" s="602" t="s">
        <v>1125</v>
      </c>
    </row>
    <row r="9" spans="1:3" ht="13.5" thickBot="1">
      <c r="A9" s="603"/>
      <c r="B9" s="603"/>
      <c r="C9" s="605"/>
    </row>
    <row r="10" spans="1:3" ht="18">
      <c r="A10" s="603"/>
      <c r="B10" s="604"/>
      <c r="C10" s="269" t="s">
        <v>689</v>
      </c>
    </row>
    <row r="11" spans="1:3" ht="18">
      <c r="A11" s="587" t="s">
        <v>690</v>
      </c>
      <c r="B11" s="588"/>
      <c r="C11" s="270"/>
    </row>
    <row r="12" spans="1:3" ht="18">
      <c r="A12" s="271" t="s">
        <v>691</v>
      </c>
      <c r="B12" s="272" t="s">
        <v>27</v>
      </c>
      <c r="C12" s="273">
        <f>ELDORADO!I8</f>
        <v>45311.599865279997</v>
      </c>
    </row>
    <row r="13" spans="1:3" ht="18">
      <c r="A13" s="271" t="s">
        <v>692</v>
      </c>
      <c r="B13" s="274" t="s">
        <v>30</v>
      </c>
      <c r="C13" s="273">
        <f>ELDORADO!I19</f>
        <v>79204.327617608869</v>
      </c>
    </row>
    <row r="14" spans="1:3" ht="18">
      <c r="A14" s="271" t="s">
        <v>693</v>
      </c>
      <c r="B14" s="275" t="s">
        <v>31</v>
      </c>
      <c r="C14" s="276">
        <f>ELDORADO!I29</f>
        <v>136492.61615248001</v>
      </c>
    </row>
    <row r="15" spans="1:3" ht="18">
      <c r="A15" s="271" t="s">
        <v>694</v>
      </c>
      <c r="B15" s="275" t="s">
        <v>570</v>
      </c>
      <c r="C15" s="276">
        <f>ELDORADO!I37</f>
        <v>120731.24278879998</v>
      </c>
    </row>
    <row r="16" spans="1:3" ht="18">
      <c r="A16" s="271" t="s">
        <v>351</v>
      </c>
      <c r="B16" s="275" t="s">
        <v>33</v>
      </c>
      <c r="C16" s="276">
        <f>ELDORADO!I46</f>
        <v>171.46098368</v>
      </c>
    </row>
    <row r="17" spans="1:3" ht="18">
      <c r="A17" s="271" t="s">
        <v>695</v>
      </c>
      <c r="B17" s="275" t="s">
        <v>35</v>
      </c>
      <c r="C17" s="276">
        <f>ELDORADO!I49</f>
        <v>229391.98795848998</v>
      </c>
    </row>
    <row r="18" spans="1:3" ht="18">
      <c r="A18" s="271" t="s">
        <v>696</v>
      </c>
      <c r="B18" s="275" t="s">
        <v>73</v>
      </c>
      <c r="C18" s="276">
        <f>ELDORADO!I71</f>
        <v>97895.596811722644</v>
      </c>
    </row>
    <row r="19" spans="1:3" ht="18">
      <c r="A19" s="271" t="s">
        <v>697</v>
      </c>
      <c r="B19" s="275" t="s">
        <v>78</v>
      </c>
      <c r="C19" s="276">
        <f>ELDORADO!I86</f>
        <v>58258.117539999992</v>
      </c>
    </row>
    <row r="20" spans="1:3" ht="18">
      <c r="A20" s="271" t="s">
        <v>698</v>
      </c>
      <c r="B20" s="275" t="s">
        <v>702</v>
      </c>
      <c r="C20" s="276">
        <f>ELDORADO!I127</f>
        <v>83415.131174485345</v>
      </c>
    </row>
    <row r="21" spans="1:3" ht="18">
      <c r="A21" s="271" t="s">
        <v>699</v>
      </c>
      <c r="B21" s="275" t="s">
        <v>154</v>
      </c>
      <c r="C21" s="276">
        <f>ELDORADO!I205</f>
        <v>13278.496409920001</v>
      </c>
    </row>
    <row r="22" spans="1:3" ht="18">
      <c r="A22" s="271" t="s">
        <v>700</v>
      </c>
      <c r="B22" s="275" t="s">
        <v>155</v>
      </c>
      <c r="C22" s="276">
        <f>ELDORADO!I212</f>
        <v>2150.9849088000001</v>
      </c>
    </row>
    <row r="23" spans="1:3" ht="23.25">
      <c r="A23" s="277"/>
      <c r="B23" s="278" t="s">
        <v>703</v>
      </c>
      <c r="C23" s="279">
        <f>SUM(C12:C22)</f>
        <v>866301.56221126684</v>
      </c>
    </row>
    <row r="24" spans="1:3" ht="15.75" thickBot="1">
      <c r="A24" s="280"/>
      <c r="B24" s="281"/>
      <c r="C24" s="282"/>
    </row>
    <row r="25" spans="1:3" ht="18">
      <c r="A25" s="283" t="s">
        <v>704</v>
      </c>
      <c r="B25" s="284"/>
      <c r="C25" s="285"/>
    </row>
    <row r="26" spans="1:3">
      <c r="A26" s="589" t="s">
        <v>1124</v>
      </c>
      <c r="B26" s="590"/>
      <c r="C26" s="591"/>
    </row>
    <row r="27" spans="1:3" ht="13.5" thickBot="1">
      <c r="A27" s="592"/>
      <c r="B27" s="593"/>
      <c r="C27" s="594"/>
    </row>
  </sheetData>
  <mergeCells count="8">
    <mergeCell ref="A11:B11"/>
    <mergeCell ref="A26:C27"/>
    <mergeCell ref="A5:C5"/>
    <mergeCell ref="A6:B6"/>
    <mergeCell ref="A7:B7"/>
    <mergeCell ref="A8:A10"/>
    <mergeCell ref="B8:B10"/>
    <mergeCell ref="C8:C9"/>
  </mergeCells>
  <pageMargins left="0.511811024" right="0.511811024" top="0.78740157499999996" bottom="0.78740157499999996" header="0.31496062000000002" footer="0.31496062000000002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17"/>
  <sheetViews>
    <sheetView view="pageBreakPreview" zoomScale="70" zoomScaleNormal="90" zoomScaleSheetLayoutView="70" workbookViewId="0">
      <selection activeCell="D2" sqref="D2"/>
    </sheetView>
  </sheetViews>
  <sheetFormatPr defaultRowHeight="18"/>
  <cols>
    <col min="1" max="1" width="7.5703125" style="10" customWidth="1"/>
    <col min="2" max="2" width="11" style="10" customWidth="1"/>
    <col min="3" max="3" width="9.28515625" style="10" customWidth="1"/>
    <col min="4" max="4" width="62.5703125" style="11" customWidth="1"/>
    <col min="5" max="5" width="8.140625" style="10" customWidth="1"/>
    <col min="6" max="6" width="13.7109375" style="287" customWidth="1"/>
    <col min="7" max="7" width="13.85546875" style="10" customWidth="1"/>
    <col min="8" max="9" width="17.7109375" style="10" customWidth="1"/>
    <col min="10" max="10" width="9.140625" style="377"/>
    <col min="11" max="16384" width="9.140625" style="1"/>
  </cols>
  <sheetData>
    <row r="1" spans="1:9">
      <c r="A1" s="293" t="s">
        <v>682</v>
      </c>
      <c r="B1" s="294"/>
      <c r="C1" s="294"/>
      <c r="D1" s="294"/>
      <c r="E1" s="294"/>
      <c r="F1" s="295"/>
      <c r="G1" s="296"/>
      <c r="H1" s="371"/>
      <c r="I1" s="373"/>
    </row>
    <row r="2" spans="1:9">
      <c r="A2" s="293" t="s">
        <v>683</v>
      </c>
      <c r="B2" s="294"/>
      <c r="C2" s="294"/>
      <c r="D2" s="294"/>
      <c r="E2" s="294"/>
      <c r="F2" s="295"/>
      <c r="G2" s="296"/>
      <c r="H2" s="371"/>
      <c r="I2" s="373"/>
    </row>
    <row r="3" spans="1:9">
      <c r="A3" s="297" t="s">
        <v>684</v>
      </c>
      <c r="B3" s="298"/>
      <c r="C3" s="298"/>
      <c r="D3" s="298"/>
      <c r="E3" s="294"/>
      <c r="F3" s="299" t="s">
        <v>738</v>
      </c>
      <c r="G3" s="369">
        <v>0.28239999999999998</v>
      </c>
      <c r="H3" s="371"/>
      <c r="I3" s="373"/>
    </row>
    <row r="4" spans="1:9" ht="35.25" customHeight="1">
      <c r="A4" s="614" t="s">
        <v>739</v>
      </c>
      <c r="B4" s="614"/>
      <c r="C4" s="614"/>
      <c r="D4" s="614"/>
      <c r="E4" s="614"/>
      <c r="F4" s="300" t="s">
        <v>740</v>
      </c>
      <c r="G4" s="370">
        <v>43009</v>
      </c>
      <c r="H4" s="372"/>
      <c r="I4" s="372"/>
    </row>
    <row r="5" spans="1:9">
      <c r="A5" s="614" t="s">
        <v>743</v>
      </c>
      <c r="B5" s="614"/>
      <c r="C5" s="614"/>
      <c r="D5" s="614"/>
      <c r="E5" s="615"/>
      <c r="F5" s="295"/>
      <c r="G5" s="301"/>
      <c r="H5" s="372"/>
      <c r="I5" s="372" t="s">
        <v>741</v>
      </c>
    </row>
    <row r="6" spans="1:9">
      <c r="A6" s="616" t="s">
        <v>742</v>
      </c>
      <c r="B6" s="616"/>
      <c r="C6" s="616"/>
      <c r="D6" s="616"/>
      <c r="E6" s="616"/>
      <c r="F6" s="302"/>
      <c r="G6" s="303"/>
      <c r="H6" s="374"/>
      <c r="I6" s="374"/>
    </row>
    <row r="7" spans="1:9" ht="35.25" customHeight="1">
      <c r="A7" s="611"/>
      <c r="B7" s="612"/>
      <c r="C7" s="613"/>
      <c r="D7" s="12" t="s">
        <v>69</v>
      </c>
      <c r="E7" s="13" t="s">
        <v>84</v>
      </c>
      <c r="F7" s="14" t="s">
        <v>87</v>
      </c>
      <c r="G7" s="14" t="s">
        <v>159</v>
      </c>
      <c r="H7" s="288" t="s">
        <v>163</v>
      </c>
      <c r="I7" s="14" t="s">
        <v>160</v>
      </c>
    </row>
    <row r="8" spans="1:9" ht="15" customHeight="1">
      <c r="A8" s="17"/>
      <c r="B8" s="15" t="s">
        <v>2</v>
      </c>
      <c r="C8" s="15" t="s">
        <v>691</v>
      </c>
      <c r="D8" s="16" t="s">
        <v>995</v>
      </c>
      <c r="E8" s="15"/>
      <c r="F8" s="314"/>
      <c r="G8" s="315"/>
      <c r="H8" s="315"/>
      <c r="I8" s="375">
        <f>SUM(I9:I18)</f>
        <v>45311.599865279997</v>
      </c>
    </row>
    <row r="9" spans="1:9" ht="27" customHeight="1">
      <c r="A9" s="286" t="s">
        <v>0</v>
      </c>
      <c r="B9" s="286" t="s">
        <v>3</v>
      </c>
      <c r="C9" s="286" t="s">
        <v>6</v>
      </c>
      <c r="D9" s="464" t="s">
        <v>28</v>
      </c>
      <c r="E9" s="286" t="s">
        <v>37</v>
      </c>
      <c r="F9" s="465">
        <v>4.5</v>
      </c>
      <c r="G9" s="466">
        <v>422.9</v>
      </c>
      <c r="H9" s="467">
        <f>G9*1.2824</f>
        <v>542.32695999999999</v>
      </c>
      <c r="I9" s="468">
        <f>F9*H9</f>
        <v>2440.4713200000001</v>
      </c>
    </row>
    <row r="10" spans="1:9" ht="27.75" customHeight="1">
      <c r="A10" s="286" t="s">
        <v>0</v>
      </c>
      <c r="B10" s="286" t="s">
        <v>4</v>
      </c>
      <c r="C10" s="286" t="s">
        <v>713</v>
      </c>
      <c r="D10" s="464" t="s">
        <v>744</v>
      </c>
      <c r="E10" s="286" t="s">
        <v>37</v>
      </c>
      <c r="F10" s="465">
        <v>357.94</v>
      </c>
      <c r="G10" s="466">
        <v>49.05</v>
      </c>
      <c r="H10" s="467">
        <f t="shared" ref="H10:H18" si="0">G10*1.2824</f>
        <v>62.901719999999997</v>
      </c>
      <c r="I10" s="468">
        <f t="shared" ref="I10:I18" si="1">F10*H10</f>
        <v>22515.0416568</v>
      </c>
    </row>
    <row r="11" spans="1:9" ht="33" customHeight="1">
      <c r="A11" s="286" t="s">
        <v>0</v>
      </c>
      <c r="B11" s="286">
        <v>73672</v>
      </c>
      <c r="C11" s="286" t="s">
        <v>7</v>
      </c>
      <c r="D11" s="464" t="s">
        <v>745</v>
      </c>
      <c r="E11" s="286" t="s">
        <v>37</v>
      </c>
      <c r="F11" s="465">
        <f>'MEMORIAL DE CALCULO'!D9</f>
        <v>1345.2</v>
      </c>
      <c r="G11" s="466">
        <v>0.51</v>
      </c>
      <c r="H11" s="467">
        <f t="shared" si="0"/>
        <v>0.65402400000000005</v>
      </c>
      <c r="I11" s="468">
        <f t="shared" si="1"/>
        <v>879.79308480000009</v>
      </c>
    </row>
    <row r="12" spans="1:9" ht="27.75" customHeight="1">
      <c r="A12" s="286" t="s">
        <v>1</v>
      </c>
      <c r="B12" s="469" t="s">
        <v>189</v>
      </c>
      <c r="C12" s="286" t="s">
        <v>8</v>
      </c>
      <c r="D12" s="464" t="s">
        <v>746</v>
      </c>
      <c r="E12" s="286" t="s">
        <v>37</v>
      </c>
      <c r="F12" s="465">
        <v>14</v>
      </c>
      <c r="G12" s="466">
        <f>COMPOSIÇÃO!H44</f>
        <v>162.72810000000001</v>
      </c>
      <c r="H12" s="467">
        <f t="shared" si="0"/>
        <v>208.68251544</v>
      </c>
      <c r="I12" s="468">
        <f t="shared" si="1"/>
        <v>2921.5552161599999</v>
      </c>
    </row>
    <row r="13" spans="1:9" ht="23.25" customHeight="1">
      <c r="A13" s="286" t="s">
        <v>1</v>
      </c>
      <c r="B13" s="469" t="s">
        <v>45</v>
      </c>
      <c r="C13" s="286" t="s">
        <v>9</v>
      </c>
      <c r="D13" s="470" t="s">
        <v>29</v>
      </c>
      <c r="E13" s="286" t="s">
        <v>38</v>
      </c>
      <c r="F13" s="465" t="s">
        <v>42</v>
      </c>
      <c r="G13" s="466">
        <f>COMPOSIÇÃO!H60</f>
        <v>1309.972</v>
      </c>
      <c r="H13" s="467">
        <f t="shared" si="0"/>
        <v>1679.9080927999998</v>
      </c>
      <c r="I13" s="468">
        <f t="shared" si="1"/>
        <v>1679.9080927999998</v>
      </c>
    </row>
    <row r="14" spans="1:9" ht="38.25">
      <c r="A14" s="286" t="s">
        <v>1</v>
      </c>
      <c r="B14" s="469" t="s">
        <v>749</v>
      </c>
      <c r="C14" s="286" t="s">
        <v>10</v>
      </c>
      <c r="D14" s="464" t="s">
        <v>747</v>
      </c>
      <c r="E14" s="286" t="s">
        <v>38</v>
      </c>
      <c r="F14" s="465" t="s">
        <v>42</v>
      </c>
      <c r="G14" s="466">
        <f>COMPOSIÇÃO!H69</f>
        <v>1731.28</v>
      </c>
      <c r="H14" s="467">
        <f t="shared" si="0"/>
        <v>2220.1934719999999</v>
      </c>
      <c r="I14" s="468">
        <f t="shared" si="1"/>
        <v>2220.1934719999999</v>
      </c>
    </row>
    <row r="15" spans="1:9">
      <c r="A15" s="286" t="s">
        <v>0</v>
      </c>
      <c r="B15" s="286">
        <v>73658</v>
      </c>
      <c r="C15" s="286" t="s">
        <v>11</v>
      </c>
      <c r="D15" s="470" t="s">
        <v>395</v>
      </c>
      <c r="E15" s="286" t="s">
        <v>38</v>
      </c>
      <c r="F15" s="465" t="s">
        <v>42</v>
      </c>
      <c r="G15" s="466">
        <v>483.82</v>
      </c>
      <c r="H15" s="467">
        <f t="shared" si="0"/>
        <v>620.45076800000004</v>
      </c>
      <c r="I15" s="468">
        <f t="shared" si="1"/>
        <v>620.45076800000004</v>
      </c>
    </row>
    <row r="16" spans="1:9">
      <c r="A16" s="286" t="s">
        <v>0</v>
      </c>
      <c r="B16" s="286" t="s">
        <v>750</v>
      </c>
      <c r="C16" s="286" t="s">
        <v>714</v>
      </c>
      <c r="D16" s="470" t="s">
        <v>748</v>
      </c>
      <c r="E16" s="286" t="s">
        <v>39</v>
      </c>
      <c r="F16" s="465">
        <v>68.94</v>
      </c>
      <c r="G16" s="466">
        <v>85.77</v>
      </c>
      <c r="H16" s="467">
        <f t="shared" si="0"/>
        <v>109.99144799999999</v>
      </c>
      <c r="I16" s="468">
        <f t="shared" si="1"/>
        <v>7582.8104251199993</v>
      </c>
    </row>
    <row r="17" spans="1:13" ht="25.5">
      <c r="A17" s="471" t="s">
        <v>0</v>
      </c>
      <c r="B17" s="472" t="s">
        <v>987</v>
      </c>
      <c r="C17" s="471" t="s">
        <v>988</v>
      </c>
      <c r="D17" s="473" t="s">
        <v>989</v>
      </c>
      <c r="E17" s="471" t="s">
        <v>39</v>
      </c>
      <c r="F17" s="474">
        <f>F16</f>
        <v>68.94</v>
      </c>
      <c r="G17" s="466">
        <v>19.45</v>
      </c>
      <c r="H17" s="467">
        <f t="shared" si="0"/>
        <v>24.942679999999999</v>
      </c>
      <c r="I17" s="468">
        <f t="shared" si="1"/>
        <v>1719.5483591999998</v>
      </c>
    </row>
    <row r="18" spans="1:13" ht="25.5">
      <c r="A18" s="471" t="s">
        <v>0</v>
      </c>
      <c r="B18" s="472" t="s">
        <v>990</v>
      </c>
      <c r="C18" s="471" t="s">
        <v>991</v>
      </c>
      <c r="D18" s="473" t="s">
        <v>996</v>
      </c>
      <c r="E18" s="471" t="s">
        <v>992</v>
      </c>
      <c r="F18" s="468">
        <f>F17*30</f>
        <v>2068.1999999999998</v>
      </c>
      <c r="G18" s="466">
        <v>1.03</v>
      </c>
      <c r="H18" s="467">
        <f t="shared" si="0"/>
        <v>1.320872</v>
      </c>
      <c r="I18" s="468">
        <f t="shared" si="1"/>
        <v>2731.8274704</v>
      </c>
    </row>
    <row r="19" spans="1:13">
      <c r="A19" s="304"/>
      <c r="B19" s="304"/>
      <c r="C19" s="308" t="s">
        <v>692</v>
      </c>
      <c r="D19" s="309" t="s">
        <v>30</v>
      </c>
      <c r="E19" s="304"/>
      <c r="F19" s="312"/>
      <c r="G19" s="313"/>
      <c r="H19" s="376"/>
      <c r="I19" s="375">
        <f>SUM(I20:I28)</f>
        <v>79204.327617608869</v>
      </c>
      <c r="M19" s="1" t="s">
        <v>917</v>
      </c>
    </row>
    <row r="20" spans="1:13" ht="25.5">
      <c r="A20" s="286" t="s">
        <v>1</v>
      </c>
      <c r="B20" s="286">
        <v>4</v>
      </c>
      <c r="C20" s="286" t="s">
        <v>343</v>
      </c>
      <c r="D20" s="464" t="s">
        <v>751</v>
      </c>
      <c r="E20" s="286" t="s">
        <v>37</v>
      </c>
      <c r="F20" s="475">
        <v>410.23</v>
      </c>
      <c r="G20" s="466">
        <f>COMPOSIÇÃO!H78</f>
        <v>51.878699999999995</v>
      </c>
      <c r="H20" s="467">
        <f>G20*1.2824</f>
        <v>66.529244879999993</v>
      </c>
      <c r="I20" s="468">
        <f>F20*H20</f>
        <v>27292.292127122397</v>
      </c>
    </row>
    <row r="21" spans="1:13" ht="25.5">
      <c r="A21" s="286" t="s">
        <v>1</v>
      </c>
      <c r="B21" s="286">
        <v>5</v>
      </c>
      <c r="C21" s="286" t="s">
        <v>715</v>
      </c>
      <c r="D21" s="464" t="s">
        <v>752</v>
      </c>
      <c r="E21" s="286" t="s">
        <v>37</v>
      </c>
      <c r="F21" s="475">
        <v>410.23</v>
      </c>
      <c r="G21" s="466">
        <f>COMPOSIÇÃO!H85</f>
        <v>52.854999999999997</v>
      </c>
      <c r="H21" s="467">
        <f t="shared" ref="H21:H28" si="2">G21*1.2824</f>
        <v>67.781251999999995</v>
      </c>
      <c r="I21" s="468">
        <f t="shared" ref="I21:I28" si="3">F21*H21</f>
        <v>27805.903007959998</v>
      </c>
    </row>
    <row r="22" spans="1:13" ht="38.25">
      <c r="A22" s="286" t="s">
        <v>0</v>
      </c>
      <c r="B22" s="286">
        <v>94219</v>
      </c>
      <c r="C22" s="286" t="s">
        <v>716</v>
      </c>
      <c r="D22" s="464" t="s">
        <v>753</v>
      </c>
      <c r="E22" s="286" t="s">
        <v>40</v>
      </c>
      <c r="F22" s="475">
        <v>36.380000000000003</v>
      </c>
      <c r="G22" s="466">
        <v>30.12</v>
      </c>
      <c r="H22" s="467">
        <f t="shared" si="2"/>
        <v>38.625888000000003</v>
      </c>
      <c r="I22" s="468">
        <f t="shared" si="3"/>
        <v>1405.2098054400003</v>
      </c>
    </row>
    <row r="23" spans="1:13" ht="38.25">
      <c r="A23" s="286" t="s">
        <v>0</v>
      </c>
      <c r="B23" s="286">
        <v>94228</v>
      </c>
      <c r="C23" s="286" t="s">
        <v>12</v>
      </c>
      <c r="D23" s="464" t="s">
        <v>444</v>
      </c>
      <c r="E23" s="286" t="s">
        <v>40</v>
      </c>
      <c r="F23" s="475">
        <v>102.65</v>
      </c>
      <c r="G23" s="466">
        <v>62.71</v>
      </c>
      <c r="H23" s="467">
        <f t="shared" si="2"/>
        <v>80.419303999999997</v>
      </c>
      <c r="I23" s="468">
        <f t="shared" si="3"/>
        <v>8255.0415556000007</v>
      </c>
    </row>
    <row r="24" spans="1:13" ht="25.5">
      <c r="A24" s="286" t="s">
        <v>0</v>
      </c>
      <c r="B24" s="286">
        <v>94231</v>
      </c>
      <c r="C24" s="286" t="s">
        <v>754</v>
      </c>
      <c r="D24" s="464" t="s">
        <v>199</v>
      </c>
      <c r="E24" s="286" t="s">
        <v>40</v>
      </c>
      <c r="F24" s="475">
        <v>235.5</v>
      </c>
      <c r="G24" s="466">
        <v>34.22</v>
      </c>
      <c r="H24" s="467">
        <f t="shared" si="2"/>
        <v>43.883727999999998</v>
      </c>
      <c r="I24" s="468">
        <f t="shared" si="3"/>
        <v>10334.617944</v>
      </c>
    </row>
    <row r="25" spans="1:13" ht="63.75">
      <c r="A25" s="286" t="s">
        <v>0</v>
      </c>
      <c r="B25" s="286">
        <v>72110</v>
      </c>
      <c r="C25" s="286" t="s">
        <v>755</v>
      </c>
      <c r="D25" s="464" t="s">
        <v>759</v>
      </c>
      <c r="E25" s="286" t="s">
        <v>37</v>
      </c>
      <c r="F25" s="475">
        <f>'MEMORIAL DE CALCULO'!D27</f>
        <v>22.76</v>
      </c>
      <c r="G25" s="466">
        <v>56.74</v>
      </c>
      <c r="H25" s="467">
        <f t="shared" si="2"/>
        <v>72.763376000000008</v>
      </c>
      <c r="I25" s="468">
        <f t="shared" si="3"/>
        <v>1656.0944377600003</v>
      </c>
    </row>
    <row r="26" spans="1:13" ht="25.5">
      <c r="A26" s="286" t="s">
        <v>1</v>
      </c>
      <c r="B26" s="286">
        <v>6</v>
      </c>
      <c r="C26" s="286" t="s">
        <v>756</v>
      </c>
      <c r="D26" s="464" t="s">
        <v>760</v>
      </c>
      <c r="E26" s="286" t="s">
        <v>37</v>
      </c>
      <c r="F26" s="475">
        <v>20.09</v>
      </c>
      <c r="G26" s="466">
        <f>COMPOSIÇÃO!H95</f>
        <v>36.480666999999997</v>
      </c>
      <c r="H26" s="467">
        <f t="shared" si="2"/>
        <v>46.782807360799993</v>
      </c>
      <c r="I26" s="468">
        <f t="shared" si="3"/>
        <v>939.86659987847179</v>
      </c>
    </row>
    <row r="27" spans="1:13" ht="25.5">
      <c r="A27" s="286" t="s">
        <v>1</v>
      </c>
      <c r="B27" s="286">
        <v>7</v>
      </c>
      <c r="C27" s="286" t="s">
        <v>757</v>
      </c>
      <c r="D27" s="464" t="s">
        <v>761</v>
      </c>
      <c r="E27" s="286" t="s">
        <v>37</v>
      </c>
      <c r="F27" s="475">
        <v>10</v>
      </c>
      <c r="G27" s="466">
        <f>COMPOSIÇÃO!H105</f>
        <v>45.238386999999996</v>
      </c>
      <c r="H27" s="467">
        <f t="shared" si="2"/>
        <v>58.013707488799994</v>
      </c>
      <c r="I27" s="468">
        <f t="shared" si="3"/>
        <v>580.13707488799992</v>
      </c>
    </row>
    <row r="28" spans="1:13" ht="38.25">
      <c r="A28" s="286" t="s">
        <v>0</v>
      </c>
      <c r="B28" s="286">
        <v>96111</v>
      </c>
      <c r="C28" s="286" t="s">
        <v>758</v>
      </c>
      <c r="D28" s="464" t="s">
        <v>762</v>
      </c>
      <c r="E28" s="286" t="s">
        <v>37</v>
      </c>
      <c r="F28" s="475">
        <v>22.76</v>
      </c>
      <c r="G28" s="466">
        <v>32.04</v>
      </c>
      <c r="H28" s="467">
        <f t="shared" si="2"/>
        <v>41.088096</v>
      </c>
      <c r="I28" s="468">
        <f t="shared" si="3"/>
        <v>935.16506496000011</v>
      </c>
    </row>
    <row r="29" spans="1:13">
      <c r="A29" s="304"/>
      <c r="B29" s="304"/>
      <c r="C29" s="304" t="s">
        <v>693</v>
      </c>
      <c r="D29" s="309" t="s">
        <v>31</v>
      </c>
      <c r="E29" s="304"/>
      <c r="F29" s="312"/>
      <c r="G29" s="313"/>
      <c r="H29" s="376"/>
      <c r="I29" s="375">
        <f>SUM(I30:I36)</f>
        <v>136492.61615248001</v>
      </c>
    </row>
    <row r="30" spans="1:13" ht="38.25">
      <c r="A30" s="286" t="s">
        <v>0</v>
      </c>
      <c r="B30" s="286">
        <v>1347</v>
      </c>
      <c r="C30" s="286" t="s">
        <v>13</v>
      </c>
      <c r="D30" s="464" t="s">
        <v>763</v>
      </c>
      <c r="E30" s="286" t="s">
        <v>37</v>
      </c>
      <c r="F30" s="465">
        <f>318.66+319.93</f>
        <v>638.59</v>
      </c>
      <c r="G30" s="466">
        <v>26.17</v>
      </c>
      <c r="H30" s="467">
        <f t="shared" ref="H30:H70" si="4">G30*1.2824</f>
        <v>33.560408000000002</v>
      </c>
      <c r="I30" s="468">
        <f>F30*H30</f>
        <v>21431.340944720003</v>
      </c>
    </row>
    <row r="31" spans="1:13" ht="38.25">
      <c r="A31" s="286" t="s">
        <v>0</v>
      </c>
      <c r="B31" s="286">
        <v>92916</v>
      </c>
      <c r="C31" s="286" t="s">
        <v>14</v>
      </c>
      <c r="D31" s="464" t="s">
        <v>445</v>
      </c>
      <c r="E31" s="286" t="s">
        <v>41</v>
      </c>
      <c r="F31" s="465">
        <f>2167.7+1112.2+805.4</f>
        <v>4085.2999999999997</v>
      </c>
      <c r="G31" s="466">
        <v>8.7100000000000009</v>
      </c>
      <c r="H31" s="467">
        <f t="shared" si="4"/>
        <v>11.169704000000001</v>
      </c>
      <c r="I31" s="468">
        <f t="shared" ref="I31:I36" si="5">F31*H31</f>
        <v>45631.591751200001</v>
      </c>
    </row>
    <row r="32" spans="1:13" ht="51">
      <c r="A32" s="286" t="s">
        <v>0</v>
      </c>
      <c r="B32" s="286">
        <v>92775</v>
      </c>
      <c r="C32" s="286" t="s">
        <v>717</v>
      </c>
      <c r="D32" s="464" t="s">
        <v>764</v>
      </c>
      <c r="E32" s="286" t="s">
        <v>41</v>
      </c>
      <c r="F32" s="465">
        <f>413.2+336.6</f>
        <v>749.8</v>
      </c>
      <c r="G32" s="466">
        <v>11.17</v>
      </c>
      <c r="H32" s="467">
        <f t="shared" si="4"/>
        <v>14.324408</v>
      </c>
      <c r="I32" s="468">
        <f t="shared" si="5"/>
        <v>10740.4411184</v>
      </c>
    </row>
    <row r="33" spans="1:10" ht="38.25">
      <c r="A33" s="286" t="s">
        <v>0</v>
      </c>
      <c r="B33" s="286">
        <v>34481</v>
      </c>
      <c r="C33" s="286" t="s">
        <v>15</v>
      </c>
      <c r="D33" s="464" t="s">
        <v>448</v>
      </c>
      <c r="E33" s="286" t="s">
        <v>39</v>
      </c>
      <c r="F33" s="465">
        <f>15.89+19.2</f>
        <v>35.090000000000003</v>
      </c>
      <c r="G33" s="466">
        <v>403.54</v>
      </c>
      <c r="H33" s="467">
        <f t="shared" si="4"/>
        <v>517.49969599999997</v>
      </c>
      <c r="I33" s="468">
        <f t="shared" si="5"/>
        <v>18159.064332640002</v>
      </c>
    </row>
    <row r="34" spans="1:10" ht="51">
      <c r="A34" s="286" t="s">
        <v>162</v>
      </c>
      <c r="B34" s="286">
        <v>92510</v>
      </c>
      <c r="C34" s="286" t="s">
        <v>16</v>
      </c>
      <c r="D34" s="464" t="s">
        <v>765</v>
      </c>
      <c r="E34" s="286" t="s">
        <v>37</v>
      </c>
      <c r="F34" s="465">
        <v>381.53</v>
      </c>
      <c r="G34" s="466">
        <v>32.75</v>
      </c>
      <c r="H34" s="467">
        <f t="shared" si="4"/>
        <v>41.998599999999996</v>
      </c>
      <c r="I34" s="468">
        <f t="shared" si="5"/>
        <v>16023.725857999998</v>
      </c>
    </row>
    <row r="35" spans="1:10" ht="51">
      <c r="A35" s="286" t="s">
        <v>162</v>
      </c>
      <c r="B35" s="286">
        <v>92726</v>
      </c>
      <c r="C35" s="286" t="s">
        <v>17</v>
      </c>
      <c r="D35" s="464" t="s">
        <v>766</v>
      </c>
      <c r="E35" s="286" t="s">
        <v>39</v>
      </c>
      <c r="F35" s="465">
        <v>46.23</v>
      </c>
      <c r="G35" s="466">
        <v>362.26</v>
      </c>
      <c r="H35" s="467">
        <f t="shared" si="4"/>
        <v>464.56222399999996</v>
      </c>
      <c r="I35" s="468">
        <f t="shared" si="5"/>
        <v>21476.711615519998</v>
      </c>
    </row>
    <row r="36" spans="1:10" ht="25.5">
      <c r="A36" s="286" t="s">
        <v>0</v>
      </c>
      <c r="B36" s="286">
        <v>93182</v>
      </c>
      <c r="C36" s="286" t="s">
        <v>997</v>
      </c>
      <c r="D36" s="464" t="s">
        <v>994</v>
      </c>
      <c r="E36" s="286" t="s">
        <v>40</v>
      </c>
      <c r="F36" s="475">
        <v>123.5</v>
      </c>
      <c r="G36" s="466">
        <v>19.13</v>
      </c>
      <c r="H36" s="467">
        <v>24.532311999999997</v>
      </c>
      <c r="I36" s="468">
        <f t="shared" si="5"/>
        <v>3029.7405319999998</v>
      </c>
    </row>
    <row r="37" spans="1:10">
      <c r="A37" s="304"/>
      <c r="B37" s="304"/>
      <c r="C37" s="304" t="s">
        <v>694</v>
      </c>
      <c r="D37" s="309" t="s">
        <v>570</v>
      </c>
      <c r="E37" s="304"/>
      <c r="F37" s="312"/>
      <c r="G37" s="313"/>
      <c r="H37" s="376"/>
      <c r="I37" s="375">
        <f>SUM(I38:I45)</f>
        <v>120731.24278879998</v>
      </c>
    </row>
    <row r="38" spans="1:10" ht="63.75">
      <c r="A38" s="286" t="s">
        <v>0</v>
      </c>
      <c r="B38" s="286">
        <v>87504</v>
      </c>
      <c r="C38" s="286" t="s">
        <v>349</v>
      </c>
      <c r="D38" s="464" t="s">
        <v>549</v>
      </c>
      <c r="E38" s="286" t="s">
        <v>37</v>
      </c>
      <c r="F38" s="475">
        <f>'MEMORIAL DE CALCULO'!D24</f>
        <v>909.14499999999987</v>
      </c>
      <c r="G38" s="466">
        <v>56.9</v>
      </c>
      <c r="H38" s="467">
        <f t="shared" si="4"/>
        <v>72.968559999999997</v>
      </c>
      <c r="I38" s="468">
        <f t="shared" ref="I38:I70" si="6">F38*H38</f>
        <v>66339.001481199986</v>
      </c>
    </row>
    <row r="39" spans="1:10">
      <c r="A39" s="304"/>
      <c r="B39" s="304"/>
      <c r="C39" s="304"/>
      <c r="D39" s="309" t="s">
        <v>32</v>
      </c>
      <c r="E39" s="304"/>
      <c r="F39" s="312"/>
      <c r="G39" s="313"/>
      <c r="H39" s="376"/>
      <c r="I39" s="375"/>
    </row>
    <row r="40" spans="1:10" s="477" customFormat="1">
      <c r="A40" s="286" t="s">
        <v>526</v>
      </c>
      <c r="B40" s="286">
        <v>35</v>
      </c>
      <c r="C40" s="286" t="s">
        <v>718</v>
      </c>
      <c r="D40" s="464" t="s">
        <v>550</v>
      </c>
      <c r="E40" s="286" t="s">
        <v>40</v>
      </c>
      <c r="F40" s="475">
        <v>158.5</v>
      </c>
      <c r="G40" s="466">
        <v>132.81980000000001</v>
      </c>
      <c r="H40" s="467">
        <f t="shared" si="4"/>
        <v>170.32811152000002</v>
      </c>
      <c r="I40" s="468">
        <f t="shared" si="6"/>
        <v>26997.005675920005</v>
      </c>
      <c r="J40" s="476"/>
    </row>
    <row r="41" spans="1:10" s="477" customFormat="1" ht="38.25">
      <c r="A41" s="286" t="s">
        <v>0</v>
      </c>
      <c r="B41" s="286" t="s">
        <v>561</v>
      </c>
      <c r="C41" s="286" t="s">
        <v>719</v>
      </c>
      <c r="D41" s="464" t="s">
        <v>562</v>
      </c>
      <c r="E41" s="286" t="s">
        <v>40</v>
      </c>
      <c r="F41" s="475">
        <v>158.5</v>
      </c>
      <c r="G41" s="466">
        <v>100.7</v>
      </c>
      <c r="H41" s="467">
        <f t="shared" si="4"/>
        <v>129.13767999999999</v>
      </c>
      <c r="I41" s="468">
        <f t="shared" si="6"/>
        <v>20468.322279999997</v>
      </c>
      <c r="J41" s="476"/>
    </row>
    <row r="42" spans="1:10" s="477" customFormat="1">
      <c r="A42" s="286" t="s">
        <v>0</v>
      </c>
      <c r="B42" s="286" t="s">
        <v>564</v>
      </c>
      <c r="C42" s="286" t="s">
        <v>720</v>
      </c>
      <c r="D42" s="464" t="s">
        <v>563</v>
      </c>
      <c r="E42" s="286" t="s">
        <v>37</v>
      </c>
      <c r="F42" s="475">
        <v>2.4</v>
      </c>
      <c r="G42" s="466">
        <v>383.34</v>
      </c>
      <c r="H42" s="467">
        <f t="shared" si="4"/>
        <v>491.59521599999994</v>
      </c>
      <c r="I42" s="468">
        <f t="shared" si="6"/>
        <v>1179.8285183999999</v>
      </c>
      <c r="J42" s="476"/>
    </row>
    <row r="43" spans="1:10" s="477" customFormat="1">
      <c r="A43" s="286" t="s">
        <v>0</v>
      </c>
      <c r="B43" s="286" t="s">
        <v>564</v>
      </c>
      <c r="C43" s="286" t="s">
        <v>721</v>
      </c>
      <c r="D43" s="464" t="s">
        <v>563</v>
      </c>
      <c r="E43" s="286" t="s">
        <v>37</v>
      </c>
      <c r="F43" s="475">
        <v>6</v>
      </c>
      <c r="G43" s="466">
        <v>383.34</v>
      </c>
      <c r="H43" s="467">
        <f t="shared" si="4"/>
        <v>491.59521599999994</v>
      </c>
      <c r="I43" s="468">
        <f t="shared" si="6"/>
        <v>2949.5712959999996</v>
      </c>
      <c r="J43" s="476"/>
    </row>
    <row r="44" spans="1:10" s="477" customFormat="1" ht="51">
      <c r="A44" s="286" t="s">
        <v>0</v>
      </c>
      <c r="B44" s="286" t="s">
        <v>565</v>
      </c>
      <c r="C44" s="286" t="s">
        <v>722</v>
      </c>
      <c r="D44" s="464" t="s">
        <v>566</v>
      </c>
      <c r="E44" s="286" t="s">
        <v>37</v>
      </c>
      <c r="F44" s="475">
        <v>253.6</v>
      </c>
      <c r="G44" s="466">
        <v>5.05</v>
      </c>
      <c r="H44" s="467">
        <f t="shared" si="4"/>
        <v>6.4761199999999999</v>
      </c>
      <c r="I44" s="468">
        <f t="shared" si="6"/>
        <v>1642.344032</v>
      </c>
      <c r="J44" s="476"/>
    </row>
    <row r="45" spans="1:10" s="477" customFormat="1">
      <c r="A45" s="286" t="s">
        <v>526</v>
      </c>
      <c r="B45" s="286">
        <v>36</v>
      </c>
      <c r="C45" s="286" t="s">
        <v>723</v>
      </c>
      <c r="D45" s="464" t="s">
        <v>567</v>
      </c>
      <c r="E45" s="286" t="s">
        <v>37</v>
      </c>
      <c r="F45" s="475">
        <v>253.6</v>
      </c>
      <c r="G45" s="466">
        <v>3.5519999999999996</v>
      </c>
      <c r="H45" s="467">
        <f t="shared" si="4"/>
        <v>4.5550847999999995</v>
      </c>
      <c r="I45" s="468">
        <f t="shared" si="6"/>
        <v>1155.1695052799998</v>
      </c>
      <c r="J45" s="476"/>
    </row>
    <row r="46" spans="1:10">
      <c r="A46" s="304"/>
      <c r="B46" s="304"/>
      <c r="C46" s="304" t="s">
        <v>351</v>
      </c>
      <c r="D46" s="309" t="s">
        <v>33</v>
      </c>
      <c r="E46" s="304"/>
      <c r="F46" s="312"/>
      <c r="G46" s="313"/>
      <c r="H46" s="376"/>
      <c r="I46" s="375">
        <f>SUM(I47:I48)</f>
        <v>171.46098368</v>
      </c>
    </row>
    <row r="47" spans="1:10" s="477" customFormat="1" ht="25.5">
      <c r="A47" s="286" t="s">
        <v>0</v>
      </c>
      <c r="B47" s="286">
        <v>83737</v>
      </c>
      <c r="C47" s="286" t="s">
        <v>19</v>
      </c>
      <c r="D47" s="464" t="s">
        <v>463</v>
      </c>
      <c r="E47" s="286" t="s">
        <v>37</v>
      </c>
      <c r="F47" s="475" t="s">
        <v>44</v>
      </c>
      <c r="G47" s="466">
        <v>58.64</v>
      </c>
      <c r="H47" s="467">
        <f t="shared" si="4"/>
        <v>75.199935999999994</v>
      </c>
      <c r="I47" s="468">
        <f t="shared" si="6"/>
        <v>120.31989759999999</v>
      </c>
      <c r="J47" s="476"/>
    </row>
    <row r="48" spans="1:10" s="477" customFormat="1" ht="25.5">
      <c r="A48" s="286" t="s">
        <v>1</v>
      </c>
      <c r="B48" s="286">
        <v>10</v>
      </c>
      <c r="C48" s="286" t="s">
        <v>560</v>
      </c>
      <c r="D48" s="464" t="s">
        <v>34</v>
      </c>
      <c r="E48" s="286" t="s">
        <v>37</v>
      </c>
      <c r="F48" s="475" t="s">
        <v>44</v>
      </c>
      <c r="G48" s="466">
        <f>COMPOSIÇÃO!H145</f>
        <v>24.924499999999998</v>
      </c>
      <c r="H48" s="467">
        <f>G48*1.2824</f>
        <v>31.963178799999998</v>
      </c>
      <c r="I48" s="468">
        <f>F48*H48</f>
        <v>51.141086080000001</v>
      </c>
      <c r="J48" s="476"/>
    </row>
    <row r="49" spans="1:10">
      <c r="A49" s="305"/>
      <c r="B49" s="304"/>
      <c r="C49" s="308" t="s">
        <v>695</v>
      </c>
      <c r="D49" s="309" t="s">
        <v>35</v>
      </c>
      <c r="E49" s="304"/>
      <c r="F49" s="312"/>
      <c r="G49" s="313"/>
      <c r="H49" s="376"/>
      <c r="I49" s="375">
        <f>SUM(I50:I70)</f>
        <v>229391.98795848998</v>
      </c>
    </row>
    <row r="50" spans="1:10">
      <c r="A50" s="304"/>
      <c r="B50" s="304"/>
      <c r="C50" s="304"/>
      <c r="D50" s="309" t="s">
        <v>36</v>
      </c>
      <c r="E50" s="304"/>
      <c r="F50" s="312"/>
      <c r="G50" s="313"/>
      <c r="H50" s="376"/>
      <c r="I50" s="313"/>
    </row>
    <row r="51" spans="1:10" s="477" customFormat="1" ht="38.25">
      <c r="A51" s="286" t="s">
        <v>0</v>
      </c>
      <c r="B51" s="286">
        <v>94993</v>
      </c>
      <c r="C51" s="286" t="s">
        <v>20</v>
      </c>
      <c r="D51" s="464" t="s">
        <v>969</v>
      </c>
      <c r="E51" s="286" t="s">
        <v>37</v>
      </c>
      <c r="F51" s="475">
        <f>'MEMORIAL DE CALCULO'!D51</f>
        <v>355.1785000000001</v>
      </c>
      <c r="G51" s="466">
        <v>50.81</v>
      </c>
      <c r="H51" s="467">
        <f t="shared" si="4"/>
        <v>65.158743999999999</v>
      </c>
      <c r="I51" s="468">
        <f t="shared" si="6"/>
        <v>23142.984955804008</v>
      </c>
      <c r="J51" s="476"/>
    </row>
    <row r="52" spans="1:10" s="477" customFormat="1" ht="38.25">
      <c r="A52" s="286" t="s">
        <v>0</v>
      </c>
      <c r="B52" s="286">
        <v>94993</v>
      </c>
      <c r="C52" s="286" t="s">
        <v>21</v>
      </c>
      <c r="D52" s="464" t="s">
        <v>767</v>
      </c>
      <c r="E52" s="286" t="s">
        <v>37</v>
      </c>
      <c r="F52" s="465">
        <v>321.27</v>
      </c>
      <c r="G52" s="466">
        <v>50.81</v>
      </c>
      <c r="H52" s="467">
        <f t="shared" si="4"/>
        <v>65.158743999999999</v>
      </c>
      <c r="I52" s="468">
        <f>F52*H52</f>
        <v>20933.549684879999</v>
      </c>
      <c r="J52" s="476"/>
    </row>
    <row r="53" spans="1:10" s="477" customFormat="1" ht="38.25">
      <c r="A53" s="286" t="s">
        <v>768</v>
      </c>
      <c r="B53" s="286">
        <v>4720</v>
      </c>
      <c r="C53" s="286" t="s">
        <v>22</v>
      </c>
      <c r="D53" s="464" t="s">
        <v>769</v>
      </c>
      <c r="E53" s="286" t="s">
        <v>39</v>
      </c>
      <c r="F53" s="465" t="s">
        <v>724</v>
      </c>
      <c r="G53" s="466">
        <v>63.46</v>
      </c>
      <c r="H53" s="467">
        <f t="shared" si="4"/>
        <v>81.381103999999993</v>
      </c>
      <c r="I53" s="468">
        <f t="shared" si="6"/>
        <v>1118.17636896</v>
      </c>
      <c r="J53" s="476"/>
    </row>
    <row r="54" spans="1:10" s="477" customFormat="1" ht="25.5">
      <c r="A54" s="286" t="s">
        <v>0</v>
      </c>
      <c r="B54" s="286">
        <v>84191</v>
      </c>
      <c r="C54" s="286" t="s">
        <v>770</v>
      </c>
      <c r="D54" s="464" t="s">
        <v>464</v>
      </c>
      <c r="E54" s="286" t="s">
        <v>37</v>
      </c>
      <c r="F54" s="475">
        <v>325.32</v>
      </c>
      <c r="G54" s="466">
        <v>107.3</v>
      </c>
      <c r="H54" s="467">
        <f t="shared" si="4"/>
        <v>137.60151999999999</v>
      </c>
      <c r="I54" s="468">
        <f t="shared" si="6"/>
        <v>44764.526486399998</v>
      </c>
      <c r="J54" s="476"/>
    </row>
    <row r="55" spans="1:10" s="477" customFormat="1">
      <c r="A55" s="286" t="s">
        <v>0</v>
      </c>
      <c r="B55" s="286" t="s">
        <v>771</v>
      </c>
      <c r="C55" s="286" t="s">
        <v>772</v>
      </c>
      <c r="D55" s="464" t="s">
        <v>548</v>
      </c>
      <c r="E55" s="286" t="s">
        <v>40</v>
      </c>
      <c r="F55" s="465">
        <v>343.51</v>
      </c>
      <c r="G55" s="466">
        <v>22.88</v>
      </c>
      <c r="H55" s="467">
        <f t="shared" si="4"/>
        <v>29.341311999999999</v>
      </c>
      <c r="I55" s="468">
        <f t="shared" si="6"/>
        <v>10079.03408512</v>
      </c>
      <c r="J55" s="476"/>
    </row>
    <row r="56" spans="1:10">
      <c r="A56" s="304"/>
      <c r="B56" s="304"/>
      <c r="C56" s="304"/>
      <c r="D56" s="309" t="s">
        <v>70</v>
      </c>
      <c r="E56" s="304"/>
      <c r="F56" s="312"/>
      <c r="G56" s="313"/>
      <c r="H56" s="376"/>
      <c r="I56" s="313"/>
    </row>
    <row r="57" spans="1:10" s="477" customFormat="1" ht="39.75" customHeight="1">
      <c r="A57" s="286" t="s">
        <v>0</v>
      </c>
      <c r="B57" s="286">
        <v>87879</v>
      </c>
      <c r="C57" s="286" t="s">
        <v>773</v>
      </c>
      <c r="D57" s="464" t="s">
        <v>544</v>
      </c>
      <c r="E57" s="286" t="s">
        <v>37</v>
      </c>
      <c r="F57" s="475">
        <f>'MEMORIAL DE CALCULO'!D45</f>
        <v>1818.2899999999997</v>
      </c>
      <c r="G57" s="466">
        <v>2.82</v>
      </c>
      <c r="H57" s="467">
        <f t="shared" si="4"/>
        <v>3.6163679999999996</v>
      </c>
      <c r="I57" s="468">
        <f t="shared" si="6"/>
        <v>6575.605770719998</v>
      </c>
      <c r="J57" s="476"/>
    </row>
    <row r="58" spans="1:10" s="477" customFormat="1" ht="63.75">
      <c r="A58" s="286" t="s">
        <v>0</v>
      </c>
      <c r="B58" s="286">
        <v>87535</v>
      </c>
      <c r="C58" s="286" t="s">
        <v>774</v>
      </c>
      <c r="D58" s="464" t="s">
        <v>993</v>
      </c>
      <c r="E58" s="286" t="s">
        <v>37</v>
      </c>
      <c r="F58" s="475">
        <f>F57</f>
        <v>1818.2899999999997</v>
      </c>
      <c r="G58" s="466">
        <v>21.18</v>
      </c>
      <c r="H58" s="467">
        <f t="shared" si="4"/>
        <v>27.161231999999998</v>
      </c>
      <c r="I58" s="468">
        <f t="shared" si="6"/>
        <v>49386.996533279991</v>
      </c>
      <c r="J58" s="476"/>
    </row>
    <row r="59" spans="1:10" s="477" customFormat="1" ht="25.5">
      <c r="A59" s="286" t="s">
        <v>526</v>
      </c>
      <c r="B59" s="478" t="s">
        <v>1051</v>
      </c>
      <c r="C59" s="286" t="s">
        <v>775</v>
      </c>
      <c r="D59" s="464" t="s">
        <v>578</v>
      </c>
      <c r="E59" s="286" t="s">
        <v>37</v>
      </c>
      <c r="F59" s="475">
        <f>'MEMORIAL DE CALCULO'!D47</f>
        <v>112.89999999999998</v>
      </c>
      <c r="G59" s="466">
        <v>45.668499999999995</v>
      </c>
      <c r="H59" s="467">
        <f t="shared" si="4"/>
        <v>58.565284399999989</v>
      </c>
      <c r="I59" s="468">
        <f t="shared" si="6"/>
        <v>6612.0206087599972</v>
      </c>
      <c r="J59" s="476"/>
    </row>
    <row r="60" spans="1:10" s="477" customFormat="1" ht="25.5">
      <c r="A60" s="286" t="s">
        <v>526</v>
      </c>
      <c r="B60" s="478" t="s">
        <v>799</v>
      </c>
      <c r="C60" s="286" t="s">
        <v>776</v>
      </c>
      <c r="D60" s="464" t="s">
        <v>777</v>
      </c>
      <c r="E60" s="286" t="s">
        <v>37</v>
      </c>
      <c r="F60" s="475">
        <f>'MEMORIAL DE CALCULO'!D49</f>
        <v>1384.3139999999999</v>
      </c>
      <c r="G60" s="466">
        <f>COMPOSIÇÃO!H162</f>
        <v>9.3309999999999995</v>
      </c>
      <c r="H60" s="467">
        <f t="shared" si="4"/>
        <v>11.9660744</v>
      </c>
      <c r="I60" s="468">
        <f t="shared" si="6"/>
        <v>16564.804316961599</v>
      </c>
      <c r="J60" s="476"/>
    </row>
    <row r="61" spans="1:10" s="477" customFormat="1" ht="25.5">
      <c r="A61" s="286" t="s">
        <v>0</v>
      </c>
      <c r="B61" s="286">
        <v>88489</v>
      </c>
      <c r="C61" s="286" t="s">
        <v>778</v>
      </c>
      <c r="D61" s="464" t="s">
        <v>779</v>
      </c>
      <c r="E61" s="286" t="s">
        <v>37</v>
      </c>
      <c r="F61" s="475">
        <f>'ALVENARIA E PINTURA'!K40</f>
        <v>623.20399999999995</v>
      </c>
      <c r="G61" s="466">
        <v>9.86</v>
      </c>
      <c r="H61" s="467">
        <f t="shared" si="4"/>
        <v>12.644463999999999</v>
      </c>
      <c r="I61" s="468">
        <f t="shared" si="6"/>
        <v>7880.0805426559991</v>
      </c>
      <c r="J61" s="476"/>
    </row>
    <row r="62" spans="1:10" s="477" customFormat="1">
      <c r="A62" s="286" t="s">
        <v>0</v>
      </c>
      <c r="B62" s="286">
        <v>84088</v>
      </c>
      <c r="C62" s="286" t="s">
        <v>780</v>
      </c>
      <c r="D62" s="470" t="s">
        <v>200</v>
      </c>
      <c r="E62" s="286" t="s">
        <v>40</v>
      </c>
      <c r="F62" s="475">
        <v>26</v>
      </c>
      <c r="G62" s="466">
        <v>64.959999999999994</v>
      </c>
      <c r="H62" s="467">
        <f t="shared" si="4"/>
        <v>83.304703999999987</v>
      </c>
      <c r="I62" s="468">
        <f t="shared" si="6"/>
        <v>2165.9223039999997</v>
      </c>
      <c r="J62" s="476"/>
    </row>
    <row r="63" spans="1:10" s="477" customFormat="1">
      <c r="A63" s="286" t="s">
        <v>0</v>
      </c>
      <c r="B63" s="286">
        <v>88423</v>
      </c>
      <c r="C63" s="286" t="s">
        <v>781</v>
      </c>
      <c r="D63" s="470" t="s">
        <v>465</v>
      </c>
      <c r="E63" s="286" t="s">
        <v>37</v>
      </c>
      <c r="F63" s="475">
        <f>'ALVENARIA E PINTURA'!K41</f>
        <v>622.12</v>
      </c>
      <c r="G63" s="466">
        <v>13.56</v>
      </c>
      <c r="H63" s="467">
        <f t="shared" si="4"/>
        <v>17.389344000000001</v>
      </c>
      <c r="I63" s="468">
        <f t="shared" si="6"/>
        <v>10818.258689280001</v>
      </c>
      <c r="J63" s="476"/>
    </row>
    <row r="64" spans="1:10" s="477" customFormat="1">
      <c r="A64" s="286" t="s">
        <v>0</v>
      </c>
      <c r="B64" s="286">
        <v>79460</v>
      </c>
      <c r="C64" s="286" t="s">
        <v>782</v>
      </c>
      <c r="D64" s="470" t="s">
        <v>579</v>
      </c>
      <c r="E64" s="286" t="s">
        <v>37</v>
      </c>
      <c r="F64" s="465">
        <f>'ALVENARIA E PINTURA'!K39</f>
        <v>138.98999999999998</v>
      </c>
      <c r="G64" s="466">
        <v>35.03</v>
      </c>
      <c r="H64" s="467">
        <f t="shared" si="4"/>
        <v>44.922471999999999</v>
      </c>
      <c r="I64" s="468">
        <f t="shared" si="6"/>
        <v>6243.7743832799988</v>
      </c>
      <c r="J64" s="476"/>
    </row>
    <row r="65" spans="1:11">
      <c r="A65" s="304"/>
      <c r="B65" s="304"/>
      <c r="C65" s="310"/>
      <c r="D65" s="309" t="s">
        <v>71</v>
      </c>
      <c r="E65" s="304"/>
      <c r="F65" s="312"/>
      <c r="G65" s="313"/>
      <c r="H65" s="376"/>
      <c r="I65" s="313"/>
    </row>
    <row r="66" spans="1:11" s="477" customFormat="1" ht="38.25">
      <c r="A66" s="286" t="s">
        <v>0</v>
      </c>
      <c r="B66" s="286">
        <v>87885</v>
      </c>
      <c r="C66" s="286" t="s">
        <v>783</v>
      </c>
      <c r="D66" s="464" t="s">
        <v>784</v>
      </c>
      <c r="E66" s="286" t="s">
        <v>37</v>
      </c>
      <c r="F66" s="475">
        <f>'ALVENARIA E PINTURA'!K48</f>
        <v>355.1785000000001</v>
      </c>
      <c r="G66" s="466">
        <v>8.75</v>
      </c>
      <c r="H66" s="467">
        <f t="shared" si="4"/>
        <v>11.221</v>
      </c>
      <c r="I66" s="468">
        <f t="shared" si="6"/>
        <v>3985.4579485000013</v>
      </c>
      <c r="J66" s="476"/>
    </row>
    <row r="67" spans="1:11" s="477" customFormat="1" ht="63.75">
      <c r="A67" s="286" t="s">
        <v>0</v>
      </c>
      <c r="B67" s="286">
        <v>87535</v>
      </c>
      <c r="C67" s="286" t="s">
        <v>785</v>
      </c>
      <c r="D67" s="464" t="s">
        <v>993</v>
      </c>
      <c r="E67" s="286" t="s">
        <v>37</v>
      </c>
      <c r="F67" s="475">
        <f>F66</f>
        <v>355.1785000000001</v>
      </c>
      <c r="G67" s="466">
        <v>21.18</v>
      </c>
      <c r="H67" s="467">
        <f t="shared" si="4"/>
        <v>27.161231999999998</v>
      </c>
      <c r="I67" s="468">
        <f t="shared" si="6"/>
        <v>9647.0856399120021</v>
      </c>
      <c r="J67" s="476"/>
    </row>
    <row r="68" spans="1:11" s="477" customFormat="1">
      <c r="A68" s="286" t="s">
        <v>526</v>
      </c>
      <c r="B68" s="478" t="s">
        <v>799</v>
      </c>
      <c r="C68" s="286" t="s">
        <v>786</v>
      </c>
      <c r="D68" s="470" t="s">
        <v>72</v>
      </c>
      <c r="E68" s="286" t="s">
        <v>37</v>
      </c>
      <c r="F68" s="475">
        <f>F67</f>
        <v>355.1785000000001</v>
      </c>
      <c r="G68" s="466">
        <f>COMPOSIÇÃO!H162</f>
        <v>9.3309999999999995</v>
      </c>
      <c r="H68" s="467">
        <f t="shared" si="4"/>
        <v>11.9660744</v>
      </c>
      <c r="I68" s="468">
        <f t="shared" si="6"/>
        <v>4250.092356280401</v>
      </c>
      <c r="J68" s="476"/>
    </row>
    <row r="69" spans="1:11" s="477" customFormat="1" ht="25.5">
      <c r="A69" s="286" t="s">
        <v>0</v>
      </c>
      <c r="B69" s="286">
        <v>88488</v>
      </c>
      <c r="C69" s="286" t="s">
        <v>787</v>
      </c>
      <c r="D69" s="464" t="s">
        <v>788</v>
      </c>
      <c r="E69" s="286" t="s">
        <v>37</v>
      </c>
      <c r="F69" s="475">
        <f>'ALVENARIA E PINTURA'!K42</f>
        <v>320.21850000000012</v>
      </c>
      <c r="G69" s="466">
        <v>11.24</v>
      </c>
      <c r="H69" s="467">
        <f t="shared" si="4"/>
        <v>14.414175999999999</v>
      </c>
      <c r="I69" s="468">
        <f t="shared" si="6"/>
        <v>4615.6858174560011</v>
      </c>
      <c r="J69" s="476"/>
    </row>
    <row r="70" spans="1:11" s="477" customFormat="1">
      <c r="A70" s="286" t="s">
        <v>0</v>
      </c>
      <c r="B70" s="286">
        <v>88423</v>
      </c>
      <c r="C70" s="286" t="s">
        <v>789</v>
      </c>
      <c r="D70" s="470" t="s">
        <v>725</v>
      </c>
      <c r="E70" s="286" t="s">
        <v>37</v>
      </c>
      <c r="F70" s="475">
        <f>'ALVENARIA E PINTURA'!K46</f>
        <v>34.96</v>
      </c>
      <c r="G70" s="466">
        <v>13.56</v>
      </c>
      <c r="H70" s="467">
        <f t="shared" si="4"/>
        <v>17.389344000000001</v>
      </c>
      <c r="I70" s="468">
        <f t="shared" si="6"/>
        <v>607.93146624000008</v>
      </c>
      <c r="J70" s="476"/>
    </row>
    <row r="71" spans="1:11">
      <c r="A71" s="304"/>
      <c r="B71" s="304"/>
      <c r="C71" s="308" t="s">
        <v>696</v>
      </c>
      <c r="D71" s="309" t="s">
        <v>73</v>
      </c>
      <c r="E71" s="304"/>
      <c r="F71" s="312"/>
      <c r="G71" s="313"/>
      <c r="H71" s="376"/>
      <c r="I71" s="375">
        <f>SUM(I72:I85)</f>
        <v>97895.596811722644</v>
      </c>
    </row>
    <row r="72" spans="1:11">
      <c r="A72" s="304"/>
      <c r="B72" s="304"/>
      <c r="C72" s="304"/>
      <c r="D72" s="309" t="s">
        <v>74</v>
      </c>
      <c r="E72" s="304"/>
      <c r="F72" s="312"/>
      <c r="G72" s="313"/>
      <c r="H72" s="376"/>
      <c r="I72" s="313"/>
    </row>
    <row r="73" spans="1:11" s="477" customFormat="1" ht="38.25">
      <c r="A73" s="286" t="s">
        <v>0</v>
      </c>
      <c r="B73" s="286">
        <v>90822</v>
      </c>
      <c r="C73" s="286" t="s">
        <v>23</v>
      </c>
      <c r="D73" s="464" t="s">
        <v>790</v>
      </c>
      <c r="E73" s="286" t="s">
        <v>38</v>
      </c>
      <c r="F73" s="465" t="s">
        <v>727</v>
      </c>
      <c r="G73" s="466">
        <v>278.85000000000002</v>
      </c>
      <c r="H73" s="467">
        <f t="shared" ref="H73:H134" si="7">G73*1.2824</f>
        <v>357.59724</v>
      </c>
      <c r="I73" s="468">
        <f t="shared" ref="I73:I134" si="8">F73*H73</f>
        <v>2503.1806799999999</v>
      </c>
      <c r="J73" s="479"/>
      <c r="K73" s="479"/>
    </row>
    <row r="74" spans="1:11" s="477" customFormat="1" ht="38.25">
      <c r="A74" s="286" t="s">
        <v>0</v>
      </c>
      <c r="B74" s="286">
        <v>90823</v>
      </c>
      <c r="C74" s="286" t="s">
        <v>24</v>
      </c>
      <c r="D74" s="464" t="s">
        <v>791</v>
      </c>
      <c r="E74" s="286" t="s">
        <v>38</v>
      </c>
      <c r="F74" s="465" t="s">
        <v>728</v>
      </c>
      <c r="G74" s="466">
        <v>295.44</v>
      </c>
      <c r="H74" s="467">
        <f t="shared" si="7"/>
        <v>378.87225599999999</v>
      </c>
      <c r="I74" s="468">
        <f t="shared" si="8"/>
        <v>5683.0838400000002</v>
      </c>
      <c r="J74" s="479"/>
      <c r="K74" s="479"/>
    </row>
    <row r="75" spans="1:11" s="477" customFormat="1" ht="38.25">
      <c r="A75" s="286" t="s">
        <v>526</v>
      </c>
      <c r="B75" s="286">
        <v>13</v>
      </c>
      <c r="C75" s="286" t="s">
        <v>25</v>
      </c>
      <c r="D75" s="464" t="s">
        <v>792</v>
      </c>
      <c r="E75" s="286" t="s">
        <v>38</v>
      </c>
      <c r="F75" s="465">
        <v>2</v>
      </c>
      <c r="G75" s="466">
        <f>COMPOSIÇÃO!H177</f>
        <v>436.80838</v>
      </c>
      <c r="H75" s="467">
        <f t="shared" si="7"/>
        <v>560.163066512</v>
      </c>
      <c r="I75" s="468">
        <f t="shared" si="8"/>
        <v>1120.326133024</v>
      </c>
      <c r="J75" s="479"/>
      <c r="K75" s="479"/>
    </row>
    <row r="76" spans="1:11" s="477" customFormat="1" ht="51">
      <c r="A76" s="286" t="s">
        <v>0</v>
      </c>
      <c r="B76" s="286">
        <v>91307</v>
      </c>
      <c r="C76" s="286" t="s">
        <v>26</v>
      </c>
      <c r="D76" s="464" t="s">
        <v>793</v>
      </c>
      <c r="E76" s="286" t="s">
        <v>38</v>
      </c>
      <c r="F76" s="465">
        <v>24</v>
      </c>
      <c r="G76" s="466">
        <v>52.51</v>
      </c>
      <c r="H76" s="467">
        <f t="shared" si="7"/>
        <v>67.338824000000002</v>
      </c>
      <c r="I76" s="468">
        <f t="shared" si="8"/>
        <v>1616.1317760000002</v>
      </c>
      <c r="J76" s="476"/>
    </row>
    <row r="77" spans="1:11" s="477" customFormat="1" ht="25.5">
      <c r="A77" s="286" t="s">
        <v>526</v>
      </c>
      <c r="B77" s="478" t="s">
        <v>1052</v>
      </c>
      <c r="C77" s="286" t="s">
        <v>46</v>
      </c>
      <c r="D77" s="464" t="s">
        <v>613</v>
      </c>
      <c r="E77" s="286" t="s">
        <v>206</v>
      </c>
      <c r="F77" s="465">
        <v>6.3</v>
      </c>
      <c r="G77" s="466">
        <f>COMPOSIÇÃO!H193</f>
        <v>268.81369699999993</v>
      </c>
      <c r="H77" s="467">
        <f t="shared" si="7"/>
        <v>344.72668503279994</v>
      </c>
      <c r="I77" s="468">
        <f t="shared" si="8"/>
        <v>2171.7781157066397</v>
      </c>
      <c r="J77" s="476"/>
    </row>
    <row r="78" spans="1:11" s="477" customFormat="1" ht="25.5">
      <c r="A78" s="286" t="s">
        <v>0</v>
      </c>
      <c r="B78" s="286" t="s">
        <v>201</v>
      </c>
      <c r="C78" s="286" t="s">
        <v>47</v>
      </c>
      <c r="D78" s="464" t="s">
        <v>466</v>
      </c>
      <c r="E78" s="286" t="s">
        <v>37</v>
      </c>
      <c r="F78" s="475">
        <v>136.32</v>
      </c>
      <c r="G78" s="466">
        <v>20.34</v>
      </c>
      <c r="H78" s="467">
        <f t="shared" si="7"/>
        <v>26.084015999999998</v>
      </c>
      <c r="I78" s="468">
        <f t="shared" si="8"/>
        <v>3555.7730611199995</v>
      </c>
      <c r="J78" s="476"/>
    </row>
    <row r="79" spans="1:11">
      <c r="A79" s="304"/>
      <c r="B79" s="304"/>
      <c r="C79" s="304"/>
      <c r="D79" s="309" t="s">
        <v>75</v>
      </c>
      <c r="E79" s="304"/>
      <c r="F79" s="312"/>
      <c r="G79" s="313"/>
      <c r="H79" s="376"/>
      <c r="I79" s="313"/>
    </row>
    <row r="80" spans="1:11" s="477" customFormat="1">
      <c r="A80" s="286" t="s">
        <v>526</v>
      </c>
      <c r="B80" s="286">
        <v>15</v>
      </c>
      <c r="C80" s="286" t="s">
        <v>48</v>
      </c>
      <c r="D80" s="480" t="s">
        <v>76</v>
      </c>
      <c r="E80" s="286" t="s">
        <v>37</v>
      </c>
      <c r="F80" s="465">
        <v>39.9</v>
      </c>
      <c r="G80" s="466">
        <f>COMPOSIÇÃO!H202</f>
        <v>731.63020000000006</v>
      </c>
      <c r="H80" s="467">
        <f t="shared" si="7"/>
        <v>938.24256848000005</v>
      </c>
      <c r="I80" s="468">
        <f t="shared" si="8"/>
        <v>37435.878482352004</v>
      </c>
      <c r="J80" s="476"/>
    </row>
    <row r="81" spans="1:10" s="477" customFormat="1">
      <c r="A81" s="286" t="s">
        <v>0</v>
      </c>
      <c r="B81" s="478" t="s">
        <v>794</v>
      </c>
      <c r="C81" s="286" t="s">
        <v>540</v>
      </c>
      <c r="D81" s="470" t="s">
        <v>592</v>
      </c>
      <c r="E81" s="286" t="s">
        <v>37</v>
      </c>
      <c r="F81" s="465">
        <v>17.95</v>
      </c>
      <c r="G81" s="466">
        <v>739.55</v>
      </c>
      <c r="H81" s="467">
        <f t="shared" si="7"/>
        <v>948.39891999999998</v>
      </c>
      <c r="I81" s="468">
        <f t="shared" si="8"/>
        <v>17023.760613999999</v>
      </c>
      <c r="J81" s="476"/>
    </row>
    <row r="82" spans="1:10" s="477" customFormat="1">
      <c r="A82" s="286" t="s">
        <v>0</v>
      </c>
      <c r="B82" s="286">
        <v>91338</v>
      </c>
      <c r="C82" s="286" t="s">
        <v>49</v>
      </c>
      <c r="D82" s="470" t="s">
        <v>795</v>
      </c>
      <c r="E82" s="286" t="s">
        <v>37</v>
      </c>
      <c r="F82" s="465">
        <v>9.1199999999999992</v>
      </c>
      <c r="G82" s="466">
        <v>1422.02</v>
      </c>
      <c r="H82" s="467">
        <f t="shared" si="7"/>
        <v>1823.598448</v>
      </c>
      <c r="I82" s="468">
        <f t="shared" si="8"/>
        <v>16631.217845759998</v>
      </c>
      <c r="J82" s="476"/>
    </row>
    <row r="83" spans="1:10" s="477" customFormat="1">
      <c r="A83" s="286" t="s">
        <v>526</v>
      </c>
      <c r="B83" s="286">
        <v>16</v>
      </c>
      <c r="C83" s="286" t="s">
        <v>796</v>
      </c>
      <c r="D83" s="470" t="s">
        <v>537</v>
      </c>
      <c r="E83" s="286" t="s">
        <v>168</v>
      </c>
      <c r="F83" s="465">
        <v>1</v>
      </c>
      <c r="G83" s="466">
        <f>COMPOSIÇÃO!H211</f>
        <v>2121.1813999999999</v>
      </c>
      <c r="H83" s="467">
        <f t="shared" si="7"/>
        <v>2720.2030273599999</v>
      </c>
      <c r="I83" s="468">
        <f t="shared" si="8"/>
        <v>2720.2030273599999</v>
      </c>
      <c r="J83" s="476"/>
    </row>
    <row r="84" spans="1:10">
      <c r="A84" s="304"/>
      <c r="B84" s="304"/>
      <c r="C84" s="304"/>
      <c r="D84" s="309" t="s">
        <v>373</v>
      </c>
      <c r="E84" s="304"/>
      <c r="F84" s="312"/>
      <c r="G84" s="313"/>
      <c r="H84" s="376"/>
      <c r="I84" s="313"/>
    </row>
    <row r="85" spans="1:10" s="477" customFormat="1">
      <c r="A85" s="286" t="s">
        <v>0</v>
      </c>
      <c r="B85" s="286">
        <v>72116</v>
      </c>
      <c r="C85" s="286" t="s">
        <v>50</v>
      </c>
      <c r="D85" s="470" t="s">
        <v>77</v>
      </c>
      <c r="E85" s="286" t="s">
        <v>37</v>
      </c>
      <c r="F85" s="465">
        <v>57.85</v>
      </c>
      <c r="G85" s="466">
        <v>100.21</v>
      </c>
      <c r="H85" s="467">
        <f t="shared" si="7"/>
        <v>128.50930399999999</v>
      </c>
      <c r="I85" s="468">
        <f t="shared" si="8"/>
        <v>7434.2632363999992</v>
      </c>
      <c r="J85" s="476"/>
    </row>
    <row r="86" spans="1:10">
      <c r="A86" s="304"/>
      <c r="B86" s="304"/>
      <c r="C86" s="308" t="s">
        <v>697</v>
      </c>
      <c r="D86" s="309" t="s">
        <v>78</v>
      </c>
      <c r="E86" s="304"/>
      <c r="F86" s="312"/>
      <c r="G86" s="313"/>
      <c r="H86" s="376"/>
      <c r="I86" s="375">
        <f>SUM(I87:I126)</f>
        <v>58258.117539999992</v>
      </c>
    </row>
    <row r="87" spans="1:10">
      <c r="A87" s="304"/>
      <c r="B87" s="304"/>
      <c r="C87" s="304"/>
      <c r="D87" s="309" t="s">
        <v>797</v>
      </c>
      <c r="E87" s="304"/>
      <c r="F87" s="312"/>
      <c r="G87" s="313"/>
      <c r="H87" s="376"/>
      <c r="I87" s="313"/>
    </row>
    <row r="88" spans="1:10" s="477" customFormat="1">
      <c r="A88" s="286" t="s">
        <v>526</v>
      </c>
      <c r="B88" s="286">
        <v>17</v>
      </c>
      <c r="C88" s="286" t="s">
        <v>51</v>
      </c>
      <c r="D88" s="470" t="s">
        <v>79</v>
      </c>
      <c r="E88" s="286" t="s">
        <v>85</v>
      </c>
      <c r="F88" s="465" t="s">
        <v>42</v>
      </c>
      <c r="G88" s="466">
        <f>COMPOSIÇÃO!H226</f>
        <v>944.54</v>
      </c>
      <c r="H88" s="467">
        <f t="shared" si="7"/>
        <v>1211.278096</v>
      </c>
      <c r="I88" s="468">
        <f t="shared" si="8"/>
        <v>1211.278096</v>
      </c>
      <c r="J88" s="476"/>
    </row>
    <row r="89" spans="1:10">
      <c r="A89" s="304"/>
      <c r="B89" s="304"/>
      <c r="C89" s="304"/>
      <c r="D89" s="309" t="s">
        <v>80</v>
      </c>
      <c r="E89" s="304"/>
      <c r="F89" s="312"/>
      <c r="G89" s="313"/>
      <c r="H89" s="376"/>
      <c r="I89" s="313"/>
    </row>
    <row r="90" spans="1:10" s="477" customFormat="1" ht="38.25">
      <c r="A90" s="286" t="s">
        <v>0</v>
      </c>
      <c r="B90" s="286" t="s">
        <v>217</v>
      </c>
      <c r="C90" s="286" t="s">
        <v>52</v>
      </c>
      <c r="D90" s="464" t="s">
        <v>798</v>
      </c>
      <c r="E90" s="286" t="s">
        <v>38</v>
      </c>
      <c r="F90" s="465" t="s">
        <v>729</v>
      </c>
      <c r="G90" s="466">
        <v>106.48</v>
      </c>
      <c r="H90" s="467">
        <f t="shared" si="7"/>
        <v>136.54995199999999</v>
      </c>
      <c r="I90" s="468">
        <f t="shared" si="8"/>
        <v>6554.397696</v>
      </c>
      <c r="J90" s="476"/>
    </row>
    <row r="91" spans="1:10" s="477" customFormat="1" ht="38.25">
      <c r="A91" s="286" t="s">
        <v>0</v>
      </c>
      <c r="B91" s="286" t="s">
        <v>218</v>
      </c>
      <c r="C91" s="286" t="s">
        <v>53</v>
      </c>
      <c r="D91" s="464" t="s">
        <v>571</v>
      </c>
      <c r="E91" s="286" t="s">
        <v>38</v>
      </c>
      <c r="F91" s="465" t="s">
        <v>90</v>
      </c>
      <c r="G91" s="466">
        <v>80.58</v>
      </c>
      <c r="H91" s="467">
        <f t="shared" si="7"/>
        <v>103.335792</v>
      </c>
      <c r="I91" s="468">
        <f t="shared" si="8"/>
        <v>1136.693712</v>
      </c>
      <c r="J91" s="476"/>
    </row>
    <row r="92" spans="1:10" s="477" customFormat="1">
      <c r="A92" s="286" t="s">
        <v>526</v>
      </c>
      <c r="B92" s="478" t="s">
        <v>1053</v>
      </c>
      <c r="C92" s="286" t="s">
        <v>54</v>
      </c>
      <c r="D92" s="470" t="s">
        <v>81</v>
      </c>
      <c r="E92" s="286" t="s">
        <v>38</v>
      </c>
      <c r="F92" s="465" t="s">
        <v>88</v>
      </c>
      <c r="G92" s="466">
        <f>COMPOSIÇÃO!H234</f>
        <v>54.73</v>
      </c>
      <c r="H92" s="467">
        <f t="shared" si="7"/>
        <v>70.185751999999994</v>
      </c>
      <c r="I92" s="468">
        <f t="shared" si="8"/>
        <v>1614.2722959999999</v>
      </c>
      <c r="J92" s="476"/>
    </row>
    <row r="93" spans="1:10" s="477" customFormat="1">
      <c r="A93" s="286" t="s">
        <v>526</v>
      </c>
      <c r="B93" s="478" t="s">
        <v>1054</v>
      </c>
      <c r="C93" s="286" t="s">
        <v>726</v>
      </c>
      <c r="D93" s="470" t="s">
        <v>620</v>
      </c>
      <c r="E93" s="286" t="s">
        <v>38</v>
      </c>
      <c r="F93" s="465" t="s">
        <v>91</v>
      </c>
      <c r="G93" s="466">
        <f>COMPOSIÇÃO!H240</f>
        <v>33.79</v>
      </c>
      <c r="H93" s="467">
        <f t="shared" si="7"/>
        <v>43.332295999999999</v>
      </c>
      <c r="I93" s="468">
        <f t="shared" si="8"/>
        <v>129.99688800000001</v>
      </c>
      <c r="J93" s="476"/>
    </row>
    <row r="94" spans="1:10" s="477" customFormat="1">
      <c r="A94" s="286" t="s">
        <v>526</v>
      </c>
      <c r="B94" s="286">
        <v>20</v>
      </c>
      <c r="C94" s="286" t="s">
        <v>55</v>
      </c>
      <c r="D94" s="470" t="s">
        <v>82</v>
      </c>
      <c r="E94" s="286" t="s">
        <v>38</v>
      </c>
      <c r="F94" s="465" t="s">
        <v>89</v>
      </c>
      <c r="G94" s="466">
        <f>COMPOSIÇÃO!H249</f>
        <v>163.44</v>
      </c>
      <c r="H94" s="467">
        <f t="shared" si="7"/>
        <v>209.59545599999998</v>
      </c>
      <c r="I94" s="468">
        <f t="shared" si="8"/>
        <v>419.19091199999997</v>
      </c>
      <c r="J94" s="476"/>
    </row>
    <row r="95" spans="1:10" s="477" customFormat="1">
      <c r="A95" s="286" t="s">
        <v>0</v>
      </c>
      <c r="B95" s="286">
        <v>83399</v>
      </c>
      <c r="C95" s="286" t="s">
        <v>800</v>
      </c>
      <c r="D95" s="470" t="s">
        <v>801</v>
      </c>
      <c r="E95" s="286" t="s">
        <v>38</v>
      </c>
      <c r="F95" s="465" t="s">
        <v>89</v>
      </c>
      <c r="G95" s="466">
        <v>24.06</v>
      </c>
      <c r="H95" s="467">
        <f t="shared" si="7"/>
        <v>30.854543999999997</v>
      </c>
      <c r="I95" s="468">
        <f t="shared" si="8"/>
        <v>61.709087999999994</v>
      </c>
      <c r="J95" s="476"/>
    </row>
    <row r="96" spans="1:10" s="477" customFormat="1">
      <c r="A96" s="286" t="s">
        <v>526</v>
      </c>
      <c r="B96" s="286">
        <v>21</v>
      </c>
      <c r="C96" s="286" t="s">
        <v>56</v>
      </c>
      <c r="D96" s="470" t="s">
        <v>83</v>
      </c>
      <c r="E96" s="286" t="s">
        <v>86</v>
      </c>
      <c r="F96" s="465" t="s">
        <v>730</v>
      </c>
      <c r="G96" s="466">
        <f>COMPOSIÇÃO!H260</f>
        <v>158.30500000000001</v>
      </c>
      <c r="H96" s="467">
        <f t="shared" si="7"/>
        <v>203.01033200000001</v>
      </c>
      <c r="I96" s="468">
        <f t="shared" si="8"/>
        <v>17661.898884000002</v>
      </c>
      <c r="J96" s="476"/>
    </row>
    <row r="97" spans="1:10" s="477" customFormat="1" ht="38.25">
      <c r="A97" s="286" t="s">
        <v>0</v>
      </c>
      <c r="B97" s="286">
        <v>91945</v>
      </c>
      <c r="C97" s="286" t="s">
        <v>802</v>
      </c>
      <c r="D97" s="464" t="s">
        <v>467</v>
      </c>
      <c r="E97" s="286" t="s">
        <v>38</v>
      </c>
      <c r="F97" s="465" t="s">
        <v>91</v>
      </c>
      <c r="G97" s="466">
        <v>6.02</v>
      </c>
      <c r="H97" s="467">
        <f t="shared" si="7"/>
        <v>7.7200479999999994</v>
      </c>
      <c r="I97" s="468">
        <f t="shared" si="8"/>
        <v>23.160143999999999</v>
      </c>
      <c r="J97" s="476"/>
    </row>
    <row r="98" spans="1:10" s="477" customFormat="1" ht="38.25">
      <c r="A98" s="286" t="s">
        <v>0</v>
      </c>
      <c r="B98" s="286">
        <v>91995</v>
      </c>
      <c r="C98" s="286" t="s">
        <v>57</v>
      </c>
      <c r="D98" s="464" t="s">
        <v>468</v>
      </c>
      <c r="E98" s="286" t="s">
        <v>38</v>
      </c>
      <c r="F98" s="465" t="s">
        <v>803</v>
      </c>
      <c r="G98" s="466">
        <v>16.47</v>
      </c>
      <c r="H98" s="467">
        <f t="shared" si="7"/>
        <v>21.121127999999999</v>
      </c>
      <c r="I98" s="468">
        <f t="shared" si="8"/>
        <v>1351.7521919999999</v>
      </c>
      <c r="J98" s="476"/>
    </row>
    <row r="99" spans="1:10" s="477" customFormat="1" ht="25.5">
      <c r="A99" s="286" t="s">
        <v>0</v>
      </c>
      <c r="B99" s="286">
        <v>91993</v>
      </c>
      <c r="C99" s="286" t="s">
        <v>58</v>
      </c>
      <c r="D99" s="464" t="s">
        <v>804</v>
      </c>
      <c r="E99" s="286" t="s">
        <v>38</v>
      </c>
      <c r="F99" s="465" t="s">
        <v>140</v>
      </c>
      <c r="G99" s="466">
        <v>28.03</v>
      </c>
      <c r="H99" s="467">
        <f t="shared" si="7"/>
        <v>35.945672000000002</v>
      </c>
      <c r="I99" s="468">
        <f t="shared" si="8"/>
        <v>143.78268800000001</v>
      </c>
      <c r="J99" s="476"/>
    </row>
    <row r="100" spans="1:10" s="477" customFormat="1">
      <c r="A100" s="286" t="s">
        <v>526</v>
      </c>
      <c r="B100" s="286">
        <v>22</v>
      </c>
      <c r="C100" s="286" t="s">
        <v>59</v>
      </c>
      <c r="D100" s="470" t="s">
        <v>131</v>
      </c>
      <c r="E100" s="286" t="s">
        <v>38</v>
      </c>
      <c r="F100" s="465" t="s">
        <v>90</v>
      </c>
      <c r="G100" s="466">
        <f>COMPOSIÇÃO!H268</f>
        <v>50.599999999999994</v>
      </c>
      <c r="H100" s="467">
        <f t="shared" si="7"/>
        <v>64.889439999999993</v>
      </c>
      <c r="I100" s="468">
        <f t="shared" si="8"/>
        <v>713.78383999999994</v>
      </c>
      <c r="J100" s="476"/>
    </row>
    <row r="101" spans="1:10" s="477" customFormat="1">
      <c r="A101" s="286" t="s">
        <v>0</v>
      </c>
      <c r="B101" s="286">
        <v>93141</v>
      </c>
      <c r="C101" s="286" t="s">
        <v>805</v>
      </c>
      <c r="D101" s="470" t="s">
        <v>589</v>
      </c>
      <c r="E101" s="286" t="s">
        <v>86</v>
      </c>
      <c r="F101" s="465" t="s">
        <v>806</v>
      </c>
      <c r="G101" s="466">
        <v>117.13</v>
      </c>
      <c r="H101" s="467">
        <f t="shared" si="7"/>
        <v>150.20751199999998</v>
      </c>
      <c r="I101" s="468">
        <f t="shared" si="8"/>
        <v>12317.015983999998</v>
      </c>
      <c r="J101" s="476"/>
    </row>
    <row r="102" spans="1:10" s="477" customFormat="1" ht="38.25">
      <c r="A102" s="286" t="s">
        <v>0</v>
      </c>
      <c r="B102" s="286">
        <v>91953</v>
      </c>
      <c r="C102" s="286" t="s">
        <v>807</v>
      </c>
      <c r="D102" s="464" t="s">
        <v>808</v>
      </c>
      <c r="E102" s="286" t="s">
        <v>38</v>
      </c>
      <c r="F102" s="465" t="s">
        <v>809</v>
      </c>
      <c r="G102" s="466">
        <v>16.670000000000002</v>
      </c>
      <c r="H102" s="467">
        <f t="shared" si="7"/>
        <v>21.377608000000002</v>
      </c>
      <c r="I102" s="468">
        <f t="shared" si="8"/>
        <v>406.17455200000006</v>
      </c>
      <c r="J102" s="476"/>
    </row>
    <row r="103" spans="1:10" s="477" customFormat="1" ht="38.25">
      <c r="A103" s="286" t="s">
        <v>0</v>
      </c>
      <c r="B103" s="286">
        <v>91965</v>
      </c>
      <c r="C103" s="286" t="s">
        <v>60</v>
      </c>
      <c r="D103" s="464" t="s">
        <v>588</v>
      </c>
      <c r="E103" s="286" t="s">
        <v>38</v>
      </c>
      <c r="F103" s="465" t="s">
        <v>90</v>
      </c>
      <c r="G103" s="466">
        <v>40.06</v>
      </c>
      <c r="H103" s="467">
        <f t="shared" si="7"/>
        <v>51.372944000000004</v>
      </c>
      <c r="I103" s="468">
        <f t="shared" si="8"/>
        <v>565.10238400000003</v>
      </c>
      <c r="J103" s="476"/>
    </row>
    <row r="104" spans="1:10" s="477" customFormat="1" ht="38.25">
      <c r="A104" s="286" t="s">
        <v>0</v>
      </c>
      <c r="B104" s="286">
        <v>91966</v>
      </c>
      <c r="C104" s="286" t="s">
        <v>161</v>
      </c>
      <c r="D104" s="464" t="s">
        <v>810</v>
      </c>
      <c r="E104" s="286" t="s">
        <v>38</v>
      </c>
      <c r="F104" s="465" t="s">
        <v>140</v>
      </c>
      <c r="G104" s="466">
        <v>31.12</v>
      </c>
      <c r="H104" s="467">
        <f t="shared" si="7"/>
        <v>39.908287999999999</v>
      </c>
      <c r="I104" s="468">
        <f t="shared" si="8"/>
        <v>159.633152</v>
      </c>
      <c r="J104" s="476"/>
    </row>
    <row r="105" spans="1:10" s="477" customFormat="1">
      <c r="A105" s="286" t="s">
        <v>0</v>
      </c>
      <c r="B105" s="286">
        <v>91975</v>
      </c>
      <c r="C105" s="286" t="s">
        <v>536</v>
      </c>
      <c r="D105" s="470" t="s">
        <v>587</v>
      </c>
      <c r="E105" s="286" t="s">
        <v>38</v>
      </c>
      <c r="F105" s="465" t="s">
        <v>42</v>
      </c>
      <c r="G105" s="466">
        <v>48.52</v>
      </c>
      <c r="H105" s="467">
        <f t="shared" si="7"/>
        <v>62.222048000000001</v>
      </c>
      <c r="I105" s="468">
        <f t="shared" si="8"/>
        <v>62.222048000000001</v>
      </c>
      <c r="J105" s="476"/>
    </row>
    <row r="106" spans="1:10" s="477" customFormat="1" ht="38.25">
      <c r="A106" s="286" t="s">
        <v>0</v>
      </c>
      <c r="B106" s="286">
        <v>91953</v>
      </c>
      <c r="C106" s="286" t="s">
        <v>811</v>
      </c>
      <c r="D106" s="464" t="s">
        <v>808</v>
      </c>
      <c r="E106" s="286" t="s">
        <v>38</v>
      </c>
      <c r="F106" s="465" t="s">
        <v>89</v>
      </c>
      <c r="G106" s="466">
        <v>16.670000000000002</v>
      </c>
      <c r="H106" s="467">
        <f t="shared" si="7"/>
        <v>21.377608000000002</v>
      </c>
      <c r="I106" s="468">
        <f t="shared" si="8"/>
        <v>42.755216000000004</v>
      </c>
      <c r="J106" s="476"/>
    </row>
    <row r="107" spans="1:10" s="477" customFormat="1">
      <c r="A107" s="286" t="s">
        <v>526</v>
      </c>
      <c r="B107" s="286">
        <v>23</v>
      </c>
      <c r="C107" s="286" t="s">
        <v>812</v>
      </c>
      <c r="D107" s="470" t="s">
        <v>132</v>
      </c>
      <c r="E107" s="286" t="s">
        <v>86</v>
      </c>
      <c r="F107" s="465" t="s">
        <v>813</v>
      </c>
      <c r="G107" s="466">
        <f>COMPOSIÇÃO!H280</f>
        <v>114.25999999999999</v>
      </c>
      <c r="H107" s="467">
        <f t="shared" si="7"/>
        <v>146.52702399999998</v>
      </c>
      <c r="I107" s="468">
        <f t="shared" si="8"/>
        <v>5421.4998879999994</v>
      </c>
      <c r="J107" s="476"/>
    </row>
    <row r="108" spans="1:10">
      <c r="A108" s="304"/>
      <c r="B108" s="304"/>
      <c r="C108" s="304"/>
      <c r="D108" s="309" t="s">
        <v>133</v>
      </c>
      <c r="E108" s="304"/>
      <c r="F108" s="312"/>
      <c r="G108" s="313"/>
      <c r="H108" s="376"/>
      <c r="I108" s="313"/>
    </row>
    <row r="109" spans="1:10" s="477" customFormat="1" ht="51">
      <c r="A109" s="286" t="s">
        <v>0</v>
      </c>
      <c r="B109" s="286" t="s">
        <v>92</v>
      </c>
      <c r="C109" s="286" t="s">
        <v>814</v>
      </c>
      <c r="D109" s="464" t="s">
        <v>239</v>
      </c>
      <c r="E109" s="286" t="s">
        <v>38</v>
      </c>
      <c r="F109" s="465" t="s">
        <v>42</v>
      </c>
      <c r="G109" s="466">
        <v>418.51</v>
      </c>
      <c r="H109" s="467">
        <f t="shared" si="7"/>
        <v>536.69722400000001</v>
      </c>
      <c r="I109" s="468">
        <f t="shared" si="8"/>
        <v>536.69722400000001</v>
      </c>
      <c r="J109" s="476"/>
    </row>
    <row r="110" spans="1:10" s="477" customFormat="1">
      <c r="A110" s="286" t="s">
        <v>0</v>
      </c>
      <c r="B110" s="286" t="s">
        <v>93</v>
      </c>
      <c r="C110" s="286" t="s">
        <v>815</v>
      </c>
      <c r="D110" s="470" t="s">
        <v>816</v>
      </c>
      <c r="E110" s="286" t="s">
        <v>38</v>
      </c>
      <c r="F110" s="465" t="s">
        <v>42</v>
      </c>
      <c r="G110" s="466">
        <v>243.41</v>
      </c>
      <c r="H110" s="467">
        <f t="shared" si="7"/>
        <v>312.14898399999998</v>
      </c>
      <c r="I110" s="468">
        <f t="shared" si="8"/>
        <v>312.14898399999998</v>
      </c>
      <c r="J110" s="476"/>
    </row>
    <row r="111" spans="1:10" s="477" customFormat="1">
      <c r="A111" s="286" t="s">
        <v>0</v>
      </c>
      <c r="B111" s="286" t="s">
        <v>94</v>
      </c>
      <c r="C111" s="286" t="s">
        <v>817</v>
      </c>
      <c r="D111" s="470" t="s">
        <v>818</v>
      </c>
      <c r="E111" s="286" t="s">
        <v>38</v>
      </c>
      <c r="F111" s="465" t="s">
        <v>42</v>
      </c>
      <c r="G111" s="466">
        <v>87.48</v>
      </c>
      <c r="H111" s="467">
        <f t="shared" si="7"/>
        <v>112.184352</v>
      </c>
      <c r="I111" s="468">
        <f t="shared" si="8"/>
        <v>112.184352</v>
      </c>
      <c r="J111" s="476"/>
    </row>
    <row r="112" spans="1:10" s="477" customFormat="1">
      <c r="A112" s="286" t="s">
        <v>0</v>
      </c>
      <c r="B112" s="286">
        <v>83641</v>
      </c>
      <c r="C112" s="286" t="s">
        <v>819</v>
      </c>
      <c r="D112" s="470" t="s">
        <v>240</v>
      </c>
      <c r="E112" s="286" t="s">
        <v>38</v>
      </c>
      <c r="F112" s="465" t="s">
        <v>42</v>
      </c>
      <c r="G112" s="466">
        <v>420.86</v>
      </c>
      <c r="H112" s="467">
        <f t="shared" si="7"/>
        <v>539.71086400000002</v>
      </c>
      <c r="I112" s="468">
        <f t="shared" si="8"/>
        <v>539.71086400000002</v>
      </c>
      <c r="J112" s="476"/>
    </row>
    <row r="113" spans="1:10">
      <c r="A113" s="304"/>
      <c r="B113" s="304"/>
      <c r="C113" s="304"/>
      <c r="D113" s="309" t="s">
        <v>134</v>
      </c>
      <c r="E113" s="304"/>
      <c r="F113" s="312"/>
      <c r="G113" s="313"/>
      <c r="H113" s="376"/>
      <c r="I113" s="313"/>
    </row>
    <row r="114" spans="1:10" s="477" customFormat="1" ht="51">
      <c r="A114" s="286" t="s">
        <v>0</v>
      </c>
      <c r="B114" s="286" t="s">
        <v>92</v>
      </c>
      <c r="C114" s="286" t="s">
        <v>820</v>
      </c>
      <c r="D114" s="464" t="s">
        <v>239</v>
      </c>
      <c r="E114" s="286" t="s">
        <v>38</v>
      </c>
      <c r="F114" s="465" t="s">
        <v>89</v>
      </c>
      <c r="G114" s="466">
        <v>418.51</v>
      </c>
      <c r="H114" s="467">
        <f t="shared" si="7"/>
        <v>536.69722400000001</v>
      </c>
      <c r="I114" s="468">
        <f t="shared" si="8"/>
        <v>1073.394448</v>
      </c>
      <c r="J114" s="476"/>
    </row>
    <row r="115" spans="1:10" s="477" customFormat="1">
      <c r="A115" s="286" t="s">
        <v>526</v>
      </c>
      <c r="B115" s="478" t="s">
        <v>1055</v>
      </c>
      <c r="C115" s="286" t="s">
        <v>822</v>
      </c>
      <c r="D115" s="470" t="s">
        <v>823</v>
      </c>
      <c r="E115" s="286" t="s">
        <v>38</v>
      </c>
      <c r="F115" s="465" t="s">
        <v>89</v>
      </c>
      <c r="G115" s="466">
        <f>COMPOSIÇÃO!H287</f>
        <v>107.46</v>
      </c>
      <c r="H115" s="467">
        <f t="shared" si="7"/>
        <v>137.806704</v>
      </c>
      <c r="I115" s="468">
        <f t="shared" si="8"/>
        <v>275.61340799999999</v>
      </c>
      <c r="J115" s="476"/>
    </row>
    <row r="116" spans="1:10" s="477" customFormat="1">
      <c r="A116" s="286" t="s">
        <v>0</v>
      </c>
      <c r="B116" s="286">
        <v>83641</v>
      </c>
      <c r="C116" s="286" t="s">
        <v>824</v>
      </c>
      <c r="D116" s="470" t="s">
        <v>241</v>
      </c>
      <c r="E116" s="286" t="s">
        <v>38</v>
      </c>
      <c r="F116" s="465" t="s">
        <v>91</v>
      </c>
      <c r="G116" s="466">
        <v>420.86</v>
      </c>
      <c r="H116" s="467">
        <f t="shared" si="7"/>
        <v>539.71086400000002</v>
      </c>
      <c r="I116" s="468">
        <f t="shared" si="8"/>
        <v>1619.1325919999999</v>
      </c>
      <c r="J116" s="476"/>
    </row>
    <row r="117" spans="1:10" s="477" customFormat="1">
      <c r="A117" s="286" t="s">
        <v>0</v>
      </c>
      <c r="B117" s="286" t="s">
        <v>94</v>
      </c>
      <c r="C117" s="286" t="s">
        <v>825</v>
      </c>
      <c r="D117" s="470" t="s">
        <v>826</v>
      </c>
      <c r="E117" s="286" t="s">
        <v>38</v>
      </c>
      <c r="F117" s="465" t="s">
        <v>89</v>
      </c>
      <c r="G117" s="466">
        <v>87.48</v>
      </c>
      <c r="H117" s="467">
        <f t="shared" si="7"/>
        <v>112.184352</v>
      </c>
      <c r="I117" s="468">
        <f t="shared" si="8"/>
        <v>224.36870400000001</v>
      </c>
      <c r="J117" s="476"/>
    </row>
    <row r="118" spans="1:10" s="477" customFormat="1">
      <c r="A118" s="286" t="s">
        <v>0</v>
      </c>
      <c r="B118" s="286" t="s">
        <v>95</v>
      </c>
      <c r="C118" s="286" t="s">
        <v>827</v>
      </c>
      <c r="D118" s="470" t="s">
        <v>828</v>
      </c>
      <c r="E118" s="286" t="s">
        <v>38</v>
      </c>
      <c r="F118" s="465" t="s">
        <v>43</v>
      </c>
      <c r="G118" s="466">
        <v>10.199999999999999</v>
      </c>
      <c r="H118" s="467">
        <f t="shared" si="7"/>
        <v>13.08048</v>
      </c>
      <c r="I118" s="468">
        <f t="shared" si="8"/>
        <v>130.8048</v>
      </c>
      <c r="J118" s="476"/>
    </row>
    <row r="119" spans="1:10" s="477" customFormat="1">
      <c r="A119" s="286" t="s">
        <v>0</v>
      </c>
      <c r="B119" s="286" t="s">
        <v>96</v>
      </c>
      <c r="C119" s="286" t="s">
        <v>829</v>
      </c>
      <c r="D119" s="470" t="s">
        <v>830</v>
      </c>
      <c r="E119" s="286" t="s">
        <v>38</v>
      </c>
      <c r="F119" s="465" t="s">
        <v>43</v>
      </c>
      <c r="G119" s="466">
        <v>15.45</v>
      </c>
      <c r="H119" s="467">
        <f t="shared" si="7"/>
        <v>19.813079999999999</v>
      </c>
      <c r="I119" s="468">
        <f t="shared" si="8"/>
        <v>198.13079999999999</v>
      </c>
      <c r="J119" s="476"/>
    </row>
    <row r="120" spans="1:10" s="477" customFormat="1">
      <c r="A120" s="286" t="s">
        <v>0</v>
      </c>
      <c r="B120" s="286" t="s">
        <v>96</v>
      </c>
      <c r="C120" s="286" t="s">
        <v>831</v>
      </c>
      <c r="D120" s="470" t="s">
        <v>830</v>
      </c>
      <c r="E120" s="286" t="s">
        <v>38</v>
      </c>
      <c r="F120" s="465" t="s">
        <v>43</v>
      </c>
      <c r="G120" s="466">
        <v>44.65</v>
      </c>
      <c r="H120" s="467">
        <f t="shared" si="7"/>
        <v>57.259159999999994</v>
      </c>
      <c r="I120" s="468">
        <f t="shared" si="8"/>
        <v>572.59159999999997</v>
      </c>
      <c r="J120" s="476"/>
    </row>
    <row r="121" spans="1:10">
      <c r="A121" s="304"/>
      <c r="B121" s="304"/>
      <c r="C121" s="304"/>
      <c r="D121" s="309" t="s">
        <v>135</v>
      </c>
      <c r="E121" s="304"/>
      <c r="F121" s="312"/>
      <c r="G121" s="313"/>
      <c r="H121" s="376"/>
      <c r="I121" s="313"/>
    </row>
    <row r="122" spans="1:10" s="477" customFormat="1">
      <c r="A122" s="286" t="s">
        <v>526</v>
      </c>
      <c r="B122" s="286">
        <v>25</v>
      </c>
      <c r="C122" s="286" t="s">
        <v>832</v>
      </c>
      <c r="D122" s="470" t="s">
        <v>601</v>
      </c>
      <c r="E122" s="286" t="s">
        <v>38</v>
      </c>
      <c r="F122" s="465" t="s">
        <v>142</v>
      </c>
      <c r="G122" s="466">
        <v>91.995000000000005</v>
      </c>
      <c r="H122" s="467">
        <f t="shared" si="7"/>
        <v>117.974388</v>
      </c>
      <c r="I122" s="468">
        <f t="shared" si="8"/>
        <v>1415.6926560000002</v>
      </c>
      <c r="J122" s="476"/>
    </row>
    <row r="123" spans="1:10" s="477" customFormat="1">
      <c r="A123" s="286" t="s">
        <v>0</v>
      </c>
      <c r="B123" s="286">
        <v>72337</v>
      </c>
      <c r="C123" s="286" t="s">
        <v>833</v>
      </c>
      <c r="D123" s="470" t="s">
        <v>470</v>
      </c>
      <c r="E123" s="286" t="s">
        <v>38</v>
      </c>
      <c r="F123" s="465" t="s">
        <v>834</v>
      </c>
      <c r="G123" s="481">
        <v>17.98</v>
      </c>
      <c r="H123" s="467">
        <f t="shared" si="7"/>
        <v>23.057552000000001</v>
      </c>
      <c r="I123" s="468">
        <f t="shared" si="8"/>
        <v>207.517968</v>
      </c>
      <c r="J123" s="476"/>
    </row>
    <row r="124" spans="1:10" s="477" customFormat="1" ht="25.5">
      <c r="A124" s="286" t="s">
        <v>821</v>
      </c>
      <c r="B124" s="478" t="s">
        <v>1056</v>
      </c>
      <c r="C124" s="286" t="s">
        <v>835</v>
      </c>
      <c r="D124" s="464" t="s">
        <v>622</v>
      </c>
      <c r="E124" s="286" t="s">
        <v>38</v>
      </c>
      <c r="F124" s="465" t="s">
        <v>42</v>
      </c>
      <c r="G124" s="466">
        <f>COMPOSIÇÃO!E428</f>
        <v>477</v>
      </c>
      <c r="H124" s="467">
        <f t="shared" si="7"/>
        <v>611.70479999999998</v>
      </c>
      <c r="I124" s="468">
        <f t="shared" si="8"/>
        <v>611.70479999999998</v>
      </c>
      <c r="J124" s="476"/>
    </row>
    <row r="125" spans="1:10" s="477" customFormat="1">
      <c r="A125" s="286" t="s">
        <v>0</v>
      </c>
      <c r="B125" s="286">
        <v>83370</v>
      </c>
      <c r="C125" s="286" t="s">
        <v>836</v>
      </c>
      <c r="D125" s="470" t="s">
        <v>471</v>
      </c>
      <c r="E125" s="286" t="s">
        <v>38</v>
      </c>
      <c r="F125" s="465" t="s">
        <v>42</v>
      </c>
      <c r="G125" s="466">
        <v>175.07</v>
      </c>
      <c r="H125" s="467">
        <f t="shared" si="7"/>
        <v>224.50976799999998</v>
      </c>
      <c r="I125" s="468">
        <f t="shared" si="8"/>
        <v>224.50976799999998</v>
      </c>
      <c r="J125" s="476"/>
    </row>
    <row r="126" spans="1:10" s="477" customFormat="1" ht="25.5">
      <c r="A126" s="286" t="s">
        <v>0</v>
      </c>
      <c r="B126" s="286">
        <v>83366</v>
      </c>
      <c r="C126" s="286" t="s">
        <v>837</v>
      </c>
      <c r="D126" s="464" t="s">
        <v>838</v>
      </c>
      <c r="E126" s="286" t="s">
        <v>38</v>
      </c>
      <c r="F126" s="465" t="s">
        <v>91</v>
      </c>
      <c r="G126" s="466">
        <v>53.96</v>
      </c>
      <c r="H126" s="467">
        <f t="shared" si="7"/>
        <v>69.198303999999993</v>
      </c>
      <c r="I126" s="468">
        <f t="shared" si="8"/>
        <v>207.59491199999997</v>
      </c>
      <c r="J126" s="476"/>
    </row>
    <row r="127" spans="1:10">
      <c r="A127" s="304"/>
      <c r="B127" s="304"/>
      <c r="C127" s="308" t="s">
        <v>698</v>
      </c>
      <c r="D127" s="309" t="s">
        <v>839</v>
      </c>
      <c r="E127" s="304"/>
      <c r="F127" s="312"/>
      <c r="G127" s="313"/>
      <c r="H127" s="376"/>
      <c r="I127" s="375">
        <f>SUM(I128:I204)</f>
        <v>83415.131174485345</v>
      </c>
    </row>
    <row r="128" spans="1:10">
      <c r="A128" s="304"/>
      <c r="B128" s="304"/>
      <c r="C128" s="304"/>
      <c r="D128" s="309" t="s">
        <v>136</v>
      </c>
      <c r="E128" s="304"/>
      <c r="F128" s="312"/>
      <c r="G128" s="313"/>
      <c r="H128" s="376"/>
      <c r="I128" s="313"/>
    </row>
    <row r="129" spans="1:10" s="477" customFormat="1" ht="25.5">
      <c r="A129" s="286" t="s">
        <v>0</v>
      </c>
      <c r="B129" s="286">
        <v>95469</v>
      </c>
      <c r="C129" s="286" t="s">
        <v>61</v>
      </c>
      <c r="D129" s="464" t="s">
        <v>472</v>
      </c>
      <c r="E129" s="286" t="s">
        <v>38</v>
      </c>
      <c r="F129" s="475">
        <v>4</v>
      </c>
      <c r="G129" s="466">
        <v>166.29</v>
      </c>
      <c r="H129" s="467">
        <f t="shared" si="7"/>
        <v>213.25029599999999</v>
      </c>
      <c r="I129" s="468">
        <f t="shared" si="8"/>
        <v>853.00118399999997</v>
      </c>
      <c r="J129" s="476"/>
    </row>
    <row r="130" spans="1:10" s="477" customFormat="1">
      <c r="A130" s="286" t="s">
        <v>0</v>
      </c>
      <c r="B130" s="286">
        <v>377</v>
      </c>
      <c r="C130" s="286" t="s">
        <v>62</v>
      </c>
      <c r="D130" s="470" t="s">
        <v>840</v>
      </c>
      <c r="E130" s="286" t="s">
        <v>38</v>
      </c>
      <c r="F130" s="465" t="s">
        <v>91</v>
      </c>
      <c r="G130" s="466">
        <v>21.95</v>
      </c>
      <c r="H130" s="467">
        <f t="shared" si="7"/>
        <v>28.148679999999999</v>
      </c>
      <c r="I130" s="468">
        <f t="shared" si="8"/>
        <v>84.446039999999996</v>
      </c>
      <c r="J130" s="476"/>
    </row>
    <row r="131" spans="1:10" s="477" customFormat="1" ht="38.25">
      <c r="A131" s="286" t="s">
        <v>0</v>
      </c>
      <c r="B131" s="286">
        <v>36519</v>
      </c>
      <c r="C131" s="286" t="s">
        <v>63</v>
      </c>
      <c r="D131" s="464" t="s">
        <v>841</v>
      </c>
      <c r="E131" s="286" t="s">
        <v>38</v>
      </c>
      <c r="F131" s="465" t="s">
        <v>140</v>
      </c>
      <c r="G131" s="466">
        <v>626.17999999999995</v>
      </c>
      <c r="H131" s="467">
        <f t="shared" si="7"/>
        <v>803.0132319999999</v>
      </c>
      <c r="I131" s="468">
        <f t="shared" si="8"/>
        <v>3212.0529279999996</v>
      </c>
      <c r="J131" s="476"/>
    </row>
    <row r="132" spans="1:10" s="477" customFormat="1">
      <c r="A132" s="286" t="s">
        <v>526</v>
      </c>
      <c r="B132" s="286">
        <v>26</v>
      </c>
      <c r="C132" s="286" t="s">
        <v>64</v>
      </c>
      <c r="D132" s="470" t="s">
        <v>243</v>
      </c>
      <c r="E132" s="286" t="s">
        <v>38</v>
      </c>
      <c r="F132" s="465" t="s">
        <v>727</v>
      </c>
      <c r="G132" s="466">
        <v>33.817</v>
      </c>
      <c r="H132" s="467">
        <f t="shared" si="7"/>
        <v>43.366920800000003</v>
      </c>
      <c r="I132" s="468">
        <f t="shared" si="8"/>
        <v>303.56844560000002</v>
      </c>
      <c r="J132" s="476"/>
    </row>
    <row r="133" spans="1:10" s="477" customFormat="1" ht="38.25">
      <c r="A133" s="286" t="s">
        <v>0</v>
      </c>
      <c r="B133" s="286">
        <v>86904</v>
      </c>
      <c r="C133" s="286" t="s">
        <v>65</v>
      </c>
      <c r="D133" s="464" t="s">
        <v>842</v>
      </c>
      <c r="E133" s="286" t="s">
        <v>38</v>
      </c>
      <c r="F133" s="465" t="s">
        <v>143</v>
      </c>
      <c r="G133" s="466">
        <v>103.15</v>
      </c>
      <c r="H133" s="467">
        <f t="shared" si="7"/>
        <v>132.27956</v>
      </c>
      <c r="I133" s="468">
        <f t="shared" si="8"/>
        <v>2248.75252</v>
      </c>
      <c r="J133" s="476"/>
    </row>
    <row r="134" spans="1:10" s="477" customFormat="1" ht="63.75">
      <c r="A134" s="286" t="s">
        <v>0</v>
      </c>
      <c r="B134" s="286">
        <v>93441</v>
      </c>
      <c r="C134" s="286" t="s">
        <v>66</v>
      </c>
      <c r="D134" s="464" t="s">
        <v>642</v>
      </c>
      <c r="E134" s="286" t="s">
        <v>38</v>
      </c>
      <c r="F134" s="475">
        <v>5</v>
      </c>
      <c r="G134" s="466">
        <v>752.92</v>
      </c>
      <c r="H134" s="467">
        <f t="shared" si="7"/>
        <v>965.54460799999993</v>
      </c>
      <c r="I134" s="468">
        <f t="shared" si="8"/>
        <v>4827.7230399999999</v>
      </c>
      <c r="J134" s="476"/>
    </row>
    <row r="135" spans="1:10" s="477" customFormat="1" ht="38.25">
      <c r="A135" s="286" t="s">
        <v>526</v>
      </c>
      <c r="B135" s="286">
        <v>27</v>
      </c>
      <c r="C135" s="286" t="s">
        <v>67</v>
      </c>
      <c r="D135" s="464" t="s">
        <v>244</v>
      </c>
      <c r="E135" s="286" t="s">
        <v>38</v>
      </c>
      <c r="F135" s="465" t="s">
        <v>144</v>
      </c>
      <c r="G135" s="466">
        <v>32.606999999999999</v>
      </c>
      <c r="H135" s="467">
        <f t="shared" ref="H135:H199" si="9">G135*1.2824</f>
        <v>41.815216800000002</v>
      </c>
      <c r="I135" s="468">
        <f t="shared" ref="I135:I199" si="10">F135*H135</f>
        <v>752.67390240000009</v>
      </c>
      <c r="J135" s="476"/>
    </row>
    <row r="136" spans="1:10" s="477" customFormat="1">
      <c r="A136" s="286" t="s">
        <v>526</v>
      </c>
      <c r="B136" s="286">
        <v>28</v>
      </c>
      <c r="C136" s="286" t="s">
        <v>68</v>
      </c>
      <c r="D136" s="470" t="s">
        <v>843</v>
      </c>
      <c r="E136" s="286" t="s">
        <v>38</v>
      </c>
      <c r="F136" s="465" t="s">
        <v>144</v>
      </c>
      <c r="G136" s="466">
        <v>33.817</v>
      </c>
      <c r="H136" s="467">
        <f t="shared" si="9"/>
        <v>43.366920800000003</v>
      </c>
      <c r="I136" s="468">
        <f t="shared" si="10"/>
        <v>780.60457440000005</v>
      </c>
      <c r="J136" s="476"/>
    </row>
    <row r="137" spans="1:10" s="477" customFormat="1" ht="51">
      <c r="A137" s="286" t="s">
        <v>0</v>
      </c>
      <c r="B137" s="286">
        <v>86921</v>
      </c>
      <c r="C137" s="286" t="s">
        <v>98</v>
      </c>
      <c r="D137" s="464" t="s">
        <v>844</v>
      </c>
      <c r="E137" s="286" t="s">
        <v>38</v>
      </c>
      <c r="F137" s="465" t="s">
        <v>42</v>
      </c>
      <c r="G137" s="466">
        <v>641.26</v>
      </c>
      <c r="H137" s="467">
        <f t="shared" si="9"/>
        <v>822.35182399999997</v>
      </c>
      <c r="I137" s="468">
        <f t="shared" si="10"/>
        <v>822.35182399999997</v>
      </c>
      <c r="J137" s="476"/>
    </row>
    <row r="138" spans="1:10" s="477" customFormat="1" ht="38.25">
      <c r="A138" s="286" t="s">
        <v>526</v>
      </c>
      <c r="B138" s="286">
        <v>29</v>
      </c>
      <c r="C138" s="286" t="s">
        <v>99</v>
      </c>
      <c r="D138" s="464" t="s">
        <v>1123</v>
      </c>
      <c r="E138" s="286" t="s">
        <v>37</v>
      </c>
      <c r="F138" s="465">
        <v>3.24</v>
      </c>
      <c r="G138" s="466">
        <f>COMPOSIÇÃO!H321</f>
        <v>431.21247599999998</v>
      </c>
      <c r="H138" s="467">
        <f t="shared" si="9"/>
        <v>552.98687922239992</v>
      </c>
      <c r="I138" s="468">
        <f t="shared" si="10"/>
        <v>1791.6774886805758</v>
      </c>
      <c r="J138" s="476"/>
    </row>
    <row r="139" spans="1:10" s="477" customFormat="1" ht="38.25">
      <c r="A139" s="286" t="s">
        <v>526</v>
      </c>
      <c r="B139" s="286">
        <v>30</v>
      </c>
      <c r="C139" s="286" t="s">
        <v>100</v>
      </c>
      <c r="D139" s="464" t="s">
        <v>1057</v>
      </c>
      <c r="E139" s="286" t="s">
        <v>38</v>
      </c>
      <c r="F139" s="465">
        <v>2</v>
      </c>
      <c r="G139" s="466">
        <f>COMPOSIÇÃO!H332</f>
        <v>841.36647600000003</v>
      </c>
      <c r="H139" s="467">
        <f t="shared" ref="H139" si="11">G139*1.2824</f>
        <v>1078.9683688224</v>
      </c>
      <c r="I139" s="468">
        <f t="shared" ref="I139" si="12">F139*H139</f>
        <v>2157.9367376447999</v>
      </c>
      <c r="J139" s="476"/>
    </row>
    <row r="140" spans="1:10" s="477" customFormat="1">
      <c r="A140" s="286" t="s">
        <v>526</v>
      </c>
      <c r="B140" s="286">
        <v>31</v>
      </c>
      <c r="C140" s="286" t="s">
        <v>101</v>
      </c>
      <c r="D140" s="470" t="s">
        <v>137</v>
      </c>
      <c r="E140" s="286" t="s">
        <v>845</v>
      </c>
      <c r="F140" s="465">
        <v>8</v>
      </c>
      <c r="G140" s="466">
        <f>COMPOSIÇÃO!H340</f>
        <v>234.98</v>
      </c>
      <c r="H140" s="467">
        <f t="shared" si="9"/>
        <v>301.33835199999999</v>
      </c>
      <c r="I140" s="468">
        <f t="shared" si="10"/>
        <v>2410.7068159999999</v>
      </c>
      <c r="J140" s="476"/>
    </row>
    <row r="141" spans="1:10" s="477" customFormat="1" ht="25.5">
      <c r="A141" s="286" t="s">
        <v>526</v>
      </c>
      <c r="B141" s="286">
        <v>32</v>
      </c>
      <c r="C141" s="286" t="s">
        <v>102</v>
      </c>
      <c r="D141" s="464" t="s">
        <v>138</v>
      </c>
      <c r="E141" s="286" t="s">
        <v>38</v>
      </c>
      <c r="F141" s="465">
        <v>17</v>
      </c>
      <c r="G141" s="466">
        <f>COMPOSIÇÃO!H347</f>
        <v>127.91499999999999</v>
      </c>
      <c r="H141" s="467">
        <f t="shared" si="9"/>
        <v>164.038196</v>
      </c>
      <c r="I141" s="468">
        <f t="shared" si="10"/>
        <v>2788.649332</v>
      </c>
      <c r="J141" s="476"/>
    </row>
    <row r="142" spans="1:10" s="477" customFormat="1">
      <c r="A142" s="286" t="s">
        <v>0</v>
      </c>
      <c r="B142" s="286">
        <v>86906</v>
      </c>
      <c r="C142" s="286" t="s">
        <v>103</v>
      </c>
      <c r="D142" s="470" t="s">
        <v>583</v>
      </c>
      <c r="E142" s="286" t="s">
        <v>38</v>
      </c>
      <c r="F142" s="465" t="s">
        <v>141</v>
      </c>
      <c r="G142" s="466">
        <v>47.37</v>
      </c>
      <c r="H142" s="467">
        <f t="shared" si="9"/>
        <v>60.747287999999998</v>
      </c>
      <c r="I142" s="468">
        <f t="shared" si="10"/>
        <v>303.73644000000002</v>
      </c>
      <c r="J142" s="476"/>
    </row>
    <row r="143" spans="1:10" s="477" customFormat="1">
      <c r="A143" s="286" t="s">
        <v>526</v>
      </c>
      <c r="B143" s="286">
        <v>32</v>
      </c>
      <c r="C143" s="286" t="s">
        <v>104</v>
      </c>
      <c r="D143" s="470" t="s">
        <v>139</v>
      </c>
      <c r="E143" s="286" t="s">
        <v>38</v>
      </c>
      <c r="F143" s="465" t="s">
        <v>43</v>
      </c>
      <c r="G143" s="466">
        <v>127.91499999999999</v>
      </c>
      <c r="H143" s="467">
        <f t="shared" si="9"/>
        <v>164.038196</v>
      </c>
      <c r="I143" s="468">
        <f t="shared" si="10"/>
        <v>1640.3819599999999</v>
      </c>
      <c r="J143" s="476"/>
    </row>
    <row r="144" spans="1:10" s="477" customFormat="1">
      <c r="A144" s="286" t="s">
        <v>0</v>
      </c>
      <c r="B144" s="286" t="s">
        <v>97</v>
      </c>
      <c r="C144" s="286" t="s">
        <v>105</v>
      </c>
      <c r="D144" s="470" t="s">
        <v>846</v>
      </c>
      <c r="E144" s="286" t="s">
        <v>38</v>
      </c>
      <c r="F144" s="465" t="s">
        <v>91</v>
      </c>
      <c r="G144" s="466">
        <v>66.599999999999994</v>
      </c>
      <c r="H144" s="467">
        <f t="shared" si="9"/>
        <v>85.407839999999993</v>
      </c>
      <c r="I144" s="468">
        <f t="shared" si="10"/>
        <v>256.22352000000001</v>
      </c>
      <c r="J144" s="476"/>
    </row>
    <row r="145" spans="1:10" s="477" customFormat="1" ht="38.25">
      <c r="A145" s="286" t="s">
        <v>526</v>
      </c>
      <c r="B145" s="286">
        <v>33</v>
      </c>
      <c r="C145" s="286" t="s">
        <v>106</v>
      </c>
      <c r="D145" s="464" t="s">
        <v>643</v>
      </c>
      <c r="E145" s="286" t="s">
        <v>206</v>
      </c>
      <c r="F145" s="465">
        <v>1</v>
      </c>
      <c r="G145" s="466">
        <f>COMPOSIÇÃO!H358</f>
        <v>581.07999999999993</v>
      </c>
      <c r="H145" s="467">
        <f t="shared" si="9"/>
        <v>745.17699199999993</v>
      </c>
      <c r="I145" s="468">
        <f t="shared" si="10"/>
        <v>745.17699199999993</v>
      </c>
      <c r="J145" s="476"/>
    </row>
    <row r="146" spans="1:10">
      <c r="A146" s="304"/>
      <c r="B146" s="304"/>
      <c r="C146" s="304"/>
      <c r="D146" s="309" t="s">
        <v>148</v>
      </c>
      <c r="E146" s="304"/>
      <c r="F146" s="312"/>
      <c r="G146" s="313"/>
      <c r="H146" s="376"/>
      <c r="I146" s="313"/>
    </row>
    <row r="147" spans="1:10" s="477" customFormat="1" ht="38.25">
      <c r="A147" s="286" t="s">
        <v>0</v>
      </c>
      <c r="B147" s="286">
        <v>89985</v>
      </c>
      <c r="C147" s="286" t="s">
        <v>107</v>
      </c>
      <c r="D147" s="464" t="s">
        <v>582</v>
      </c>
      <c r="E147" s="286" t="s">
        <v>38</v>
      </c>
      <c r="F147" s="465" t="s">
        <v>91</v>
      </c>
      <c r="G147" s="466">
        <v>46.25</v>
      </c>
      <c r="H147" s="467">
        <f t="shared" si="9"/>
        <v>59.311</v>
      </c>
      <c r="I147" s="468">
        <f t="shared" si="10"/>
        <v>177.93299999999999</v>
      </c>
      <c r="J147" s="476"/>
    </row>
    <row r="148" spans="1:10" s="477" customFormat="1">
      <c r="A148" s="286" t="s">
        <v>0</v>
      </c>
      <c r="B148" s="286">
        <v>40729</v>
      </c>
      <c r="C148" s="286" t="s">
        <v>108</v>
      </c>
      <c r="D148" s="470" t="s">
        <v>473</v>
      </c>
      <c r="E148" s="286" t="s">
        <v>38</v>
      </c>
      <c r="F148" s="465" t="s">
        <v>736</v>
      </c>
      <c r="G148" s="466">
        <v>151.07</v>
      </c>
      <c r="H148" s="467">
        <f t="shared" si="9"/>
        <v>193.732168</v>
      </c>
      <c r="I148" s="468">
        <f t="shared" si="10"/>
        <v>1549.857344</v>
      </c>
      <c r="J148" s="476"/>
    </row>
    <row r="149" spans="1:10" s="477" customFormat="1" ht="38.25">
      <c r="A149" s="286" t="s">
        <v>0</v>
      </c>
      <c r="B149" s="286">
        <v>89987</v>
      </c>
      <c r="C149" s="286" t="s">
        <v>109</v>
      </c>
      <c r="D149" s="464" t="s">
        <v>260</v>
      </c>
      <c r="E149" s="286" t="s">
        <v>38</v>
      </c>
      <c r="F149" s="465" t="s">
        <v>157</v>
      </c>
      <c r="G149" s="466">
        <v>48.46</v>
      </c>
      <c r="H149" s="467">
        <f t="shared" si="9"/>
        <v>62.145104000000003</v>
      </c>
      <c r="I149" s="468">
        <f t="shared" si="10"/>
        <v>1242.9020800000001</v>
      </c>
      <c r="J149" s="476"/>
    </row>
    <row r="150" spans="1:10" s="477" customFormat="1">
      <c r="A150" s="286" t="s">
        <v>526</v>
      </c>
      <c r="B150" s="286">
        <v>34</v>
      </c>
      <c r="C150" s="286" t="s">
        <v>110</v>
      </c>
      <c r="D150" s="470" t="s">
        <v>261</v>
      </c>
      <c r="E150" s="286" t="s">
        <v>38</v>
      </c>
      <c r="F150" s="465" t="s">
        <v>89</v>
      </c>
      <c r="G150" s="466">
        <v>1853.9907000000001</v>
      </c>
      <c r="H150" s="467">
        <f t="shared" si="9"/>
        <v>2377.5576736799999</v>
      </c>
      <c r="I150" s="468">
        <f t="shared" si="10"/>
        <v>4755.1153473599998</v>
      </c>
      <c r="J150" s="476"/>
    </row>
    <row r="151" spans="1:10" s="477" customFormat="1" ht="25.5">
      <c r="A151" s="286" t="s">
        <v>0</v>
      </c>
      <c r="B151" s="286">
        <v>94796</v>
      </c>
      <c r="C151" s="286" t="s">
        <v>111</v>
      </c>
      <c r="D151" s="464" t="s">
        <v>262</v>
      </c>
      <c r="E151" s="286" t="s">
        <v>38</v>
      </c>
      <c r="F151" s="465" t="s">
        <v>42</v>
      </c>
      <c r="G151" s="466">
        <v>34.49</v>
      </c>
      <c r="H151" s="467">
        <f t="shared" si="9"/>
        <v>44.229976000000001</v>
      </c>
      <c r="I151" s="468">
        <f t="shared" si="10"/>
        <v>44.229976000000001</v>
      </c>
      <c r="J151" s="476"/>
    </row>
    <row r="152" spans="1:10" s="477" customFormat="1" ht="25.5">
      <c r="A152" s="286" t="s">
        <v>0</v>
      </c>
      <c r="B152" s="286">
        <v>89353</v>
      </c>
      <c r="C152" s="286" t="s">
        <v>112</v>
      </c>
      <c r="D152" s="464" t="s">
        <v>263</v>
      </c>
      <c r="E152" s="286" t="s">
        <v>38</v>
      </c>
      <c r="F152" s="465" t="s">
        <v>89</v>
      </c>
      <c r="G152" s="466">
        <v>23.09</v>
      </c>
      <c r="H152" s="467">
        <f t="shared" si="9"/>
        <v>29.610616</v>
      </c>
      <c r="I152" s="468">
        <f t="shared" si="10"/>
        <v>59.221232000000001</v>
      </c>
      <c r="J152" s="476"/>
    </row>
    <row r="153" spans="1:10" s="477" customFormat="1" ht="25.5">
      <c r="A153" s="286" t="s">
        <v>0</v>
      </c>
      <c r="B153" s="286">
        <v>89482</v>
      </c>
      <c r="C153" s="286" t="s">
        <v>113</v>
      </c>
      <c r="D153" s="464" t="s">
        <v>264</v>
      </c>
      <c r="E153" s="286" t="s">
        <v>38</v>
      </c>
      <c r="F153" s="465" t="s">
        <v>90</v>
      </c>
      <c r="G153" s="466">
        <v>16.23</v>
      </c>
      <c r="H153" s="467">
        <f t="shared" si="9"/>
        <v>20.813352000000002</v>
      </c>
      <c r="I153" s="468">
        <f t="shared" si="10"/>
        <v>228.94687200000001</v>
      </c>
      <c r="J153" s="476"/>
    </row>
    <row r="154" spans="1:10">
      <c r="A154" s="304"/>
      <c r="B154" s="304"/>
      <c r="C154" s="304"/>
      <c r="D154" s="309" t="s">
        <v>847</v>
      </c>
      <c r="E154" s="304"/>
      <c r="F154" s="312"/>
      <c r="G154" s="313"/>
      <c r="H154" s="376"/>
      <c r="I154" s="313"/>
    </row>
    <row r="155" spans="1:10" s="477" customFormat="1">
      <c r="A155" s="286" t="s">
        <v>526</v>
      </c>
      <c r="B155" s="286">
        <v>35</v>
      </c>
      <c r="C155" s="286" t="s">
        <v>114</v>
      </c>
      <c r="D155" s="470" t="s">
        <v>149</v>
      </c>
      <c r="E155" s="286" t="s">
        <v>86</v>
      </c>
      <c r="F155" s="465" t="s">
        <v>158</v>
      </c>
      <c r="G155" s="466">
        <v>122.41999999999999</v>
      </c>
      <c r="H155" s="467">
        <f t="shared" si="9"/>
        <v>156.99140799999998</v>
      </c>
      <c r="I155" s="468">
        <f t="shared" si="10"/>
        <v>5965.6735039999994</v>
      </c>
      <c r="J155" s="476"/>
    </row>
    <row r="156" spans="1:10" s="477" customFormat="1">
      <c r="A156" s="286" t="s">
        <v>526</v>
      </c>
      <c r="B156" s="286">
        <v>36</v>
      </c>
      <c r="C156" s="286" t="s">
        <v>115</v>
      </c>
      <c r="D156" s="470" t="s">
        <v>150</v>
      </c>
      <c r="E156" s="286" t="s">
        <v>38</v>
      </c>
      <c r="F156" s="465" t="s">
        <v>736</v>
      </c>
      <c r="G156" s="466">
        <f>COMPOSIÇÃO!H391</f>
        <v>135.48999999999998</v>
      </c>
      <c r="H156" s="467">
        <f t="shared" si="9"/>
        <v>173.75237599999997</v>
      </c>
      <c r="I156" s="468">
        <f t="shared" si="10"/>
        <v>1390.0190079999998</v>
      </c>
      <c r="J156" s="476"/>
    </row>
    <row r="157" spans="1:10" s="477" customFormat="1">
      <c r="A157" s="286" t="s">
        <v>526</v>
      </c>
      <c r="B157" s="286">
        <v>37</v>
      </c>
      <c r="C157" s="286" t="s">
        <v>116</v>
      </c>
      <c r="D157" s="470" t="s">
        <v>151</v>
      </c>
      <c r="E157" s="286" t="s">
        <v>38</v>
      </c>
      <c r="F157" s="465" t="s">
        <v>158</v>
      </c>
      <c r="G157" s="466">
        <v>152.46499999999997</v>
      </c>
      <c r="H157" s="467">
        <f t="shared" si="9"/>
        <v>195.52111599999998</v>
      </c>
      <c r="I157" s="468">
        <f t="shared" si="10"/>
        <v>7429.8024079999996</v>
      </c>
      <c r="J157" s="476"/>
    </row>
    <row r="158" spans="1:10" s="477" customFormat="1">
      <c r="A158" s="286" t="s">
        <v>526</v>
      </c>
      <c r="B158" s="286">
        <v>38</v>
      </c>
      <c r="C158" s="286" t="s">
        <v>117</v>
      </c>
      <c r="D158" s="464" t="s">
        <v>152</v>
      </c>
      <c r="E158" s="286" t="s">
        <v>86</v>
      </c>
      <c r="F158" s="465" t="s">
        <v>736</v>
      </c>
      <c r="G158" s="466">
        <v>189.26500000000001</v>
      </c>
      <c r="H158" s="467">
        <f t="shared" si="9"/>
        <v>242.71343600000003</v>
      </c>
      <c r="I158" s="468">
        <f t="shared" si="10"/>
        <v>1941.7074880000002</v>
      </c>
      <c r="J158" s="476"/>
    </row>
    <row r="159" spans="1:10">
      <c r="A159" s="304"/>
      <c r="B159" s="304"/>
      <c r="C159" s="304"/>
      <c r="D159" s="309" t="s">
        <v>153</v>
      </c>
      <c r="E159" s="304"/>
      <c r="F159" s="312"/>
      <c r="G159" s="313"/>
      <c r="H159" s="376"/>
      <c r="I159" s="313"/>
    </row>
    <row r="160" spans="1:10" s="477" customFormat="1" ht="63.75">
      <c r="A160" s="286" t="s">
        <v>0</v>
      </c>
      <c r="B160" s="286" t="s">
        <v>145</v>
      </c>
      <c r="C160" s="286" t="s">
        <v>118</v>
      </c>
      <c r="D160" s="464" t="s">
        <v>848</v>
      </c>
      <c r="E160" s="286" t="s">
        <v>38</v>
      </c>
      <c r="F160" s="465" t="s">
        <v>849</v>
      </c>
      <c r="G160" s="466">
        <v>140.41</v>
      </c>
      <c r="H160" s="467">
        <f t="shared" si="9"/>
        <v>180.06178399999999</v>
      </c>
      <c r="I160" s="468">
        <f t="shared" si="10"/>
        <v>3961.3592479999998</v>
      </c>
      <c r="J160" s="476"/>
    </row>
    <row r="161" spans="1:10" s="477" customFormat="1" ht="25.5">
      <c r="A161" s="286" t="s">
        <v>0</v>
      </c>
      <c r="B161" s="286">
        <v>83670</v>
      </c>
      <c r="C161" s="286" t="s">
        <v>119</v>
      </c>
      <c r="D161" s="464" t="s">
        <v>850</v>
      </c>
      <c r="E161" s="286" t="s">
        <v>40</v>
      </c>
      <c r="F161" s="465" t="s">
        <v>851</v>
      </c>
      <c r="G161" s="466">
        <v>44.51</v>
      </c>
      <c r="H161" s="467">
        <f t="shared" si="9"/>
        <v>57.079623999999995</v>
      </c>
      <c r="I161" s="468">
        <f t="shared" si="10"/>
        <v>1735.2205695999999</v>
      </c>
      <c r="J161" s="476"/>
    </row>
    <row r="162" spans="1:10" s="477" customFormat="1" ht="25.5">
      <c r="A162" s="286" t="s">
        <v>0</v>
      </c>
      <c r="B162" s="286">
        <v>89714</v>
      </c>
      <c r="C162" s="286" t="s">
        <v>120</v>
      </c>
      <c r="D162" s="464" t="s">
        <v>852</v>
      </c>
      <c r="E162" s="286" t="s">
        <v>40</v>
      </c>
      <c r="F162" s="465" t="s">
        <v>853</v>
      </c>
      <c r="G162" s="466">
        <v>37.770000000000003</v>
      </c>
      <c r="H162" s="467">
        <f t="shared" si="9"/>
        <v>48.436248000000006</v>
      </c>
      <c r="I162" s="468">
        <f t="shared" si="10"/>
        <v>9009.1421280000013</v>
      </c>
      <c r="J162" s="476"/>
    </row>
    <row r="163" spans="1:10">
      <c r="A163" s="304"/>
      <c r="B163" s="304"/>
      <c r="C163" s="304"/>
      <c r="D163" s="309" t="s">
        <v>644</v>
      </c>
      <c r="E163" s="304"/>
      <c r="F163" s="312"/>
      <c r="G163" s="313"/>
      <c r="H163" s="376"/>
      <c r="I163" s="313"/>
    </row>
    <row r="164" spans="1:10" s="477" customFormat="1">
      <c r="A164" s="286" t="s">
        <v>0</v>
      </c>
      <c r="B164" s="286">
        <v>93358</v>
      </c>
      <c r="C164" s="286" t="s">
        <v>121</v>
      </c>
      <c r="D164" s="464" t="s">
        <v>645</v>
      </c>
      <c r="E164" s="286" t="s">
        <v>39</v>
      </c>
      <c r="F164" s="465">
        <v>34.39</v>
      </c>
      <c r="G164" s="466">
        <v>60.36</v>
      </c>
      <c r="H164" s="467">
        <f t="shared" si="9"/>
        <v>77.405664000000002</v>
      </c>
      <c r="I164" s="468">
        <f t="shared" si="10"/>
        <v>2661.9807849600002</v>
      </c>
      <c r="J164" s="476"/>
    </row>
    <row r="165" spans="1:10" s="477" customFormat="1" ht="38.25">
      <c r="A165" s="286" t="s">
        <v>0</v>
      </c>
      <c r="B165" s="286">
        <v>94099</v>
      </c>
      <c r="C165" s="286" t="s">
        <v>731</v>
      </c>
      <c r="D165" s="464" t="s">
        <v>646</v>
      </c>
      <c r="E165" s="286" t="s">
        <v>37</v>
      </c>
      <c r="F165" s="465">
        <v>10.92</v>
      </c>
      <c r="G165" s="466">
        <v>2.2799999999999998</v>
      </c>
      <c r="H165" s="467">
        <f t="shared" si="9"/>
        <v>2.9238719999999998</v>
      </c>
      <c r="I165" s="468">
        <f t="shared" si="10"/>
        <v>31.928682239999997</v>
      </c>
      <c r="J165" s="476"/>
    </row>
    <row r="166" spans="1:10" s="477" customFormat="1">
      <c r="A166" s="286" t="s">
        <v>0</v>
      </c>
      <c r="B166" s="286" t="s">
        <v>647</v>
      </c>
      <c r="C166" s="286" t="s">
        <v>122</v>
      </c>
      <c r="D166" s="464" t="s">
        <v>648</v>
      </c>
      <c r="E166" s="286" t="s">
        <v>39</v>
      </c>
      <c r="F166" s="465">
        <v>15.49</v>
      </c>
      <c r="G166" s="466">
        <v>45.78</v>
      </c>
      <c r="H166" s="467">
        <f t="shared" si="9"/>
        <v>58.708272000000001</v>
      </c>
      <c r="I166" s="468">
        <f t="shared" si="10"/>
        <v>909.39113328000008</v>
      </c>
      <c r="J166" s="476"/>
    </row>
    <row r="167" spans="1:10" s="477" customFormat="1" ht="38.25">
      <c r="A167" s="286" t="s">
        <v>0</v>
      </c>
      <c r="B167" s="286">
        <v>72131</v>
      </c>
      <c r="C167" s="286" t="s">
        <v>586</v>
      </c>
      <c r="D167" s="464" t="s">
        <v>649</v>
      </c>
      <c r="E167" s="286" t="s">
        <v>37</v>
      </c>
      <c r="F167" s="465">
        <v>23.4</v>
      </c>
      <c r="G167" s="466">
        <v>119.99</v>
      </c>
      <c r="H167" s="467">
        <f t="shared" si="9"/>
        <v>153.87517599999998</v>
      </c>
      <c r="I167" s="468">
        <f t="shared" si="10"/>
        <v>3600.6791183999994</v>
      </c>
      <c r="J167" s="476"/>
    </row>
    <row r="168" spans="1:10" s="477" customFormat="1" ht="38.25">
      <c r="A168" s="286" t="s">
        <v>0</v>
      </c>
      <c r="B168" s="286">
        <v>72132</v>
      </c>
      <c r="C168" s="286" t="s">
        <v>732</v>
      </c>
      <c r="D168" s="464" t="s">
        <v>650</v>
      </c>
      <c r="E168" s="286" t="s">
        <v>37</v>
      </c>
      <c r="F168" s="465">
        <v>3.6</v>
      </c>
      <c r="G168" s="466">
        <v>61.95</v>
      </c>
      <c r="H168" s="467">
        <f t="shared" si="9"/>
        <v>79.444680000000005</v>
      </c>
      <c r="I168" s="468">
        <f t="shared" si="10"/>
        <v>286.00084800000002</v>
      </c>
      <c r="J168" s="476"/>
    </row>
    <row r="169" spans="1:10" s="477" customFormat="1" ht="38.25">
      <c r="A169" s="286" t="s">
        <v>0</v>
      </c>
      <c r="B169" s="286">
        <v>94965</v>
      </c>
      <c r="C169" s="286" t="s">
        <v>733</v>
      </c>
      <c r="D169" s="464" t="s">
        <v>651</v>
      </c>
      <c r="E169" s="286" t="s">
        <v>39</v>
      </c>
      <c r="F169" s="465">
        <v>1.81</v>
      </c>
      <c r="G169" s="466">
        <v>309.83</v>
      </c>
      <c r="H169" s="467">
        <f t="shared" si="9"/>
        <v>397.32599199999999</v>
      </c>
      <c r="I169" s="468">
        <f t="shared" si="10"/>
        <v>719.16004552000004</v>
      </c>
      <c r="J169" s="476"/>
    </row>
    <row r="170" spans="1:10" s="477" customFormat="1" ht="25.5">
      <c r="A170" s="286" t="s">
        <v>0</v>
      </c>
      <c r="B170" s="286">
        <v>6087</v>
      </c>
      <c r="C170" s="286" t="s">
        <v>734</v>
      </c>
      <c r="D170" s="464" t="s">
        <v>652</v>
      </c>
      <c r="E170" s="286" t="s">
        <v>38</v>
      </c>
      <c r="F170" s="465">
        <v>2</v>
      </c>
      <c r="G170" s="466">
        <v>21.47</v>
      </c>
      <c r="H170" s="467">
        <f t="shared" si="9"/>
        <v>27.533127999999998</v>
      </c>
      <c r="I170" s="468">
        <f t="shared" si="10"/>
        <v>55.066255999999996</v>
      </c>
      <c r="J170" s="476"/>
    </row>
    <row r="171" spans="1:10" s="477" customFormat="1" ht="25.5">
      <c r="A171" s="286" t="s">
        <v>0</v>
      </c>
      <c r="B171" s="286">
        <v>85662</v>
      </c>
      <c r="C171" s="286" t="s">
        <v>735</v>
      </c>
      <c r="D171" s="464" t="s">
        <v>653</v>
      </c>
      <c r="E171" s="286" t="s">
        <v>37</v>
      </c>
      <c r="F171" s="465">
        <v>10.92</v>
      </c>
      <c r="G171" s="466">
        <v>11.27</v>
      </c>
      <c r="H171" s="467">
        <f t="shared" si="9"/>
        <v>14.452648</v>
      </c>
      <c r="I171" s="468">
        <f t="shared" si="10"/>
        <v>157.82291616000001</v>
      </c>
      <c r="J171" s="476"/>
    </row>
    <row r="172" spans="1:10" s="477" customFormat="1" ht="38.25">
      <c r="A172" s="286" t="s">
        <v>0</v>
      </c>
      <c r="B172" s="286">
        <v>87878</v>
      </c>
      <c r="C172" s="286" t="s">
        <v>123</v>
      </c>
      <c r="D172" s="464" t="s">
        <v>654</v>
      </c>
      <c r="E172" s="286" t="s">
        <v>37</v>
      </c>
      <c r="F172" s="465">
        <v>26.4</v>
      </c>
      <c r="G172" s="466">
        <v>3.19</v>
      </c>
      <c r="H172" s="467">
        <f t="shared" si="9"/>
        <v>4.0908559999999996</v>
      </c>
      <c r="I172" s="468">
        <f t="shared" si="10"/>
        <v>107.99859839999998</v>
      </c>
      <c r="J172" s="476"/>
    </row>
    <row r="173" spans="1:10" s="477" customFormat="1" ht="63.75">
      <c r="A173" s="286" t="s">
        <v>0</v>
      </c>
      <c r="B173" s="286">
        <v>87527</v>
      </c>
      <c r="C173" s="286" t="s">
        <v>124</v>
      </c>
      <c r="D173" s="464" t="s">
        <v>655</v>
      </c>
      <c r="E173" s="286" t="s">
        <v>37</v>
      </c>
      <c r="F173" s="465">
        <v>26.4</v>
      </c>
      <c r="G173" s="466">
        <v>27.52</v>
      </c>
      <c r="H173" s="467">
        <f t="shared" si="9"/>
        <v>35.291648000000002</v>
      </c>
      <c r="I173" s="468">
        <f t="shared" si="10"/>
        <v>931.69950719999997</v>
      </c>
      <c r="J173" s="476"/>
    </row>
    <row r="174" spans="1:10" s="477" customFormat="1" ht="38.25">
      <c r="A174" s="286" t="s">
        <v>0</v>
      </c>
      <c r="B174" s="286" t="s">
        <v>657</v>
      </c>
      <c r="C174" s="286" t="s">
        <v>854</v>
      </c>
      <c r="D174" s="464" t="s">
        <v>656</v>
      </c>
      <c r="E174" s="286" t="s">
        <v>37</v>
      </c>
      <c r="F174" s="465">
        <v>26.72</v>
      </c>
      <c r="G174" s="466">
        <v>56.51</v>
      </c>
      <c r="H174" s="467">
        <f t="shared" si="9"/>
        <v>72.468423999999999</v>
      </c>
      <c r="I174" s="468">
        <f t="shared" si="10"/>
        <v>1936.3562892799998</v>
      </c>
      <c r="J174" s="476"/>
    </row>
    <row r="175" spans="1:10" s="477" customFormat="1" ht="38.25">
      <c r="A175" s="286" t="s">
        <v>0</v>
      </c>
      <c r="B175" s="286">
        <v>89714</v>
      </c>
      <c r="C175" s="286" t="s">
        <v>855</v>
      </c>
      <c r="D175" s="464" t="s">
        <v>658</v>
      </c>
      <c r="E175" s="286" t="s">
        <v>40</v>
      </c>
      <c r="F175" s="465">
        <v>5.12</v>
      </c>
      <c r="G175" s="466">
        <v>37.770000000000003</v>
      </c>
      <c r="H175" s="467">
        <f t="shared" si="9"/>
        <v>48.436248000000006</v>
      </c>
      <c r="I175" s="468">
        <f t="shared" si="10"/>
        <v>247.99358976000005</v>
      </c>
      <c r="J175" s="476"/>
    </row>
    <row r="176" spans="1:10" s="477" customFormat="1" ht="38.25">
      <c r="A176" s="286" t="s">
        <v>0</v>
      </c>
      <c r="B176" s="286">
        <v>89796</v>
      </c>
      <c r="C176" s="286" t="s">
        <v>856</v>
      </c>
      <c r="D176" s="464" t="s">
        <v>659</v>
      </c>
      <c r="E176" s="286" t="s">
        <v>38</v>
      </c>
      <c r="F176" s="465">
        <v>2</v>
      </c>
      <c r="G176" s="466">
        <v>27.79</v>
      </c>
      <c r="H176" s="467">
        <f t="shared" si="9"/>
        <v>35.637895999999998</v>
      </c>
      <c r="I176" s="468">
        <f t="shared" si="10"/>
        <v>71.275791999999996</v>
      </c>
      <c r="J176" s="476"/>
    </row>
    <row r="177" spans="1:10" s="477" customFormat="1" ht="25.5">
      <c r="A177" s="286" t="s">
        <v>0</v>
      </c>
      <c r="B177" s="286" t="s">
        <v>661</v>
      </c>
      <c r="C177" s="286" t="s">
        <v>857</v>
      </c>
      <c r="D177" s="464" t="s">
        <v>660</v>
      </c>
      <c r="E177" s="286" t="s">
        <v>37</v>
      </c>
      <c r="F177" s="465">
        <v>8.32</v>
      </c>
      <c r="G177" s="466">
        <v>34.659999999999997</v>
      </c>
      <c r="H177" s="467">
        <f t="shared" si="9"/>
        <v>44.447983999999998</v>
      </c>
      <c r="I177" s="468">
        <f t="shared" si="10"/>
        <v>369.80722687999997</v>
      </c>
      <c r="J177" s="476"/>
    </row>
    <row r="178" spans="1:10" s="477" customFormat="1" ht="38.25">
      <c r="A178" s="286" t="s">
        <v>0</v>
      </c>
      <c r="B178" s="286">
        <v>92787</v>
      </c>
      <c r="C178" s="286" t="s">
        <v>858</v>
      </c>
      <c r="D178" s="464" t="s">
        <v>662</v>
      </c>
      <c r="E178" s="286" t="s">
        <v>41</v>
      </c>
      <c r="F178" s="465">
        <v>54</v>
      </c>
      <c r="G178" s="466">
        <v>6.39</v>
      </c>
      <c r="H178" s="467">
        <f t="shared" si="9"/>
        <v>8.1945359999999994</v>
      </c>
      <c r="I178" s="468">
        <f t="shared" si="10"/>
        <v>442.50494399999997</v>
      </c>
      <c r="J178" s="476"/>
    </row>
    <row r="179" spans="1:10">
      <c r="A179" s="304"/>
      <c r="B179" s="304"/>
      <c r="C179" s="304"/>
      <c r="D179" s="309" t="s">
        <v>663</v>
      </c>
      <c r="E179" s="304"/>
      <c r="F179" s="313"/>
      <c r="G179" s="399"/>
      <c r="H179" s="376"/>
      <c r="I179" s="313"/>
    </row>
    <row r="180" spans="1:10" s="477" customFormat="1">
      <c r="A180" s="286" t="s">
        <v>0</v>
      </c>
      <c r="B180" s="286">
        <v>93358</v>
      </c>
      <c r="C180" s="286" t="s">
        <v>858</v>
      </c>
      <c r="D180" s="464" t="s">
        <v>645</v>
      </c>
      <c r="E180" s="286" t="s">
        <v>39</v>
      </c>
      <c r="F180" s="465">
        <v>2.59</v>
      </c>
      <c r="G180" s="466">
        <v>60.36</v>
      </c>
      <c r="H180" s="467">
        <f t="shared" si="9"/>
        <v>77.405664000000002</v>
      </c>
      <c r="I180" s="468">
        <f t="shared" si="10"/>
        <v>200.48066975999998</v>
      </c>
      <c r="J180" s="476"/>
    </row>
    <row r="181" spans="1:10" s="477" customFormat="1" ht="38.25">
      <c r="A181" s="286" t="s">
        <v>0</v>
      </c>
      <c r="B181" s="286">
        <v>94099</v>
      </c>
      <c r="C181" s="286" t="s">
        <v>859</v>
      </c>
      <c r="D181" s="464" t="s">
        <v>646</v>
      </c>
      <c r="E181" s="286" t="s">
        <v>37</v>
      </c>
      <c r="F181" s="465">
        <v>1.32</v>
      </c>
      <c r="G181" s="466">
        <v>2.2799999999999998</v>
      </c>
      <c r="H181" s="467">
        <f t="shared" si="9"/>
        <v>2.9238719999999998</v>
      </c>
      <c r="I181" s="468">
        <f t="shared" si="10"/>
        <v>3.8595110400000001</v>
      </c>
      <c r="J181" s="476"/>
    </row>
    <row r="182" spans="1:10" s="477" customFormat="1" ht="38.25">
      <c r="A182" s="286" t="s">
        <v>0</v>
      </c>
      <c r="B182" s="286">
        <v>72131</v>
      </c>
      <c r="C182" s="286" t="s">
        <v>860</v>
      </c>
      <c r="D182" s="464" t="s">
        <v>649</v>
      </c>
      <c r="E182" s="286" t="s">
        <v>37</v>
      </c>
      <c r="F182" s="465">
        <v>6.14</v>
      </c>
      <c r="G182" s="466">
        <v>119.99</v>
      </c>
      <c r="H182" s="467">
        <f t="shared" si="9"/>
        <v>153.87517599999998</v>
      </c>
      <c r="I182" s="468">
        <f t="shared" si="10"/>
        <v>944.79358063999985</v>
      </c>
      <c r="J182" s="476"/>
    </row>
    <row r="183" spans="1:10" s="477" customFormat="1" ht="38.25">
      <c r="A183" s="286" t="s">
        <v>0</v>
      </c>
      <c r="B183" s="286">
        <v>94965</v>
      </c>
      <c r="C183" s="286" t="s">
        <v>861</v>
      </c>
      <c r="D183" s="464" t="s">
        <v>651</v>
      </c>
      <c r="E183" s="286" t="s">
        <v>39</v>
      </c>
      <c r="F183" s="465">
        <v>0.4</v>
      </c>
      <c r="G183" s="466">
        <v>309.83</v>
      </c>
      <c r="H183" s="467">
        <f t="shared" si="9"/>
        <v>397.32599199999999</v>
      </c>
      <c r="I183" s="468">
        <f t="shared" si="10"/>
        <v>158.93039680000001</v>
      </c>
      <c r="J183" s="476"/>
    </row>
    <row r="184" spans="1:10" s="477" customFormat="1" ht="25.5">
      <c r="A184" s="286" t="s">
        <v>0</v>
      </c>
      <c r="B184" s="286">
        <v>6087</v>
      </c>
      <c r="C184" s="286" t="s">
        <v>862</v>
      </c>
      <c r="D184" s="464" t="s">
        <v>671</v>
      </c>
      <c r="E184" s="286" t="s">
        <v>38</v>
      </c>
      <c r="F184" s="465">
        <v>1</v>
      </c>
      <c r="G184" s="466">
        <v>21.47</v>
      </c>
      <c r="H184" s="467">
        <f t="shared" si="9"/>
        <v>27.533127999999998</v>
      </c>
      <c r="I184" s="468">
        <f t="shared" si="10"/>
        <v>27.533127999999998</v>
      </c>
      <c r="J184" s="476"/>
    </row>
    <row r="185" spans="1:10" s="477" customFormat="1" ht="25.5">
      <c r="A185" s="286" t="s">
        <v>0</v>
      </c>
      <c r="B185" s="286">
        <v>85662</v>
      </c>
      <c r="C185" s="286" t="s">
        <v>863</v>
      </c>
      <c r="D185" s="464" t="s">
        <v>653</v>
      </c>
      <c r="E185" s="286" t="s">
        <v>37</v>
      </c>
      <c r="F185" s="465">
        <v>2.64</v>
      </c>
      <c r="G185" s="466">
        <v>11.27</v>
      </c>
      <c r="H185" s="467">
        <f t="shared" si="9"/>
        <v>14.452648</v>
      </c>
      <c r="I185" s="468">
        <f t="shared" si="10"/>
        <v>38.154990720000001</v>
      </c>
      <c r="J185" s="476"/>
    </row>
    <row r="186" spans="1:10" s="477" customFormat="1" ht="38.25">
      <c r="A186" s="286" t="s">
        <v>0</v>
      </c>
      <c r="B186" s="286">
        <v>87878</v>
      </c>
      <c r="C186" s="286" t="s">
        <v>864</v>
      </c>
      <c r="D186" s="464" t="s">
        <v>654</v>
      </c>
      <c r="E186" s="286" t="s">
        <v>37</v>
      </c>
      <c r="F186" s="465">
        <v>6.14</v>
      </c>
      <c r="G186" s="466">
        <v>3.19</v>
      </c>
      <c r="H186" s="467">
        <f t="shared" si="9"/>
        <v>4.0908559999999996</v>
      </c>
      <c r="I186" s="468">
        <f t="shared" si="10"/>
        <v>25.117855839999997</v>
      </c>
      <c r="J186" s="476"/>
    </row>
    <row r="187" spans="1:10" s="477" customFormat="1" ht="63.75">
      <c r="A187" s="286" t="s">
        <v>0</v>
      </c>
      <c r="B187" s="286">
        <v>87527</v>
      </c>
      <c r="C187" s="286" t="s">
        <v>865</v>
      </c>
      <c r="D187" s="464" t="s">
        <v>655</v>
      </c>
      <c r="E187" s="286" t="s">
        <v>37</v>
      </c>
      <c r="F187" s="465">
        <v>6.14</v>
      </c>
      <c r="G187" s="466">
        <v>27.52</v>
      </c>
      <c r="H187" s="467">
        <f t="shared" si="9"/>
        <v>35.291648000000002</v>
      </c>
      <c r="I187" s="468">
        <f t="shared" si="10"/>
        <v>216.69071872000001</v>
      </c>
      <c r="J187" s="476"/>
    </row>
    <row r="188" spans="1:10" s="477" customFormat="1" ht="38.25">
      <c r="A188" s="286" t="s">
        <v>0</v>
      </c>
      <c r="B188" s="286" t="s">
        <v>657</v>
      </c>
      <c r="C188" s="286" t="s">
        <v>866</v>
      </c>
      <c r="D188" s="464" t="s">
        <v>656</v>
      </c>
      <c r="E188" s="286" t="s">
        <v>37</v>
      </c>
      <c r="F188" s="465">
        <v>8.7799999999999994</v>
      </c>
      <c r="G188" s="466">
        <v>56.51</v>
      </c>
      <c r="H188" s="467">
        <f t="shared" si="9"/>
        <v>72.468423999999999</v>
      </c>
      <c r="I188" s="468">
        <f t="shared" si="10"/>
        <v>636.27276271999995</v>
      </c>
      <c r="J188" s="476"/>
    </row>
    <row r="189" spans="1:10" s="477" customFormat="1" ht="38.25">
      <c r="A189" s="286" t="s">
        <v>0</v>
      </c>
      <c r="B189" s="286">
        <v>89714</v>
      </c>
      <c r="C189" s="286" t="s">
        <v>867</v>
      </c>
      <c r="D189" s="464" t="s">
        <v>658</v>
      </c>
      <c r="E189" s="286" t="s">
        <v>40</v>
      </c>
      <c r="F189" s="465">
        <v>5.04</v>
      </c>
      <c r="G189" s="466">
        <v>37.770000000000003</v>
      </c>
      <c r="H189" s="467">
        <f t="shared" si="9"/>
        <v>48.436248000000006</v>
      </c>
      <c r="I189" s="468">
        <f t="shared" si="10"/>
        <v>244.11868992000004</v>
      </c>
      <c r="J189" s="476"/>
    </row>
    <row r="190" spans="1:10" s="477" customFormat="1" ht="38.25">
      <c r="A190" s="286" t="s">
        <v>0</v>
      </c>
      <c r="B190" s="286">
        <v>89744</v>
      </c>
      <c r="C190" s="286" t="s">
        <v>868</v>
      </c>
      <c r="D190" s="464" t="s">
        <v>664</v>
      </c>
      <c r="E190" s="286" t="s">
        <v>38</v>
      </c>
      <c r="F190" s="465">
        <v>1</v>
      </c>
      <c r="G190" s="466">
        <v>17.170000000000002</v>
      </c>
      <c r="H190" s="467">
        <f t="shared" si="9"/>
        <v>22.018808000000003</v>
      </c>
      <c r="I190" s="468">
        <f t="shared" si="10"/>
        <v>22.018808000000003</v>
      </c>
      <c r="J190" s="476"/>
    </row>
    <row r="191" spans="1:10" s="477" customFormat="1">
      <c r="A191" s="286" t="s">
        <v>0</v>
      </c>
      <c r="B191" s="286" t="s">
        <v>666</v>
      </c>
      <c r="C191" s="286" t="s">
        <v>869</v>
      </c>
      <c r="D191" s="464" t="s">
        <v>665</v>
      </c>
      <c r="E191" s="286" t="s">
        <v>39</v>
      </c>
      <c r="F191" s="465">
        <v>0.82</v>
      </c>
      <c r="G191" s="466">
        <v>142.44999999999999</v>
      </c>
      <c r="H191" s="467">
        <f t="shared" si="9"/>
        <v>182.67787999999999</v>
      </c>
      <c r="I191" s="468">
        <f t="shared" si="10"/>
        <v>149.79586159999999</v>
      </c>
      <c r="J191" s="476"/>
    </row>
    <row r="192" spans="1:10" s="477" customFormat="1" ht="25.5">
      <c r="A192" s="286" t="s">
        <v>0</v>
      </c>
      <c r="B192" s="286" t="s">
        <v>661</v>
      </c>
      <c r="C192" s="286" t="s">
        <v>870</v>
      </c>
      <c r="D192" s="464" t="s">
        <v>660</v>
      </c>
      <c r="E192" s="286" t="s">
        <v>37</v>
      </c>
      <c r="F192" s="465">
        <v>2.64</v>
      </c>
      <c r="G192" s="466">
        <v>34.659999999999997</v>
      </c>
      <c r="H192" s="467">
        <f t="shared" si="9"/>
        <v>44.447983999999998</v>
      </c>
      <c r="I192" s="468">
        <f t="shared" si="10"/>
        <v>117.34267776</v>
      </c>
      <c r="J192" s="476"/>
    </row>
    <row r="193" spans="1:10">
      <c r="A193" s="304"/>
      <c r="B193" s="304"/>
      <c r="C193" s="304"/>
      <c r="D193" s="309" t="s">
        <v>667</v>
      </c>
      <c r="E193" s="304"/>
      <c r="F193" s="313"/>
      <c r="G193" s="399"/>
      <c r="H193" s="376"/>
      <c r="I193" s="313"/>
    </row>
    <row r="194" spans="1:10" s="477" customFormat="1">
      <c r="A194" s="286" t="s">
        <v>0</v>
      </c>
      <c r="B194" s="286">
        <v>93358</v>
      </c>
      <c r="C194" s="286" t="s">
        <v>871</v>
      </c>
      <c r="D194" s="464" t="s">
        <v>645</v>
      </c>
      <c r="E194" s="286" t="s">
        <v>39</v>
      </c>
      <c r="F194" s="465">
        <v>0.44</v>
      </c>
      <c r="G194" s="466">
        <v>60.36</v>
      </c>
      <c r="H194" s="467">
        <f t="shared" si="9"/>
        <v>77.405664000000002</v>
      </c>
      <c r="I194" s="468">
        <f t="shared" si="10"/>
        <v>34.05849216</v>
      </c>
      <c r="J194" s="476"/>
    </row>
    <row r="195" spans="1:10" s="477" customFormat="1" ht="38.25">
      <c r="A195" s="286" t="s">
        <v>0</v>
      </c>
      <c r="B195" s="286">
        <v>94099</v>
      </c>
      <c r="C195" s="286" t="s">
        <v>872</v>
      </c>
      <c r="D195" s="464" t="s">
        <v>646</v>
      </c>
      <c r="E195" s="286" t="s">
        <v>37</v>
      </c>
      <c r="F195" s="465">
        <v>0.66</v>
      </c>
      <c r="G195" s="466">
        <v>2.2799999999999998</v>
      </c>
      <c r="H195" s="467">
        <f t="shared" si="9"/>
        <v>2.9238719999999998</v>
      </c>
      <c r="I195" s="468">
        <f t="shared" si="10"/>
        <v>1.9297555200000001</v>
      </c>
      <c r="J195" s="476"/>
    </row>
    <row r="196" spans="1:10" s="477" customFormat="1" ht="38.25">
      <c r="A196" s="286" t="s">
        <v>0</v>
      </c>
      <c r="B196" s="286">
        <v>72132</v>
      </c>
      <c r="C196" s="286" t="s">
        <v>873</v>
      </c>
      <c r="D196" s="464" t="s">
        <v>650</v>
      </c>
      <c r="E196" s="286" t="s">
        <v>37</v>
      </c>
      <c r="F196" s="465">
        <v>1.33</v>
      </c>
      <c r="G196" s="466">
        <v>61.95</v>
      </c>
      <c r="H196" s="467">
        <f t="shared" si="9"/>
        <v>79.444680000000005</v>
      </c>
      <c r="I196" s="468">
        <f t="shared" si="10"/>
        <v>105.66142440000002</v>
      </c>
      <c r="J196" s="476"/>
    </row>
    <row r="197" spans="1:10" s="477" customFormat="1" ht="38.25">
      <c r="A197" s="286" t="s">
        <v>0</v>
      </c>
      <c r="B197" s="286">
        <v>94965</v>
      </c>
      <c r="C197" s="286" t="s">
        <v>874</v>
      </c>
      <c r="D197" s="464" t="s">
        <v>651</v>
      </c>
      <c r="E197" s="286" t="s">
        <v>39</v>
      </c>
      <c r="F197" s="465">
        <v>0.15</v>
      </c>
      <c r="G197" s="466">
        <v>309.83</v>
      </c>
      <c r="H197" s="467">
        <f t="shared" si="9"/>
        <v>397.32599199999999</v>
      </c>
      <c r="I197" s="468">
        <f t="shared" si="10"/>
        <v>59.598898799999994</v>
      </c>
      <c r="J197" s="476"/>
    </row>
    <row r="198" spans="1:10" s="477" customFormat="1" ht="38.25">
      <c r="A198" s="286" t="s">
        <v>0</v>
      </c>
      <c r="B198" s="286">
        <v>87878</v>
      </c>
      <c r="C198" s="286" t="s">
        <v>875</v>
      </c>
      <c r="D198" s="464" t="s">
        <v>654</v>
      </c>
      <c r="E198" s="286" t="s">
        <v>37</v>
      </c>
      <c r="F198" s="465">
        <v>1.33</v>
      </c>
      <c r="G198" s="466">
        <v>3.19</v>
      </c>
      <c r="H198" s="467">
        <f t="shared" si="9"/>
        <v>4.0908559999999996</v>
      </c>
      <c r="I198" s="468">
        <f t="shared" si="10"/>
        <v>5.44083848</v>
      </c>
      <c r="J198" s="476"/>
    </row>
    <row r="199" spans="1:10" s="477" customFormat="1" ht="63.75">
      <c r="A199" s="286" t="s">
        <v>0</v>
      </c>
      <c r="B199" s="286">
        <v>87527</v>
      </c>
      <c r="C199" s="286" t="s">
        <v>876</v>
      </c>
      <c r="D199" s="464" t="s">
        <v>655</v>
      </c>
      <c r="E199" s="286" t="s">
        <v>37</v>
      </c>
      <c r="F199" s="465">
        <v>1.33</v>
      </c>
      <c r="G199" s="466">
        <v>27.52</v>
      </c>
      <c r="H199" s="467">
        <f t="shared" si="9"/>
        <v>35.291648000000002</v>
      </c>
      <c r="I199" s="468">
        <f t="shared" si="10"/>
        <v>46.937891840000006</v>
      </c>
      <c r="J199" s="476"/>
    </row>
    <row r="200" spans="1:10" s="477" customFormat="1" ht="38.25">
      <c r="A200" s="286" t="s">
        <v>0</v>
      </c>
      <c r="B200" s="286" t="s">
        <v>657</v>
      </c>
      <c r="C200" s="286" t="s">
        <v>877</v>
      </c>
      <c r="D200" s="464" t="s">
        <v>656</v>
      </c>
      <c r="E200" s="286" t="s">
        <v>37</v>
      </c>
      <c r="F200" s="465">
        <v>2</v>
      </c>
      <c r="G200" s="466">
        <v>56.51</v>
      </c>
      <c r="H200" s="467">
        <f t="shared" ref="H200:H213" si="13">G200*1.2824</f>
        <v>72.468423999999999</v>
      </c>
      <c r="I200" s="468">
        <f t="shared" ref="I200:I214" si="14">F200*H200</f>
        <v>144.936848</v>
      </c>
      <c r="J200" s="476"/>
    </row>
    <row r="201" spans="1:10">
      <c r="A201" s="304"/>
      <c r="B201" s="304"/>
      <c r="C201" s="304"/>
      <c r="D201" s="309" t="s">
        <v>668</v>
      </c>
      <c r="E201" s="304"/>
      <c r="F201" s="313"/>
      <c r="G201" s="399"/>
      <c r="H201" s="376"/>
      <c r="I201" s="313"/>
    </row>
    <row r="202" spans="1:10" s="477" customFormat="1" ht="38.25">
      <c r="A202" s="286" t="s">
        <v>0</v>
      </c>
      <c r="B202" s="286" t="s">
        <v>669</v>
      </c>
      <c r="C202" s="286" t="s">
        <v>878</v>
      </c>
      <c r="D202" s="464" t="s">
        <v>670</v>
      </c>
      <c r="E202" s="286" t="s">
        <v>38</v>
      </c>
      <c r="F202" s="465">
        <v>1</v>
      </c>
      <c r="G202" s="466">
        <v>1590.34</v>
      </c>
      <c r="H202" s="467">
        <f t="shared" si="13"/>
        <v>2039.452016</v>
      </c>
      <c r="I202" s="468">
        <f t="shared" si="14"/>
        <v>2039.452016</v>
      </c>
      <c r="J202" s="476"/>
    </row>
    <row r="203" spans="1:10" s="477" customFormat="1" ht="38.25">
      <c r="A203" s="286" t="s">
        <v>0</v>
      </c>
      <c r="B203" s="286">
        <v>89744</v>
      </c>
      <c r="C203" s="286" t="s">
        <v>879</v>
      </c>
      <c r="D203" s="464" t="s">
        <v>664</v>
      </c>
      <c r="E203" s="286" t="s">
        <v>38</v>
      </c>
      <c r="F203" s="465">
        <v>1</v>
      </c>
      <c r="G203" s="466">
        <v>17.170000000000002</v>
      </c>
      <c r="H203" s="467">
        <f t="shared" si="13"/>
        <v>22.018808000000003</v>
      </c>
      <c r="I203" s="468">
        <f t="shared" si="14"/>
        <v>22.018808000000003</v>
      </c>
      <c r="J203" s="476"/>
    </row>
    <row r="204" spans="1:10" s="477" customFormat="1" ht="38.25">
      <c r="A204" s="286" t="s">
        <v>0</v>
      </c>
      <c r="B204" s="286">
        <v>89714</v>
      </c>
      <c r="C204" s="286" t="s">
        <v>880</v>
      </c>
      <c r="D204" s="464" t="s">
        <v>658</v>
      </c>
      <c r="E204" s="286" t="s">
        <v>40</v>
      </c>
      <c r="F204" s="465">
        <v>3.5</v>
      </c>
      <c r="G204" s="466">
        <v>37.770000000000003</v>
      </c>
      <c r="H204" s="467">
        <f t="shared" si="13"/>
        <v>48.436248000000006</v>
      </c>
      <c r="I204" s="468">
        <f t="shared" si="14"/>
        <v>169.52686800000004</v>
      </c>
      <c r="J204" s="476"/>
    </row>
    <row r="205" spans="1:10">
      <c r="A205" s="304"/>
      <c r="B205" s="304"/>
      <c r="C205" s="308" t="s">
        <v>699</v>
      </c>
      <c r="D205" s="309" t="s">
        <v>154</v>
      </c>
      <c r="E205" s="304"/>
      <c r="F205" s="312"/>
      <c r="G205" s="313"/>
      <c r="H205" s="376"/>
      <c r="I205" s="375">
        <f>SUM(I206:I211)</f>
        <v>13278.496409920001</v>
      </c>
    </row>
    <row r="206" spans="1:10" s="477" customFormat="1">
      <c r="A206" s="286" t="s">
        <v>526</v>
      </c>
      <c r="B206" s="286">
        <v>39</v>
      </c>
      <c r="C206" s="286" t="s">
        <v>125</v>
      </c>
      <c r="D206" s="470" t="s">
        <v>680</v>
      </c>
      <c r="E206" s="286" t="s">
        <v>40</v>
      </c>
      <c r="F206" s="465" t="s">
        <v>881</v>
      </c>
      <c r="G206" s="466">
        <v>45.54936</v>
      </c>
      <c r="H206" s="467">
        <f t="shared" si="13"/>
        <v>58.412499263999997</v>
      </c>
      <c r="I206" s="468">
        <f t="shared" si="14"/>
        <v>1752.37497792</v>
      </c>
      <c r="J206" s="476"/>
    </row>
    <row r="207" spans="1:10" s="477" customFormat="1">
      <c r="A207" s="286" t="s">
        <v>0</v>
      </c>
      <c r="B207" s="286">
        <v>95248</v>
      </c>
      <c r="C207" s="286" t="s">
        <v>126</v>
      </c>
      <c r="D207" s="470" t="s">
        <v>676</v>
      </c>
      <c r="E207" s="286" t="s">
        <v>38</v>
      </c>
      <c r="F207" s="465" t="s">
        <v>42</v>
      </c>
      <c r="G207" s="466">
        <v>49.93</v>
      </c>
      <c r="H207" s="467">
        <f t="shared" si="13"/>
        <v>64.030231999999998</v>
      </c>
      <c r="I207" s="468">
        <f t="shared" si="14"/>
        <v>64.030231999999998</v>
      </c>
      <c r="J207" s="476"/>
    </row>
    <row r="208" spans="1:10" s="477" customFormat="1">
      <c r="A208" s="286" t="s">
        <v>821</v>
      </c>
      <c r="B208" s="478" t="s">
        <v>1060</v>
      </c>
      <c r="C208" s="286" t="s">
        <v>127</v>
      </c>
      <c r="D208" s="470" t="s">
        <v>672</v>
      </c>
      <c r="E208" s="286" t="s">
        <v>38</v>
      </c>
      <c r="F208" s="465">
        <v>14</v>
      </c>
      <c r="G208" s="466">
        <v>159.03</v>
      </c>
      <c r="H208" s="467">
        <f t="shared" si="13"/>
        <v>203.94007199999999</v>
      </c>
      <c r="I208" s="468">
        <f t="shared" si="14"/>
        <v>2855.161008</v>
      </c>
      <c r="J208" s="476"/>
    </row>
    <row r="209" spans="1:10" s="477" customFormat="1">
      <c r="A209" s="286" t="s">
        <v>821</v>
      </c>
      <c r="B209" s="478" t="s">
        <v>1061</v>
      </c>
      <c r="C209" s="286" t="s">
        <v>128</v>
      </c>
      <c r="D209" s="470" t="s">
        <v>673</v>
      </c>
      <c r="E209" s="286" t="s">
        <v>38</v>
      </c>
      <c r="F209" s="465" t="s">
        <v>89</v>
      </c>
      <c r="G209" s="466">
        <v>168.79</v>
      </c>
      <c r="H209" s="467">
        <f t="shared" si="13"/>
        <v>216.45629599999998</v>
      </c>
      <c r="I209" s="468">
        <f t="shared" si="14"/>
        <v>432.91259199999996</v>
      </c>
      <c r="J209" s="476"/>
    </row>
    <row r="210" spans="1:10" s="477" customFormat="1" ht="38.25">
      <c r="A210" s="286" t="s">
        <v>821</v>
      </c>
      <c r="B210" s="478" t="s">
        <v>1062</v>
      </c>
      <c r="C210" s="286" t="s">
        <v>129</v>
      </c>
      <c r="D210" s="464" t="s">
        <v>674</v>
      </c>
      <c r="E210" s="286" t="s">
        <v>38</v>
      </c>
      <c r="F210" s="465">
        <v>1</v>
      </c>
      <c r="G210" s="466">
        <v>5125</v>
      </c>
      <c r="H210" s="467">
        <f t="shared" si="13"/>
        <v>6572.3</v>
      </c>
      <c r="I210" s="468">
        <f t="shared" si="14"/>
        <v>6572.3</v>
      </c>
      <c r="J210" s="476"/>
    </row>
    <row r="211" spans="1:10" s="477" customFormat="1">
      <c r="A211" s="286" t="s">
        <v>821</v>
      </c>
      <c r="B211" s="478" t="s">
        <v>1063</v>
      </c>
      <c r="C211" s="286" t="s">
        <v>130</v>
      </c>
      <c r="D211" s="470" t="s">
        <v>675</v>
      </c>
      <c r="E211" s="286" t="s">
        <v>38</v>
      </c>
      <c r="F211" s="465">
        <v>1</v>
      </c>
      <c r="G211" s="466">
        <v>1249</v>
      </c>
      <c r="H211" s="467">
        <f t="shared" si="13"/>
        <v>1601.7175999999999</v>
      </c>
      <c r="I211" s="468">
        <f t="shared" si="14"/>
        <v>1601.7175999999999</v>
      </c>
      <c r="J211" s="476"/>
    </row>
    <row r="212" spans="1:10">
      <c r="A212" s="304"/>
      <c r="B212" s="304"/>
      <c r="C212" s="308" t="s">
        <v>700</v>
      </c>
      <c r="D212" s="309" t="s">
        <v>155</v>
      </c>
      <c r="E212" s="304"/>
      <c r="F212" s="312"/>
      <c r="G212" s="313"/>
      <c r="H212" s="376"/>
      <c r="I212" s="375">
        <f>SUM(I213:I214)</f>
        <v>2150.9849088000001</v>
      </c>
    </row>
    <row r="213" spans="1:10" s="477" customFormat="1">
      <c r="A213" s="286" t="s">
        <v>0</v>
      </c>
      <c r="B213" s="286">
        <v>9537</v>
      </c>
      <c r="C213" s="286" t="s">
        <v>146</v>
      </c>
      <c r="D213" s="470" t="s">
        <v>156</v>
      </c>
      <c r="E213" s="286" t="s">
        <v>206</v>
      </c>
      <c r="F213" s="475">
        <f>'MEMORIAL DE CALCULO'!D73</f>
        <v>410.4</v>
      </c>
      <c r="G213" s="466">
        <v>2.2799999999999998</v>
      </c>
      <c r="H213" s="467">
        <f t="shared" si="13"/>
        <v>2.9238719999999998</v>
      </c>
      <c r="I213" s="468">
        <f t="shared" si="14"/>
        <v>1199.9570687999999</v>
      </c>
      <c r="J213" s="476"/>
    </row>
    <row r="214" spans="1:10" s="477" customFormat="1">
      <c r="A214" s="286" t="s">
        <v>0</v>
      </c>
      <c r="B214" s="286">
        <v>72887</v>
      </c>
      <c r="C214" s="286" t="s">
        <v>147</v>
      </c>
      <c r="D214" s="470" t="s">
        <v>1058</v>
      </c>
      <c r="E214" s="286" t="s">
        <v>1059</v>
      </c>
      <c r="F214" s="465">
        <f>'MEMORIAL DE CALCULO'!D74</f>
        <v>720</v>
      </c>
      <c r="G214" s="466">
        <v>1.03</v>
      </c>
      <c r="H214" s="467">
        <v>1.320872</v>
      </c>
      <c r="I214" s="468">
        <f t="shared" si="14"/>
        <v>951.02784000000008</v>
      </c>
      <c r="J214" s="476"/>
    </row>
    <row r="215" spans="1:10" ht="18.75" thickBot="1">
      <c r="A215" s="403"/>
      <c r="B215" s="404"/>
      <c r="C215" s="404"/>
      <c r="D215" s="405"/>
      <c r="E215" s="406"/>
      <c r="F215" s="406"/>
      <c r="G215" s="407"/>
      <c r="H215" s="407"/>
      <c r="I215" s="408"/>
    </row>
    <row r="216" spans="1:10">
      <c r="A216" s="400"/>
      <c r="B216" s="400"/>
      <c r="C216" s="400"/>
      <c r="D216" s="401" t="s">
        <v>883</v>
      </c>
      <c r="E216" s="606" t="s">
        <v>884</v>
      </c>
      <c r="F216" s="607"/>
      <c r="G216" s="608"/>
      <c r="H216" s="609">
        <f>SUM(I8:I214)/2</f>
        <v>866301.56221126625</v>
      </c>
      <c r="I216" s="610"/>
    </row>
    <row r="217" spans="1:10">
      <c r="A217" s="311" t="s">
        <v>885</v>
      </c>
      <c r="B217" s="306"/>
      <c r="C217" s="306"/>
      <c r="D217" s="294"/>
      <c r="E217" s="306"/>
      <c r="F217" s="306"/>
      <c r="G217" s="307"/>
      <c r="H217" s="307"/>
      <c r="I217" s="307"/>
    </row>
  </sheetData>
  <mergeCells count="6">
    <mergeCell ref="E216:G216"/>
    <mergeCell ref="H216:I216"/>
    <mergeCell ref="A7:C7"/>
    <mergeCell ref="A4:E4"/>
    <mergeCell ref="A5:E5"/>
    <mergeCell ref="A6:E6"/>
  </mergeCells>
  <pageMargins left="0.78740157480314965" right="0.78740157480314965" top="0.98425196850393704" bottom="0.98425196850393704" header="0.51181102362204722" footer="0.51181102362204722"/>
  <pageSetup paperSize="9" scale="50" orientation="portrait" r:id="rId1"/>
  <headerFooter>
    <oddHeader>PLANILHA ORÇAMENTÁRIA - CONSTRUÇÃO</oddHeader>
  </headerFooter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616"/>
  <sheetViews>
    <sheetView view="pageBreakPreview" zoomScaleSheetLayoutView="100" workbookViewId="0">
      <selection activeCell="C327" sqref="C327:D327"/>
    </sheetView>
  </sheetViews>
  <sheetFormatPr defaultColWidth="0" defaultRowHeight="12.75"/>
  <cols>
    <col min="1" max="1" width="10.28515625" customWidth="1"/>
    <col min="2" max="2" width="10.7109375" customWidth="1"/>
    <col min="3" max="3" width="22.5703125" customWidth="1"/>
    <col min="4" max="4" width="40.7109375" customWidth="1"/>
    <col min="5" max="5" width="9.140625" style="33" customWidth="1"/>
    <col min="6" max="6" width="8.5703125" customWidth="1"/>
    <col min="7" max="7" width="14.7109375" customWidth="1"/>
    <col min="8" max="8" width="12.85546875" customWidth="1"/>
    <col min="9" max="9" width="9.140625" customWidth="1"/>
  </cols>
  <sheetData>
    <row r="1" spans="1:8">
      <c r="A1" s="322" t="s">
        <v>179</v>
      </c>
      <c r="B1" s="323"/>
      <c r="C1" s="323"/>
      <c r="D1" s="324"/>
      <c r="E1" s="324"/>
      <c r="F1" s="364"/>
      <c r="G1" s="364"/>
      <c r="H1" s="365"/>
    </row>
    <row r="2" spans="1:8">
      <c r="A2" s="325" t="s">
        <v>180</v>
      </c>
      <c r="B2" s="323"/>
      <c r="C2" s="326"/>
      <c r="D2" s="326"/>
      <c r="E2" s="326" t="s">
        <v>181</v>
      </c>
      <c r="F2" s="368">
        <v>0.28239999999999998</v>
      </c>
      <c r="G2" s="364"/>
      <c r="H2" s="365"/>
    </row>
    <row r="3" spans="1:8">
      <c r="A3" s="322" t="s">
        <v>711</v>
      </c>
      <c r="B3" s="323"/>
      <c r="C3" s="323"/>
      <c r="D3" s="324"/>
      <c r="E3" s="364"/>
      <c r="F3" s="364"/>
      <c r="G3" s="364"/>
      <c r="H3" s="365"/>
    </row>
    <row r="4" spans="1:8" ht="13.5" thickBot="1">
      <c r="A4" s="322" t="s">
        <v>712</v>
      </c>
      <c r="B4" s="323"/>
      <c r="C4" s="323"/>
      <c r="D4" s="324"/>
      <c r="E4" s="366"/>
      <c r="F4" s="366"/>
      <c r="G4" s="366"/>
      <c r="H4" s="367"/>
    </row>
    <row r="5" spans="1:8" ht="16.5" customHeight="1" thickBot="1">
      <c r="A5" s="705" t="s">
        <v>182</v>
      </c>
      <c r="B5" s="706"/>
      <c r="C5" s="706"/>
      <c r="D5" s="706"/>
      <c r="E5" s="706"/>
      <c r="F5" s="706"/>
      <c r="G5" s="706"/>
      <c r="H5" s="707"/>
    </row>
    <row r="6" spans="1:8" ht="12.75" customHeight="1">
      <c r="A6" s="701" t="s">
        <v>183</v>
      </c>
      <c r="B6" s="669"/>
      <c r="C6" s="702" t="s">
        <v>184</v>
      </c>
      <c r="D6" s="703"/>
      <c r="E6" s="703"/>
      <c r="F6" s="703"/>
      <c r="G6" s="703"/>
      <c r="H6" s="704"/>
    </row>
    <row r="7" spans="1:8" ht="12.75" customHeight="1">
      <c r="A7" s="417" t="s">
        <v>162</v>
      </c>
      <c r="B7" s="417" t="s">
        <v>166</v>
      </c>
      <c r="C7" s="651" t="s">
        <v>167</v>
      </c>
      <c r="D7" s="652"/>
      <c r="E7" s="417" t="s">
        <v>84</v>
      </c>
      <c r="F7" s="55" t="s">
        <v>185</v>
      </c>
      <c r="G7" s="417" t="s">
        <v>186</v>
      </c>
      <c r="H7" s="418" t="s">
        <v>187</v>
      </c>
    </row>
    <row r="8" spans="1:8" ht="12.75" customHeight="1">
      <c r="A8" s="327">
        <v>367</v>
      </c>
      <c r="B8" s="327"/>
      <c r="C8" s="657" t="s">
        <v>408</v>
      </c>
      <c r="D8" s="658"/>
      <c r="E8" s="327" t="s">
        <v>174</v>
      </c>
      <c r="F8" s="328">
        <v>0.03</v>
      </c>
      <c r="G8" s="2">
        <v>60</v>
      </c>
      <c r="H8" s="329">
        <f>F8*G8</f>
        <v>1.7999999999999998</v>
      </c>
    </row>
    <row r="9" spans="1:8" ht="12.75" customHeight="1">
      <c r="A9" s="327">
        <v>12296</v>
      </c>
      <c r="B9" s="327"/>
      <c r="C9" s="657" t="s">
        <v>409</v>
      </c>
      <c r="D9" s="658"/>
      <c r="E9" s="327" t="s">
        <v>173</v>
      </c>
      <c r="F9" s="328">
        <v>0.15</v>
      </c>
      <c r="G9" s="8">
        <v>3.68</v>
      </c>
      <c r="H9" s="330">
        <f t="shared" ref="H9:H43" si="0">F9*G9</f>
        <v>0.55200000000000005</v>
      </c>
    </row>
    <row r="10" spans="1:8" ht="12.75" customHeight="1">
      <c r="A10" s="327">
        <v>34637</v>
      </c>
      <c r="B10" s="327"/>
      <c r="C10" s="657" t="s">
        <v>410</v>
      </c>
      <c r="D10" s="658"/>
      <c r="E10" s="327" t="s">
        <v>173</v>
      </c>
      <c r="F10" s="328">
        <v>0.03</v>
      </c>
      <c r="G10" s="8">
        <v>157.94999999999999</v>
      </c>
      <c r="H10" s="329">
        <f t="shared" si="0"/>
        <v>4.7384999999999993</v>
      </c>
    </row>
    <row r="11" spans="1:8" ht="12.75" customHeight="1">
      <c r="A11" s="327">
        <v>10425</v>
      </c>
      <c r="B11" s="327"/>
      <c r="C11" s="657" t="s">
        <v>411</v>
      </c>
      <c r="D11" s="658"/>
      <c r="E11" s="327" t="s">
        <v>173</v>
      </c>
      <c r="F11" s="328">
        <v>0.03</v>
      </c>
      <c r="G11" s="8">
        <v>75.37</v>
      </c>
      <c r="H11" s="330">
        <f>F11*G11</f>
        <v>2.2610999999999999</v>
      </c>
    </row>
    <row r="12" spans="1:8" ht="12.75" customHeight="1">
      <c r="A12" s="327">
        <v>9868</v>
      </c>
      <c r="B12" s="327"/>
      <c r="C12" s="657" t="s">
        <v>412</v>
      </c>
      <c r="D12" s="658"/>
      <c r="E12" s="327" t="s">
        <v>175</v>
      </c>
      <c r="F12" s="328">
        <v>0.37</v>
      </c>
      <c r="G12" s="8">
        <v>3.04</v>
      </c>
      <c r="H12" s="330">
        <f t="shared" si="0"/>
        <v>1.1248</v>
      </c>
    </row>
    <row r="13" spans="1:8" ht="12.75" customHeight="1">
      <c r="A13" s="327">
        <v>1031</v>
      </c>
      <c r="B13" s="327"/>
      <c r="C13" s="657" t="s">
        <v>413</v>
      </c>
      <c r="D13" s="658"/>
      <c r="E13" s="327" t="s">
        <v>173</v>
      </c>
      <c r="F13" s="328">
        <v>0.03</v>
      </c>
      <c r="G13" s="8">
        <v>8.85</v>
      </c>
      <c r="H13" s="330">
        <f t="shared" si="0"/>
        <v>0.26549999999999996</v>
      </c>
    </row>
    <row r="14" spans="1:8" ht="12.75" customHeight="1">
      <c r="A14" s="327">
        <v>1030</v>
      </c>
      <c r="B14" s="327"/>
      <c r="C14" s="657" t="s">
        <v>414</v>
      </c>
      <c r="D14" s="658"/>
      <c r="E14" s="327" t="s">
        <v>173</v>
      </c>
      <c r="F14" s="328">
        <v>0.03</v>
      </c>
      <c r="G14" s="8">
        <v>29.21</v>
      </c>
      <c r="H14" s="330">
        <f t="shared" si="0"/>
        <v>0.87629999999999997</v>
      </c>
    </row>
    <row r="15" spans="1:8" ht="25.5" customHeight="1">
      <c r="A15" s="327">
        <v>938</v>
      </c>
      <c r="B15" s="327"/>
      <c r="C15" s="657" t="s">
        <v>415</v>
      </c>
      <c r="D15" s="658"/>
      <c r="E15" s="327" t="s">
        <v>175</v>
      </c>
      <c r="F15" s="328">
        <v>0.02</v>
      </c>
      <c r="G15" s="8">
        <v>0.65</v>
      </c>
      <c r="H15" s="330">
        <f t="shared" si="0"/>
        <v>1.3000000000000001E-2</v>
      </c>
    </row>
    <row r="16" spans="1:8" ht="12.75" customHeight="1">
      <c r="A16" s="327">
        <v>1213</v>
      </c>
      <c r="B16" s="327"/>
      <c r="C16" s="657" t="s">
        <v>404</v>
      </c>
      <c r="D16" s="658"/>
      <c r="E16" s="327" t="s">
        <v>177</v>
      </c>
      <c r="F16" s="328">
        <v>0.95</v>
      </c>
      <c r="G16" s="8">
        <v>14.11</v>
      </c>
      <c r="H16" s="330">
        <f t="shared" si="0"/>
        <v>13.404499999999999</v>
      </c>
    </row>
    <row r="17" spans="1:8" ht="12.75" customHeight="1">
      <c r="A17" s="327">
        <v>1379</v>
      </c>
      <c r="B17" s="327"/>
      <c r="C17" s="657" t="s">
        <v>416</v>
      </c>
      <c r="D17" s="658"/>
      <c r="E17" s="327" t="s">
        <v>176</v>
      </c>
      <c r="F17" s="328">
        <v>12.67</v>
      </c>
      <c r="G17" s="8">
        <v>0.48</v>
      </c>
      <c r="H17" s="330">
        <f t="shared" si="0"/>
        <v>6.0815999999999999</v>
      </c>
    </row>
    <row r="18" spans="1:8" ht="12.75" customHeight="1">
      <c r="A18" s="327">
        <v>2420</v>
      </c>
      <c r="B18" s="327"/>
      <c r="C18" s="657" t="s">
        <v>418</v>
      </c>
      <c r="D18" s="658"/>
      <c r="E18" s="327" t="s">
        <v>173</v>
      </c>
      <c r="F18" s="328">
        <v>4.9000000000000004</v>
      </c>
      <c r="G18" s="2">
        <v>5.26</v>
      </c>
      <c r="H18" s="330">
        <f t="shared" si="0"/>
        <v>25.774000000000001</v>
      </c>
    </row>
    <row r="19" spans="1:8" ht="12.75" customHeight="1">
      <c r="A19" s="327">
        <v>5069</v>
      </c>
      <c r="B19" s="327"/>
      <c r="C19" s="657" t="s">
        <v>417</v>
      </c>
      <c r="D19" s="658"/>
      <c r="E19" s="327" t="s">
        <v>176</v>
      </c>
      <c r="F19" s="328">
        <v>0.28000000000000003</v>
      </c>
      <c r="G19" s="2">
        <v>8.2899999999999991</v>
      </c>
      <c r="H19" s="330">
        <f t="shared" si="0"/>
        <v>2.3212000000000002</v>
      </c>
    </row>
    <row r="20" spans="1:8" ht="12.75" customHeight="1">
      <c r="A20" s="327">
        <v>5088</v>
      </c>
      <c r="B20" s="327"/>
      <c r="C20" s="657" t="s">
        <v>419</v>
      </c>
      <c r="D20" s="658"/>
      <c r="E20" s="327" t="s">
        <v>173</v>
      </c>
      <c r="F20" s="328">
        <v>0.09</v>
      </c>
      <c r="G20" s="2">
        <v>2.36</v>
      </c>
      <c r="H20" s="330">
        <f t="shared" si="0"/>
        <v>0.21239999999999998</v>
      </c>
    </row>
    <row r="21" spans="1:8" ht="12.75" customHeight="1">
      <c r="A21" s="327">
        <v>38780</v>
      </c>
      <c r="B21" s="327"/>
      <c r="C21" s="657" t="s">
        <v>420</v>
      </c>
      <c r="D21" s="658"/>
      <c r="E21" s="327" t="s">
        <v>173</v>
      </c>
      <c r="F21" s="328">
        <v>0.15</v>
      </c>
      <c r="G21" s="2">
        <v>8.92</v>
      </c>
      <c r="H21" s="330">
        <f t="shared" si="0"/>
        <v>1.3379999999999999</v>
      </c>
    </row>
    <row r="22" spans="1:8" ht="12.75" customHeight="1">
      <c r="A22" s="327">
        <v>4425</v>
      </c>
      <c r="B22" s="327"/>
      <c r="C22" s="699" t="s">
        <v>421</v>
      </c>
      <c r="D22" s="700"/>
      <c r="E22" s="327" t="s">
        <v>175</v>
      </c>
      <c r="F22" s="328">
        <v>0.03</v>
      </c>
      <c r="G22" s="2">
        <v>10.55</v>
      </c>
      <c r="H22" s="330">
        <f t="shared" si="0"/>
        <v>0.3165</v>
      </c>
    </row>
    <row r="23" spans="1:8" ht="12.75" customHeight="1">
      <c r="A23" s="327">
        <v>4430</v>
      </c>
      <c r="B23" s="327"/>
      <c r="C23" s="657" t="s">
        <v>422</v>
      </c>
      <c r="D23" s="658"/>
      <c r="E23" s="327" t="s">
        <v>175</v>
      </c>
      <c r="F23" s="328">
        <v>1.3</v>
      </c>
      <c r="G23" s="2">
        <v>5.44</v>
      </c>
      <c r="H23" s="330">
        <f t="shared" si="0"/>
        <v>7.072000000000001</v>
      </c>
    </row>
    <row r="24" spans="1:8" ht="12.75" customHeight="1">
      <c r="A24" s="327">
        <v>4509</v>
      </c>
      <c r="B24" s="327"/>
      <c r="C24" s="657" t="s">
        <v>423</v>
      </c>
      <c r="D24" s="658"/>
      <c r="E24" s="327" t="s">
        <v>175</v>
      </c>
      <c r="F24" s="328">
        <v>3.83</v>
      </c>
      <c r="G24" s="2">
        <v>2.2200000000000002</v>
      </c>
      <c r="H24" s="330">
        <f t="shared" si="0"/>
        <v>8.502600000000001</v>
      </c>
    </row>
    <row r="25" spans="1:8" ht="12.75" customHeight="1">
      <c r="A25" s="327">
        <v>4721</v>
      </c>
      <c r="B25" s="327"/>
      <c r="C25" s="657" t="s">
        <v>424</v>
      </c>
      <c r="D25" s="658"/>
      <c r="E25" s="327" t="s">
        <v>174</v>
      </c>
      <c r="F25" s="328">
        <v>0.03</v>
      </c>
      <c r="G25" s="8">
        <v>49.7</v>
      </c>
      <c r="H25" s="330">
        <f t="shared" si="0"/>
        <v>1.4910000000000001</v>
      </c>
    </row>
    <row r="26" spans="1:8" ht="12.75" customHeight="1">
      <c r="A26" s="327">
        <v>13415</v>
      </c>
      <c r="B26" s="327"/>
      <c r="C26" s="657" t="s">
        <v>425</v>
      </c>
      <c r="D26" s="658"/>
      <c r="E26" s="327" t="s">
        <v>173</v>
      </c>
      <c r="F26" s="328">
        <v>0.03</v>
      </c>
      <c r="G26" s="2">
        <v>44.9</v>
      </c>
      <c r="H26" s="330">
        <f t="shared" si="0"/>
        <v>1.347</v>
      </c>
    </row>
    <row r="27" spans="1:8" ht="12.75" customHeight="1">
      <c r="A27" s="327">
        <v>4750</v>
      </c>
      <c r="B27" s="327"/>
      <c r="C27" s="657" t="s">
        <v>426</v>
      </c>
      <c r="D27" s="658"/>
      <c r="E27" s="327" t="s">
        <v>177</v>
      </c>
      <c r="F27" s="328">
        <v>0.36</v>
      </c>
      <c r="G27" s="2">
        <v>14.11</v>
      </c>
      <c r="H27" s="330">
        <f t="shared" si="0"/>
        <v>5.0795999999999992</v>
      </c>
    </row>
    <row r="28" spans="1:8" ht="12.75" customHeight="1">
      <c r="A28" s="327">
        <v>9836</v>
      </c>
      <c r="B28" s="327"/>
      <c r="C28" s="657" t="s">
        <v>427</v>
      </c>
      <c r="D28" s="658"/>
      <c r="E28" s="327" t="s">
        <v>175</v>
      </c>
      <c r="F28" s="328">
        <v>0.31</v>
      </c>
      <c r="G28" s="2">
        <v>7.16</v>
      </c>
      <c r="H28" s="330">
        <f t="shared" si="0"/>
        <v>2.2196000000000002</v>
      </c>
    </row>
    <row r="29" spans="1:8" ht="12.75" customHeight="1">
      <c r="A29" s="327">
        <v>6111</v>
      </c>
      <c r="B29" s="327"/>
      <c r="C29" s="657" t="s">
        <v>405</v>
      </c>
      <c r="D29" s="658"/>
      <c r="E29" s="327" t="s">
        <v>177</v>
      </c>
      <c r="F29" s="328">
        <v>1.9</v>
      </c>
      <c r="G29" s="2">
        <v>10.49</v>
      </c>
      <c r="H29" s="330">
        <f t="shared" si="0"/>
        <v>19.931000000000001</v>
      </c>
    </row>
    <row r="30" spans="1:8" ht="12.75" customHeight="1">
      <c r="A30" s="327">
        <v>6140</v>
      </c>
      <c r="B30" s="327"/>
      <c r="C30" s="657" t="s">
        <v>428</v>
      </c>
      <c r="D30" s="658"/>
      <c r="E30" s="327" t="s">
        <v>173</v>
      </c>
      <c r="F30" s="328">
        <v>0.03</v>
      </c>
      <c r="G30" s="2">
        <v>2.54</v>
      </c>
      <c r="H30" s="330">
        <f t="shared" si="0"/>
        <v>7.6200000000000004E-2</v>
      </c>
    </row>
    <row r="31" spans="1:8" ht="30" customHeight="1">
      <c r="A31" s="327">
        <v>6141</v>
      </c>
      <c r="B31" s="292"/>
      <c r="C31" s="657" t="s">
        <v>429</v>
      </c>
      <c r="D31" s="658"/>
      <c r="E31" s="327" t="s">
        <v>173</v>
      </c>
      <c r="F31" s="328">
        <v>0.06</v>
      </c>
      <c r="G31" s="2">
        <v>3.14</v>
      </c>
      <c r="H31" s="330">
        <f t="shared" si="0"/>
        <v>0.18840000000000001</v>
      </c>
    </row>
    <row r="32" spans="1:8" ht="12.75" customHeight="1">
      <c r="A32" s="327">
        <v>6146</v>
      </c>
      <c r="B32" s="327"/>
      <c r="C32" s="657" t="s">
        <v>430</v>
      </c>
      <c r="D32" s="658"/>
      <c r="E32" s="327" t="s">
        <v>173</v>
      </c>
      <c r="F32" s="328">
        <v>0.03</v>
      </c>
      <c r="G32" s="2">
        <v>12.54</v>
      </c>
      <c r="H32" s="330">
        <f t="shared" si="0"/>
        <v>0.37619999999999998</v>
      </c>
    </row>
    <row r="33" spans="1:8" ht="12.75" customHeight="1">
      <c r="A33" s="327">
        <v>6158</v>
      </c>
      <c r="B33" s="327"/>
      <c r="C33" s="657" t="s">
        <v>431</v>
      </c>
      <c r="D33" s="658"/>
      <c r="E33" s="327" t="s">
        <v>173</v>
      </c>
      <c r="F33" s="328">
        <v>0.03</v>
      </c>
      <c r="G33" s="2">
        <v>3.23</v>
      </c>
      <c r="H33" s="330">
        <f t="shared" si="0"/>
        <v>9.69E-2</v>
      </c>
    </row>
    <row r="34" spans="1:8" ht="12.75" customHeight="1">
      <c r="A34" s="327">
        <v>7191</v>
      </c>
      <c r="B34" s="327"/>
      <c r="C34" s="657" t="s">
        <v>432</v>
      </c>
      <c r="D34" s="658"/>
      <c r="E34" s="327" t="s">
        <v>173</v>
      </c>
      <c r="F34" s="328">
        <v>1.53</v>
      </c>
      <c r="G34" s="2">
        <v>12.24</v>
      </c>
      <c r="H34" s="330">
        <f t="shared" si="0"/>
        <v>18.7272</v>
      </c>
    </row>
    <row r="35" spans="1:8" ht="12.75" customHeight="1">
      <c r="A35" s="327">
        <v>7608</v>
      </c>
      <c r="B35" s="327"/>
      <c r="C35" s="657" t="s">
        <v>433</v>
      </c>
      <c r="D35" s="658"/>
      <c r="E35" s="327" t="s">
        <v>173</v>
      </c>
      <c r="F35" s="328">
        <v>0.03</v>
      </c>
      <c r="G35" s="2">
        <v>3.43</v>
      </c>
      <c r="H35" s="330">
        <f t="shared" si="0"/>
        <v>0.10290000000000001</v>
      </c>
    </row>
    <row r="36" spans="1:8" ht="12.75" customHeight="1">
      <c r="A36" s="327">
        <v>2696</v>
      </c>
      <c r="B36" s="327"/>
      <c r="C36" s="657" t="s">
        <v>406</v>
      </c>
      <c r="D36" s="658"/>
      <c r="E36" s="327" t="s">
        <v>177</v>
      </c>
      <c r="F36" s="328">
        <v>0.16</v>
      </c>
      <c r="G36" s="2">
        <v>14.6</v>
      </c>
      <c r="H36" s="330">
        <f t="shared" si="0"/>
        <v>2.3359999999999999</v>
      </c>
    </row>
    <row r="37" spans="1:8" ht="12.75" customHeight="1">
      <c r="A37" s="327">
        <v>3080</v>
      </c>
      <c r="B37" s="327"/>
      <c r="C37" s="657" t="s">
        <v>434</v>
      </c>
      <c r="D37" s="658"/>
      <c r="E37" s="327" t="s">
        <v>198</v>
      </c>
      <c r="F37" s="328">
        <v>0.09</v>
      </c>
      <c r="G37" s="2">
        <v>40.01</v>
      </c>
      <c r="H37" s="330">
        <f t="shared" si="0"/>
        <v>3.6008999999999998</v>
      </c>
    </row>
    <row r="38" spans="1:8" ht="12.75" customHeight="1">
      <c r="A38" s="327">
        <v>10420</v>
      </c>
      <c r="B38" s="327"/>
      <c r="C38" s="657" t="s">
        <v>400</v>
      </c>
      <c r="D38" s="658"/>
      <c r="E38" s="327" t="s">
        <v>173</v>
      </c>
      <c r="F38" s="328">
        <v>0.03</v>
      </c>
      <c r="G38" s="2">
        <v>115.49</v>
      </c>
      <c r="H38" s="330">
        <f t="shared" si="0"/>
        <v>3.4646999999999997</v>
      </c>
    </row>
    <row r="39" spans="1:8" ht="12.75" customHeight="1">
      <c r="A39" s="327">
        <v>11753</v>
      </c>
      <c r="B39" s="327"/>
      <c r="C39" s="657" t="s">
        <v>435</v>
      </c>
      <c r="D39" s="658"/>
      <c r="E39" s="327" t="s">
        <v>173</v>
      </c>
      <c r="F39" s="328">
        <v>0.03</v>
      </c>
      <c r="G39" s="2">
        <v>12.79</v>
      </c>
      <c r="H39" s="330">
        <f t="shared" si="0"/>
        <v>0.38369999999999999</v>
      </c>
    </row>
    <row r="40" spans="1:8" ht="12.75" customHeight="1">
      <c r="A40" s="327">
        <v>12128</v>
      </c>
      <c r="B40" s="292"/>
      <c r="C40" s="657" t="s">
        <v>436</v>
      </c>
      <c r="D40" s="658"/>
      <c r="E40" s="327" t="s">
        <v>173</v>
      </c>
      <c r="F40" s="328">
        <v>0.15</v>
      </c>
      <c r="G40" s="2">
        <v>5.23</v>
      </c>
      <c r="H40" s="330">
        <f t="shared" si="0"/>
        <v>0.78450000000000009</v>
      </c>
    </row>
    <row r="41" spans="1:8" ht="12.75" customHeight="1">
      <c r="A41" s="327">
        <v>2436</v>
      </c>
      <c r="B41" s="327"/>
      <c r="C41" s="657" t="s">
        <v>393</v>
      </c>
      <c r="D41" s="658"/>
      <c r="E41" s="327" t="s">
        <v>177</v>
      </c>
      <c r="F41" s="328">
        <v>0.16</v>
      </c>
      <c r="G41" s="2">
        <v>14.6</v>
      </c>
      <c r="H41" s="330">
        <f t="shared" si="0"/>
        <v>2.3359999999999999</v>
      </c>
    </row>
    <row r="42" spans="1:8" ht="12.75" customHeight="1">
      <c r="A42" s="327">
        <v>1357</v>
      </c>
      <c r="B42" s="327"/>
      <c r="C42" s="657" t="s">
        <v>437</v>
      </c>
      <c r="D42" s="658"/>
      <c r="E42" s="327" t="s">
        <v>173</v>
      </c>
      <c r="F42" s="328">
        <v>0.51</v>
      </c>
      <c r="G42" s="2">
        <v>45.22</v>
      </c>
      <c r="H42" s="330">
        <f t="shared" si="0"/>
        <v>23.062200000000001</v>
      </c>
    </row>
    <row r="43" spans="1:8" ht="12.75" customHeight="1">
      <c r="A43" s="327">
        <v>1966</v>
      </c>
      <c r="B43" s="292"/>
      <c r="C43" s="657" t="s">
        <v>438</v>
      </c>
      <c r="D43" s="658"/>
      <c r="E43" s="327" t="s">
        <v>173</v>
      </c>
      <c r="F43" s="328">
        <v>0.03</v>
      </c>
      <c r="G43" s="2">
        <v>15.67</v>
      </c>
      <c r="H43" s="330">
        <f t="shared" si="0"/>
        <v>0.47009999999999996</v>
      </c>
    </row>
    <row r="44" spans="1:8" ht="12.75" customHeight="1">
      <c r="A44" s="419"/>
      <c r="B44" s="419"/>
      <c r="C44" s="680"/>
      <c r="D44" s="681"/>
      <c r="E44" s="419"/>
      <c r="F44" s="663" t="s">
        <v>178</v>
      </c>
      <c r="G44" s="664"/>
      <c r="H44" s="9">
        <f>SUM(H8:H43)</f>
        <v>162.72810000000001</v>
      </c>
    </row>
    <row r="45" spans="1:8" ht="12.75" customHeight="1" thickBot="1">
      <c r="A45" s="665"/>
      <c r="B45" s="666"/>
      <c r="C45" s="666"/>
      <c r="D45" s="666"/>
      <c r="E45" s="666"/>
      <c r="F45" s="666"/>
      <c r="G45" s="666"/>
      <c r="H45" s="667"/>
    </row>
    <row r="46" spans="1:8" ht="12.75" customHeight="1">
      <c r="A46" s="668" t="s">
        <v>164</v>
      </c>
      <c r="B46" s="669"/>
      <c r="C46" s="651" t="s">
        <v>165</v>
      </c>
      <c r="D46" s="670"/>
      <c r="E46" s="670"/>
      <c r="F46" s="670"/>
      <c r="G46" s="670"/>
      <c r="H46" s="671"/>
    </row>
    <row r="47" spans="1:8" ht="12.75" customHeight="1">
      <c r="A47" s="4" t="s">
        <v>162</v>
      </c>
      <c r="B47" s="417" t="s">
        <v>188</v>
      </c>
      <c r="C47" s="651" t="s">
        <v>167</v>
      </c>
      <c r="D47" s="652"/>
      <c r="E47" s="417" t="s">
        <v>84</v>
      </c>
      <c r="F47" s="414" t="s">
        <v>185</v>
      </c>
      <c r="G47" s="417" t="s">
        <v>186</v>
      </c>
      <c r="H47" s="417" t="s">
        <v>187</v>
      </c>
    </row>
    <row r="48" spans="1:8" ht="12.75" customHeight="1">
      <c r="A48" s="327">
        <v>3993</v>
      </c>
      <c r="B48" s="327"/>
      <c r="C48" s="657" t="s">
        <v>396</v>
      </c>
      <c r="D48" s="658"/>
      <c r="E48" s="327" t="s">
        <v>172</v>
      </c>
      <c r="F48" s="331">
        <v>8</v>
      </c>
      <c r="G48" s="2">
        <v>33.19</v>
      </c>
      <c r="H48" s="330">
        <f>G48*F48</f>
        <v>265.52</v>
      </c>
    </row>
    <row r="49" spans="1:8" ht="12.75" customHeight="1">
      <c r="A49" s="327">
        <v>7269</v>
      </c>
      <c r="B49" s="327"/>
      <c r="C49" s="657" t="s">
        <v>397</v>
      </c>
      <c r="D49" s="658"/>
      <c r="E49" s="327" t="s">
        <v>173</v>
      </c>
      <c r="F49" s="331">
        <v>20</v>
      </c>
      <c r="G49" s="2">
        <v>0.37</v>
      </c>
      <c r="H49" s="330">
        <f t="shared" ref="H49:H59" si="1">G49*F49</f>
        <v>7.4</v>
      </c>
    </row>
    <row r="50" spans="1:8" ht="12.75" customHeight="1">
      <c r="A50" s="327">
        <v>370</v>
      </c>
      <c r="B50" s="327"/>
      <c r="C50" s="657" t="s">
        <v>398</v>
      </c>
      <c r="D50" s="658"/>
      <c r="E50" s="327" t="s">
        <v>174</v>
      </c>
      <c r="F50" s="331">
        <v>2.1700000000000001E-2</v>
      </c>
      <c r="G50" s="2">
        <v>60</v>
      </c>
      <c r="H50" s="330">
        <f t="shared" si="1"/>
        <v>1.302</v>
      </c>
    </row>
    <row r="51" spans="1:8" ht="12.75" customHeight="1">
      <c r="A51" s="327">
        <v>36365</v>
      </c>
      <c r="B51" s="327"/>
      <c r="C51" s="657" t="s">
        <v>399</v>
      </c>
      <c r="D51" s="658"/>
      <c r="E51" s="327" t="s">
        <v>175</v>
      </c>
      <c r="F51" s="331">
        <v>2</v>
      </c>
      <c r="G51" s="2">
        <v>16.23</v>
      </c>
      <c r="H51" s="330">
        <f t="shared" si="1"/>
        <v>32.46</v>
      </c>
    </row>
    <row r="52" spans="1:8" ht="12.75" customHeight="1">
      <c r="A52" s="327">
        <v>10420</v>
      </c>
      <c r="B52" s="327"/>
      <c r="C52" s="657" t="s">
        <v>400</v>
      </c>
      <c r="D52" s="658"/>
      <c r="E52" s="327" t="s">
        <v>173</v>
      </c>
      <c r="F52" s="331">
        <v>1</v>
      </c>
      <c r="G52" s="2">
        <v>115.49</v>
      </c>
      <c r="H52" s="330">
        <f t="shared" si="1"/>
        <v>115.49</v>
      </c>
    </row>
    <row r="53" spans="1:8" ht="12.75" customHeight="1">
      <c r="A53" s="327">
        <v>11868</v>
      </c>
      <c r="B53" s="327"/>
      <c r="C53" s="657" t="s">
        <v>401</v>
      </c>
      <c r="D53" s="658"/>
      <c r="E53" s="327" t="s">
        <v>173</v>
      </c>
      <c r="F53" s="331">
        <v>1</v>
      </c>
      <c r="G53" s="2">
        <v>290.19</v>
      </c>
      <c r="H53" s="330">
        <f t="shared" si="1"/>
        <v>290.19</v>
      </c>
    </row>
    <row r="54" spans="1:8" ht="12.75" customHeight="1">
      <c r="A54" s="327">
        <v>21009</v>
      </c>
      <c r="B54" s="327"/>
      <c r="C54" s="657" t="s">
        <v>402</v>
      </c>
      <c r="D54" s="658"/>
      <c r="E54" s="327" t="s">
        <v>173</v>
      </c>
      <c r="F54" s="331">
        <v>20</v>
      </c>
      <c r="G54" s="2">
        <v>11.63</v>
      </c>
      <c r="H54" s="330">
        <f t="shared" si="1"/>
        <v>232.60000000000002</v>
      </c>
    </row>
    <row r="55" spans="1:8" ht="12.75" customHeight="1">
      <c r="A55" s="327">
        <v>20247</v>
      </c>
      <c r="B55" s="327"/>
      <c r="C55" s="657" t="s">
        <v>403</v>
      </c>
      <c r="D55" s="658"/>
      <c r="E55" s="327" t="s">
        <v>176</v>
      </c>
      <c r="F55" s="331">
        <v>1</v>
      </c>
      <c r="G55" s="2">
        <v>9.01</v>
      </c>
      <c r="H55" s="330">
        <f t="shared" si="1"/>
        <v>9.01</v>
      </c>
    </row>
    <row r="56" spans="1:8" ht="12.75" customHeight="1">
      <c r="A56" s="327">
        <v>1213</v>
      </c>
      <c r="B56" s="327"/>
      <c r="C56" s="657" t="s">
        <v>404</v>
      </c>
      <c r="D56" s="658"/>
      <c r="E56" s="327" t="s">
        <v>177</v>
      </c>
      <c r="F56" s="331">
        <v>8</v>
      </c>
      <c r="G56" s="2">
        <v>14.11</v>
      </c>
      <c r="H56" s="330">
        <f t="shared" si="1"/>
        <v>112.88</v>
      </c>
    </row>
    <row r="57" spans="1:8" ht="12.75" customHeight="1">
      <c r="A57" s="327">
        <v>6111</v>
      </c>
      <c r="B57" s="327"/>
      <c r="C57" s="657" t="s">
        <v>405</v>
      </c>
      <c r="D57" s="658"/>
      <c r="E57" s="327" t="s">
        <v>177</v>
      </c>
      <c r="F57" s="331">
        <v>8</v>
      </c>
      <c r="G57" s="2">
        <v>10.49</v>
      </c>
      <c r="H57" s="330">
        <f t="shared" si="1"/>
        <v>83.92</v>
      </c>
    </row>
    <row r="58" spans="1:8" ht="12.75" customHeight="1">
      <c r="A58" s="327">
        <v>2696</v>
      </c>
      <c r="B58" s="327"/>
      <c r="C58" s="657" t="s">
        <v>406</v>
      </c>
      <c r="D58" s="658"/>
      <c r="E58" s="327" t="s">
        <v>177</v>
      </c>
      <c r="F58" s="331">
        <v>8</v>
      </c>
      <c r="G58" s="2">
        <v>14.6</v>
      </c>
      <c r="H58" s="330">
        <f t="shared" si="1"/>
        <v>116.8</v>
      </c>
    </row>
    <row r="59" spans="1:8" ht="12.75" customHeight="1">
      <c r="A59" s="327">
        <v>6114</v>
      </c>
      <c r="B59" s="327"/>
      <c r="C59" s="657" t="s">
        <v>407</v>
      </c>
      <c r="D59" s="658"/>
      <c r="E59" s="327" t="s">
        <v>177</v>
      </c>
      <c r="F59" s="331">
        <v>4</v>
      </c>
      <c r="G59" s="2">
        <v>10.6</v>
      </c>
      <c r="H59" s="330">
        <f t="shared" si="1"/>
        <v>42.4</v>
      </c>
    </row>
    <row r="60" spans="1:8" ht="12.75" customHeight="1">
      <c r="A60" s="415"/>
      <c r="B60" s="415"/>
      <c r="C60" s="659"/>
      <c r="D60" s="660"/>
      <c r="E60" s="415"/>
      <c r="F60" s="672" t="s">
        <v>178</v>
      </c>
      <c r="G60" s="673"/>
      <c r="H60" s="3">
        <f>SUM(H48:H59)</f>
        <v>1309.972</v>
      </c>
    </row>
    <row r="61" spans="1:8" ht="12.75" customHeight="1">
      <c r="A61" s="674"/>
      <c r="B61" s="675"/>
      <c r="C61" s="675"/>
      <c r="D61" s="675"/>
      <c r="E61" s="675"/>
      <c r="F61" s="675"/>
      <c r="G61" s="675"/>
      <c r="H61" s="676"/>
    </row>
    <row r="62" spans="1:8" ht="12.75" customHeight="1">
      <c r="A62" s="649" t="s">
        <v>190</v>
      </c>
      <c r="B62" s="650"/>
      <c r="C62" s="677" t="s">
        <v>197</v>
      </c>
      <c r="D62" s="678"/>
      <c r="E62" s="678"/>
      <c r="F62" s="678"/>
      <c r="G62" s="678"/>
      <c r="H62" s="679"/>
    </row>
    <row r="63" spans="1:8" ht="12.75" customHeight="1">
      <c r="A63" s="417" t="s">
        <v>162</v>
      </c>
      <c r="B63" s="413" t="s">
        <v>166</v>
      </c>
      <c r="C63" s="651" t="s">
        <v>167</v>
      </c>
      <c r="D63" s="652"/>
      <c r="E63" s="417" t="s">
        <v>168</v>
      </c>
      <c r="F63" s="414" t="s">
        <v>169</v>
      </c>
      <c r="G63" s="417" t="s">
        <v>170</v>
      </c>
      <c r="H63" s="418" t="s">
        <v>171</v>
      </c>
    </row>
    <row r="64" spans="1:8" ht="12.75" customHeight="1">
      <c r="A64" s="420">
        <v>13393</v>
      </c>
      <c r="B64" s="70" t="s">
        <v>191</v>
      </c>
      <c r="C64" s="708" t="s">
        <v>392</v>
      </c>
      <c r="D64" s="709"/>
      <c r="E64" s="70" t="s">
        <v>173</v>
      </c>
      <c r="F64" s="332">
        <v>1</v>
      </c>
      <c r="G64" s="5">
        <v>236.07</v>
      </c>
      <c r="H64" s="421">
        <f>F64*G64</f>
        <v>236.07</v>
      </c>
    </row>
    <row r="65" spans="1:8" ht="12.75" customHeight="1">
      <c r="A65" s="420">
        <v>12378</v>
      </c>
      <c r="B65" s="70" t="s">
        <v>192</v>
      </c>
      <c r="C65" s="661" t="s">
        <v>581</v>
      </c>
      <c r="D65" s="662"/>
      <c r="E65" s="70" t="s">
        <v>173</v>
      </c>
      <c r="F65" s="332">
        <v>1</v>
      </c>
      <c r="G65" s="5">
        <v>694.36</v>
      </c>
      <c r="H65" s="421">
        <f>F65*G65</f>
        <v>694.36</v>
      </c>
    </row>
    <row r="66" spans="1:8" ht="12.75" customHeight="1">
      <c r="A66" s="420">
        <v>34609</v>
      </c>
      <c r="B66" s="70" t="s">
        <v>193</v>
      </c>
      <c r="C66" s="661" t="s">
        <v>580</v>
      </c>
      <c r="D66" s="662"/>
      <c r="E66" s="70" t="s">
        <v>175</v>
      </c>
      <c r="F66" s="332">
        <v>27</v>
      </c>
      <c r="G66" s="5">
        <v>6.95</v>
      </c>
      <c r="H66" s="421">
        <f>F66*G66</f>
        <v>187.65</v>
      </c>
    </row>
    <row r="67" spans="1:8" ht="12.75" customHeight="1">
      <c r="A67" s="420">
        <v>2436</v>
      </c>
      <c r="B67" s="70" t="s">
        <v>194</v>
      </c>
      <c r="C67" s="661" t="s">
        <v>393</v>
      </c>
      <c r="D67" s="662"/>
      <c r="E67" s="70" t="s">
        <v>177</v>
      </c>
      <c r="F67" s="332">
        <v>24</v>
      </c>
      <c r="G67" s="5">
        <v>14.6</v>
      </c>
      <c r="H67" s="421">
        <f>F67*G67</f>
        <v>350.4</v>
      </c>
    </row>
    <row r="68" spans="1:8" ht="12.75" customHeight="1">
      <c r="A68" s="420">
        <v>247</v>
      </c>
      <c r="B68" s="70" t="s">
        <v>195</v>
      </c>
      <c r="C68" s="661" t="s">
        <v>394</v>
      </c>
      <c r="D68" s="662"/>
      <c r="E68" s="70" t="s">
        <v>177</v>
      </c>
      <c r="F68" s="332">
        <v>24</v>
      </c>
      <c r="G68" s="5">
        <v>10.95</v>
      </c>
      <c r="H68" s="421">
        <f>F68*G68</f>
        <v>262.79999999999995</v>
      </c>
    </row>
    <row r="69" spans="1:8" ht="12.75" customHeight="1">
      <c r="A69" s="6"/>
      <c r="B69" s="6"/>
      <c r="C69" s="655"/>
      <c r="D69" s="656"/>
      <c r="E69" s="6"/>
      <c r="F69" s="645" t="s">
        <v>196</v>
      </c>
      <c r="G69" s="646"/>
      <c r="H69" s="7">
        <f>SUM(H64:H68)</f>
        <v>1731.28</v>
      </c>
    </row>
    <row r="70" spans="1:8">
      <c r="A70" s="81"/>
      <c r="B70" s="81"/>
      <c r="C70" s="53"/>
      <c r="D70" s="53"/>
      <c r="E70" s="81"/>
      <c r="F70" s="333"/>
      <c r="G70" s="333"/>
      <c r="H70" s="334"/>
    </row>
    <row r="71" spans="1:8" ht="39" customHeight="1">
      <c r="A71" s="649" t="s">
        <v>1015</v>
      </c>
      <c r="B71" s="650"/>
      <c r="C71" s="677" t="s">
        <v>900</v>
      </c>
      <c r="D71" s="678"/>
      <c r="E71" s="678"/>
      <c r="F71" s="678"/>
      <c r="G71" s="678"/>
      <c r="H71" s="679"/>
    </row>
    <row r="72" spans="1:8" ht="12.75" customHeight="1">
      <c r="A72" s="417" t="s">
        <v>162</v>
      </c>
      <c r="B72" s="413" t="s">
        <v>166</v>
      </c>
      <c r="C72" s="651" t="s">
        <v>167</v>
      </c>
      <c r="D72" s="652"/>
      <c r="E72" s="417" t="s">
        <v>168</v>
      </c>
      <c r="F72" s="417" t="s">
        <v>169</v>
      </c>
      <c r="G72" s="417" t="s">
        <v>170</v>
      </c>
      <c r="H72" s="418" t="s">
        <v>171</v>
      </c>
    </row>
    <row r="73" spans="1:8" ht="12.75" customHeight="1">
      <c r="A73" s="420">
        <v>6117</v>
      </c>
      <c r="B73" s="70" t="s">
        <v>293</v>
      </c>
      <c r="C73" s="708" t="s">
        <v>439</v>
      </c>
      <c r="D73" s="709"/>
      <c r="E73" s="70" t="s">
        <v>177</v>
      </c>
      <c r="F73" s="94">
        <v>1.25</v>
      </c>
      <c r="G73" s="44">
        <v>10.6</v>
      </c>
      <c r="H73" s="43">
        <f>F73*G73</f>
        <v>13.25</v>
      </c>
    </row>
    <row r="74" spans="1:8" ht="12.75" customHeight="1">
      <c r="A74" s="420">
        <v>1213</v>
      </c>
      <c r="B74" s="70" t="s">
        <v>294</v>
      </c>
      <c r="C74" s="657" t="s">
        <v>404</v>
      </c>
      <c r="D74" s="658"/>
      <c r="E74" s="70" t="s">
        <v>177</v>
      </c>
      <c r="F74" s="94">
        <v>1.25</v>
      </c>
      <c r="G74" s="5">
        <v>14.11</v>
      </c>
      <c r="H74" s="43">
        <f t="shared" ref="H74:H77" si="2">F74*G74</f>
        <v>17.637499999999999</v>
      </c>
    </row>
    <row r="75" spans="1:8" ht="12.75" customHeight="1">
      <c r="A75" s="420">
        <v>5061</v>
      </c>
      <c r="B75" s="70" t="s">
        <v>295</v>
      </c>
      <c r="C75" s="653" t="s">
        <v>440</v>
      </c>
      <c r="D75" s="654"/>
      <c r="E75" s="70" t="s">
        <v>176</v>
      </c>
      <c r="F75" s="94">
        <v>0.13</v>
      </c>
      <c r="G75" s="44">
        <v>8</v>
      </c>
      <c r="H75" s="421">
        <f t="shared" si="2"/>
        <v>1.04</v>
      </c>
    </row>
    <row r="76" spans="1:8" ht="12.75" customHeight="1">
      <c r="A76" s="420">
        <v>559</v>
      </c>
      <c r="B76" s="70" t="s">
        <v>901</v>
      </c>
      <c r="C76" s="653" t="s">
        <v>902</v>
      </c>
      <c r="D76" s="654"/>
      <c r="E76" s="70" t="s">
        <v>176</v>
      </c>
      <c r="F76" s="94">
        <v>0.19</v>
      </c>
      <c r="G76" s="5">
        <v>5.61</v>
      </c>
      <c r="H76" s="43">
        <f t="shared" si="2"/>
        <v>1.0659000000000001</v>
      </c>
    </row>
    <row r="77" spans="1:8" ht="12.75" customHeight="1">
      <c r="A77" s="420">
        <v>4006</v>
      </c>
      <c r="B77" s="70" t="s">
        <v>903</v>
      </c>
      <c r="C77" s="653" t="s">
        <v>904</v>
      </c>
      <c r="D77" s="654"/>
      <c r="E77" s="70" t="s">
        <v>174</v>
      </c>
      <c r="F77" s="94">
        <v>0.03</v>
      </c>
      <c r="G77" s="5">
        <v>629.51</v>
      </c>
      <c r="H77" s="43">
        <f t="shared" si="2"/>
        <v>18.885299999999997</v>
      </c>
    </row>
    <row r="78" spans="1:8" ht="12.75" customHeight="1">
      <c r="A78" s="46"/>
      <c r="B78" s="46"/>
      <c r="C78" s="655"/>
      <c r="D78" s="656"/>
      <c r="E78" s="6"/>
      <c r="F78" s="645" t="s">
        <v>196</v>
      </c>
      <c r="G78" s="646"/>
      <c r="H78" s="45">
        <f>SUM(H73:H77)</f>
        <v>51.878699999999995</v>
      </c>
    </row>
    <row r="79" spans="1:8" ht="12.75" customHeight="1">
      <c r="A79" s="335"/>
      <c r="B79" s="335"/>
      <c r="C79" s="336"/>
      <c r="D79" s="336"/>
      <c r="E79" s="335"/>
      <c r="F79" s="338"/>
      <c r="G79" s="338"/>
      <c r="H79" s="334"/>
    </row>
    <row r="80" spans="1:8" ht="12.75" customHeight="1">
      <c r="A80" s="649" t="s">
        <v>1016</v>
      </c>
      <c r="B80" s="650"/>
      <c r="C80" s="677" t="s">
        <v>545</v>
      </c>
      <c r="D80" s="678"/>
      <c r="E80" s="678"/>
      <c r="F80" s="678"/>
      <c r="G80" s="678"/>
      <c r="H80" s="679"/>
    </row>
    <row r="81" spans="1:9" ht="12.75" customHeight="1">
      <c r="A81" s="417" t="s">
        <v>162</v>
      </c>
      <c r="B81" s="413" t="s">
        <v>166</v>
      </c>
      <c r="C81" s="651" t="s">
        <v>167</v>
      </c>
      <c r="D81" s="652"/>
      <c r="E81" s="417" t="s">
        <v>168</v>
      </c>
      <c r="F81" s="417" t="s">
        <v>169</v>
      </c>
      <c r="G81" s="417" t="s">
        <v>170</v>
      </c>
      <c r="H81" s="418" t="s">
        <v>171</v>
      </c>
    </row>
    <row r="82" spans="1:9" ht="12.75" customHeight="1">
      <c r="A82" s="420">
        <v>6117</v>
      </c>
      <c r="B82" s="70" t="s">
        <v>282</v>
      </c>
      <c r="C82" s="708" t="s">
        <v>439</v>
      </c>
      <c r="D82" s="709"/>
      <c r="E82" s="70" t="s">
        <v>177</v>
      </c>
      <c r="F82" s="94">
        <v>1</v>
      </c>
      <c r="G82" s="5">
        <v>10.6</v>
      </c>
      <c r="H82" s="43">
        <f>F82*G82</f>
        <v>10.6</v>
      </c>
    </row>
    <row r="83" spans="1:9" ht="12.75" customHeight="1">
      <c r="A83" s="420">
        <v>12869</v>
      </c>
      <c r="B83" s="70" t="s">
        <v>283</v>
      </c>
      <c r="C83" s="653" t="s">
        <v>441</v>
      </c>
      <c r="D83" s="654"/>
      <c r="E83" s="70" t="s">
        <v>177</v>
      </c>
      <c r="F83" s="94">
        <v>0.5</v>
      </c>
      <c r="G83" s="5">
        <v>12.19</v>
      </c>
      <c r="H83" s="43">
        <f t="shared" ref="H83" si="3">F83*G83</f>
        <v>6.0949999999999998</v>
      </c>
    </row>
    <row r="84" spans="1:9" ht="12.75" customHeight="1">
      <c r="A84" s="420">
        <v>7175</v>
      </c>
      <c r="B84" s="70" t="s">
        <v>443</v>
      </c>
      <c r="C84" s="657" t="s">
        <v>525</v>
      </c>
      <c r="D84" s="658"/>
      <c r="E84" s="70" t="s">
        <v>173</v>
      </c>
      <c r="F84" s="94">
        <v>16</v>
      </c>
      <c r="G84" s="5">
        <v>2.2599999999999998</v>
      </c>
      <c r="H84" s="43">
        <f>F84*G84</f>
        <v>36.159999999999997</v>
      </c>
    </row>
    <row r="85" spans="1:9" ht="12.75" customHeight="1">
      <c r="A85" s="655"/>
      <c r="B85" s="656"/>
      <c r="C85" s="655"/>
      <c r="D85" s="656"/>
      <c r="E85" s="6"/>
      <c r="F85" s="645" t="s">
        <v>196</v>
      </c>
      <c r="G85" s="646"/>
      <c r="H85" s="45">
        <f>SUM(H82:H84)</f>
        <v>52.854999999999997</v>
      </c>
      <c r="I85" s="47"/>
    </row>
    <row r="86" spans="1:9" ht="12.75" customHeight="1">
      <c r="A86" s="335"/>
      <c r="B86" s="335"/>
      <c r="C86" s="336"/>
      <c r="D86" s="336"/>
      <c r="E86" s="335"/>
      <c r="F86" s="338"/>
      <c r="G86" s="338"/>
      <c r="H86" s="334"/>
      <c r="I86" s="47"/>
    </row>
    <row r="87" spans="1:9" ht="12.75" customHeight="1">
      <c r="A87" s="737" t="s">
        <v>1020</v>
      </c>
      <c r="B87" s="738"/>
      <c r="C87" s="619" t="s">
        <v>760</v>
      </c>
      <c r="D87" s="684"/>
      <c r="E87" s="684"/>
      <c r="F87" s="620"/>
      <c r="G87" s="27"/>
      <c r="H87" s="28"/>
      <c r="I87" s="47"/>
    </row>
    <row r="88" spans="1:9" ht="12.75" customHeight="1">
      <c r="A88" s="29" t="s">
        <v>162</v>
      </c>
      <c r="B88" s="412"/>
      <c r="C88" s="621" t="s">
        <v>167</v>
      </c>
      <c r="D88" s="622"/>
      <c r="E88" s="29" t="s">
        <v>168</v>
      </c>
      <c r="F88" s="29" t="s">
        <v>169</v>
      </c>
      <c r="G88" s="29" t="s">
        <v>170</v>
      </c>
      <c r="H88" s="30" t="s">
        <v>171</v>
      </c>
      <c r="I88" s="47"/>
    </row>
    <row r="89" spans="1:9" ht="12.75" customHeight="1">
      <c r="A89" s="20">
        <v>88323</v>
      </c>
      <c r="B89" s="140"/>
      <c r="C89" s="686" t="s">
        <v>908</v>
      </c>
      <c r="D89" s="687"/>
      <c r="E89" s="56" t="s">
        <v>177</v>
      </c>
      <c r="F89" s="362">
        <v>5.6000000000000001E-2</v>
      </c>
      <c r="G89" s="21">
        <v>16.899999999999999</v>
      </c>
      <c r="H89" s="58">
        <f>G89*F89</f>
        <v>0.94639999999999991</v>
      </c>
      <c r="I89" s="47"/>
    </row>
    <row r="90" spans="1:9" ht="12.75" customHeight="1">
      <c r="A90" s="22">
        <v>88316</v>
      </c>
      <c r="B90" s="88"/>
      <c r="C90" s="629" t="s">
        <v>737</v>
      </c>
      <c r="D90" s="630"/>
      <c r="E90" s="56" t="s">
        <v>177</v>
      </c>
      <c r="F90" s="362">
        <v>6.0999999999999999E-2</v>
      </c>
      <c r="G90" s="23">
        <v>15.26</v>
      </c>
      <c r="H90" s="58">
        <f>G90*F90</f>
        <v>0.93086000000000002</v>
      </c>
      <c r="I90" s="47"/>
    </row>
    <row r="91" spans="1:9" ht="12.75" customHeight="1">
      <c r="A91" s="22">
        <v>11029</v>
      </c>
      <c r="B91" s="157"/>
      <c r="C91" s="629" t="s">
        <v>909</v>
      </c>
      <c r="D91" s="630"/>
      <c r="E91" s="56" t="s">
        <v>85</v>
      </c>
      <c r="F91" s="71">
        <v>4.1500000000000004</v>
      </c>
      <c r="G91" s="23">
        <v>1.04</v>
      </c>
      <c r="H91" s="58">
        <f t="shared" ref="H91:H93" si="4">G91*F91</f>
        <v>4.3160000000000007</v>
      </c>
      <c r="I91" s="47"/>
    </row>
    <row r="92" spans="1:9" ht="12.75" customHeight="1">
      <c r="A92" s="22">
        <v>93287</v>
      </c>
      <c r="B92" s="157"/>
      <c r="C92" s="629" t="s">
        <v>910</v>
      </c>
      <c r="D92" s="630"/>
      <c r="E92" s="56" t="s">
        <v>911</v>
      </c>
      <c r="F92" s="363">
        <v>6.9999999999999999E-4</v>
      </c>
      <c r="G92" s="23">
        <v>289.61</v>
      </c>
      <c r="H92" s="58">
        <f t="shared" si="4"/>
        <v>0.20272700000000002</v>
      </c>
      <c r="I92" s="47"/>
    </row>
    <row r="93" spans="1:9" ht="12.75" customHeight="1">
      <c r="A93" s="22">
        <v>93288</v>
      </c>
      <c r="B93" s="157"/>
      <c r="C93" s="629" t="s">
        <v>912</v>
      </c>
      <c r="D93" s="630"/>
      <c r="E93" s="56" t="s">
        <v>913</v>
      </c>
      <c r="F93" s="362">
        <v>1E-3</v>
      </c>
      <c r="G93" s="23">
        <v>82.4</v>
      </c>
      <c r="H93" s="58">
        <f t="shared" si="4"/>
        <v>8.2400000000000001E-2</v>
      </c>
      <c r="I93" s="47"/>
    </row>
    <row r="94" spans="1:9" ht="12.75" customHeight="1">
      <c r="A94" s="22">
        <v>7243</v>
      </c>
      <c r="B94" s="88"/>
      <c r="C94" s="629" t="s">
        <v>914</v>
      </c>
      <c r="D94" s="630"/>
      <c r="E94" s="56" t="s">
        <v>37</v>
      </c>
      <c r="F94" s="362">
        <v>1.1459999999999999</v>
      </c>
      <c r="G94" s="23">
        <v>26.18</v>
      </c>
      <c r="H94" s="58">
        <f>G94*F94</f>
        <v>30.002279999999999</v>
      </c>
      <c r="I94" s="47"/>
    </row>
    <row r="95" spans="1:9" ht="12.75" customHeight="1">
      <c r="A95" s="141"/>
      <c r="B95" s="142"/>
      <c r="C95" s="142"/>
      <c r="D95" s="144"/>
      <c r="E95" s="141"/>
      <c r="F95" s="637" t="s">
        <v>196</v>
      </c>
      <c r="G95" s="638"/>
      <c r="H95" s="31">
        <f>SUM(H89:H94)</f>
        <v>36.480666999999997</v>
      </c>
      <c r="I95" s="48"/>
    </row>
    <row r="96" spans="1:9" ht="12.75" customHeight="1">
      <c r="A96" s="335"/>
      <c r="B96" s="335"/>
      <c r="C96" s="336"/>
      <c r="D96" s="336"/>
      <c r="E96" s="335"/>
      <c r="F96" s="338"/>
      <c r="G96" s="338"/>
      <c r="H96" s="334"/>
      <c r="I96" s="48"/>
    </row>
    <row r="97" spans="1:9" ht="12.75" customHeight="1">
      <c r="A97" s="737" t="s">
        <v>1021</v>
      </c>
      <c r="B97" s="738"/>
      <c r="C97" s="619" t="s">
        <v>761</v>
      </c>
      <c r="D97" s="684"/>
      <c r="E97" s="684"/>
      <c r="F97" s="620"/>
      <c r="G97" s="27"/>
      <c r="H97" s="28"/>
      <c r="I97" s="48"/>
    </row>
    <row r="98" spans="1:9" ht="12.75" customHeight="1">
      <c r="A98" s="29" t="s">
        <v>162</v>
      </c>
      <c r="B98" s="412"/>
      <c r="C98" s="621" t="s">
        <v>167</v>
      </c>
      <c r="D98" s="622"/>
      <c r="E98" s="29" t="s">
        <v>168</v>
      </c>
      <c r="F98" s="29" t="s">
        <v>169</v>
      </c>
      <c r="G98" s="29" t="s">
        <v>170</v>
      </c>
      <c r="H98" s="30" t="s">
        <v>171</v>
      </c>
      <c r="I98" s="48"/>
    </row>
    <row r="99" spans="1:9" ht="12.75" customHeight="1">
      <c r="A99" s="20">
        <v>88323</v>
      </c>
      <c r="B99" s="140"/>
      <c r="C99" s="686" t="s">
        <v>908</v>
      </c>
      <c r="D99" s="687"/>
      <c r="E99" s="56" t="s">
        <v>177</v>
      </c>
      <c r="F99" s="362">
        <v>5.6000000000000001E-2</v>
      </c>
      <c r="G99" s="21">
        <v>16.899999999999999</v>
      </c>
      <c r="H99" s="58">
        <f>G99*F99</f>
        <v>0.94639999999999991</v>
      </c>
      <c r="I99" s="47"/>
    </row>
    <row r="100" spans="1:9" ht="12.75" customHeight="1">
      <c r="A100" s="22">
        <v>88316</v>
      </c>
      <c r="B100" s="88"/>
      <c r="C100" s="629" t="s">
        <v>737</v>
      </c>
      <c r="D100" s="630"/>
      <c r="E100" s="56" t="s">
        <v>177</v>
      </c>
      <c r="F100" s="362">
        <v>6.0999999999999999E-2</v>
      </c>
      <c r="G100" s="23">
        <v>15.26</v>
      </c>
      <c r="H100" s="58">
        <f>G100*F100</f>
        <v>0.93086000000000002</v>
      </c>
      <c r="I100" s="47"/>
    </row>
    <row r="101" spans="1:9" ht="12.75" customHeight="1">
      <c r="A101" s="22">
        <v>11029</v>
      </c>
      <c r="B101" s="157"/>
      <c r="C101" s="629" t="s">
        <v>909</v>
      </c>
      <c r="D101" s="630"/>
      <c r="E101" s="56" t="s">
        <v>85</v>
      </c>
      <c r="F101" s="71">
        <v>4.1500000000000004</v>
      </c>
      <c r="G101" s="23">
        <v>1.04</v>
      </c>
      <c r="H101" s="58">
        <f t="shared" ref="H101:H103" si="5">G101*F101</f>
        <v>4.3160000000000007</v>
      </c>
      <c r="I101" s="47"/>
    </row>
    <row r="102" spans="1:9" ht="12.75" customHeight="1">
      <c r="A102" s="22">
        <v>93287</v>
      </c>
      <c r="B102" s="157"/>
      <c r="C102" s="629" t="s">
        <v>910</v>
      </c>
      <c r="D102" s="630"/>
      <c r="E102" s="56" t="s">
        <v>911</v>
      </c>
      <c r="F102" s="363">
        <v>6.9999999999999999E-4</v>
      </c>
      <c r="G102" s="23">
        <v>289.61</v>
      </c>
      <c r="H102" s="58">
        <f t="shared" si="5"/>
        <v>0.20272700000000002</v>
      </c>
      <c r="I102" s="47"/>
    </row>
    <row r="103" spans="1:9" ht="12.75" customHeight="1">
      <c r="A103" s="22">
        <v>93288</v>
      </c>
      <c r="B103" s="157"/>
      <c r="C103" s="629" t="s">
        <v>912</v>
      </c>
      <c r="D103" s="630"/>
      <c r="E103" s="56" t="s">
        <v>913</v>
      </c>
      <c r="F103" s="362">
        <v>1E-3</v>
      </c>
      <c r="G103" s="23">
        <v>82.4</v>
      </c>
      <c r="H103" s="58">
        <f t="shared" si="5"/>
        <v>8.2400000000000001E-2</v>
      </c>
      <c r="I103" s="47"/>
    </row>
    <row r="104" spans="1:9" ht="12.75" customHeight="1">
      <c r="A104" s="22">
        <v>7243</v>
      </c>
      <c r="B104" s="88"/>
      <c r="C104" s="629" t="s">
        <v>915</v>
      </c>
      <c r="D104" s="630"/>
      <c r="E104" s="56" t="s">
        <v>37</v>
      </c>
      <c r="F104" s="362">
        <v>1</v>
      </c>
      <c r="G104" s="23">
        <v>38.76</v>
      </c>
      <c r="H104" s="58">
        <f>G104*F104</f>
        <v>38.76</v>
      </c>
      <c r="I104" s="47"/>
    </row>
    <row r="105" spans="1:9" ht="12.75" customHeight="1">
      <c r="A105" s="141"/>
      <c r="B105" s="142"/>
      <c r="C105" s="142"/>
      <c r="D105" s="144"/>
      <c r="E105" s="141"/>
      <c r="F105" s="637" t="s">
        <v>196</v>
      </c>
      <c r="G105" s="638"/>
      <c r="H105" s="31">
        <f>SUM(H99:H104)</f>
        <v>45.238386999999996</v>
      </c>
      <c r="I105" s="47"/>
    </row>
    <row r="106" spans="1:9" ht="12.75" customHeight="1">
      <c r="A106" s="335"/>
      <c r="B106" s="335"/>
      <c r="C106" s="336"/>
      <c r="D106" s="336"/>
      <c r="E106" s="335"/>
      <c r="F106" s="338"/>
      <c r="G106" s="338"/>
      <c r="H106" s="334"/>
      <c r="I106" s="47"/>
    </row>
    <row r="107" spans="1:9" ht="12.75" customHeight="1">
      <c r="A107" s="617" t="s">
        <v>1018</v>
      </c>
      <c r="B107" s="618"/>
      <c r="C107" s="739" t="s">
        <v>551</v>
      </c>
      <c r="D107" s="740"/>
      <c r="E107" s="740"/>
      <c r="F107" s="740"/>
      <c r="G107" s="740"/>
      <c r="H107" s="741"/>
      <c r="I107" s="47"/>
    </row>
    <row r="108" spans="1:9" ht="12.75" customHeight="1">
      <c r="A108" s="29" t="s">
        <v>279</v>
      </c>
      <c r="B108" s="412"/>
      <c r="C108" s="621" t="s">
        <v>167</v>
      </c>
      <c r="D108" s="622"/>
      <c r="E108" s="29" t="s">
        <v>168</v>
      </c>
      <c r="F108" s="29" t="s">
        <v>169</v>
      </c>
      <c r="G108" s="29" t="s">
        <v>170</v>
      </c>
      <c r="H108" s="30" t="s">
        <v>171</v>
      </c>
      <c r="I108" s="47"/>
    </row>
    <row r="109" spans="1:9" ht="12.75" customHeight="1">
      <c r="A109" s="20">
        <v>6114</v>
      </c>
      <c r="B109" s="290" t="s">
        <v>450</v>
      </c>
      <c r="C109" s="633" t="s">
        <v>449</v>
      </c>
      <c r="D109" s="634"/>
      <c r="E109" s="56" t="s">
        <v>177</v>
      </c>
      <c r="F109" s="57">
        <v>0.22</v>
      </c>
      <c r="G109" s="21">
        <v>10.6</v>
      </c>
      <c r="H109" s="58">
        <f>SUM(F109*G109)</f>
        <v>2.3319999999999999</v>
      </c>
      <c r="I109" s="47"/>
    </row>
    <row r="110" spans="1:9" ht="12.75" customHeight="1">
      <c r="A110" s="56">
        <v>6117</v>
      </c>
      <c r="B110" s="290" t="s">
        <v>293</v>
      </c>
      <c r="C110" s="633" t="s">
        <v>439</v>
      </c>
      <c r="D110" s="634"/>
      <c r="E110" s="56" t="s">
        <v>177</v>
      </c>
      <c r="F110" s="57">
        <v>0.53</v>
      </c>
      <c r="G110" s="21">
        <v>10.6</v>
      </c>
      <c r="H110" s="58">
        <f t="shared" ref="H110:H129" si="6">SUM(F110*G110)</f>
        <v>5.6180000000000003</v>
      </c>
      <c r="I110" s="47"/>
    </row>
    <row r="111" spans="1:9" ht="12.75" customHeight="1">
      <c r="A111" s="20">
        <v>1213</v>
      </c>
      <c r="B111" s="290" t="s">
        <v>294</v>
      </c>
      <c r="C111" s="633" t="s">
        <v>404</v>
      </c>
      <c r="D111" s="634"/>
      <c r="E111" s="56" t="s">
        <v>177</v>
      </c>
      <c r="F111" s="57">
        <v>0.53</v>
      </c>
      <c r="G111" s="21">
        <v>14.11</v>
      </c>
      <c r="H111" s="59">
        <f t="shared" si="6"/>
        <v>7.4782999999999999</v>
      </c>
      <c r="I111" s="47"/>
    </row>
    <row r="112" spans="1:9" ht="12.75" customHeight="1">
      <c r="A112" s="20">
        <v>378</v>
      </c>
      <c r="B112" s="290" t="s">
        <v>281</v>
      </c>
      <c r="C112" s="633" t="s">
        <v>446</v>
      </c>
      <c r="D112" s="634"/>
      <c r="E112" s="56" t="s">
        <v>177</v>
      </c>
      <c r="F112" s="57">
        <v>0.22</v>
      </c>
      <c r="G112" s="21">
        <v>14.11</v>
      </c>
      <c r="H112" s="59">
        <f t="shared" si="6"/>
        <v>3.1042000000000001</v>
      </c>
      <c r="I112" s="47"/>
    </row>
    <row r="113" spans="1:9" ht="12.75" customHeight="1">
      <c r="A113" s="20">
        <v>4750</v>
      </c>
      <c r="B113" s="290" t="s">
        <v>203</v>
      </c>
      <c r="C113" s="633" t="s">
        <v>426</v>
      </c>
      <c r="D113" s="634"/>
      <c r="E113" s="56" t="s">
        <v>177</v>
      </c>
      <c r="F113" s="57">
        <v>0.89</v>
      </c>
      <c r="G113" s="21">
        <v>14.11</v>
      </c>
      <c r="H113" s="58">
        <f t="shared" si="6"/>
        <v>12.5579</v>
      </c>
      <c r="I113" s="47"/>
    </row>
    <row r="114" spans="1:9" ht="12.75" customHeight="1">
      <c r="A114" s="20">
        <v>6111</v>
      </c>
      <c r="B114" s="290" t="s">
        <v>204</v>
      </c>
      <c r="C114" s="631" t="s">
        <v>405</v>
      </c>
      <c r="D114" s="632"/>
      <c r="E114" s="56" t="s">
        <v>177</v>
      </c>
      <c r="F114" s="57">
        <v>3.15</v>
      </c>
      <c r="G114" s="5">
        <v>10.49</v>
      </c>
      <c r="H114" s="58">
        <f t="shared" si="6"/>
        <v>33.043500000000002</v>
      </c>
      <c r="I114" s="47"/>
    </row>
    <row r="115" spans="1:9" ht="12.75" customHeight="1">
      <c r="A115" s="20">
        <v>370</v>
      </c>
      <c r="B115" s="290" t="s">
        <v>291</v>
      </c>
      <c r="C115" s="633" t="s">
        <v>398</v>
      </c>
      <c r="D115" s="634"/>
      <c r="E115" s="56" t="s">
        <v>174</v>
      </c>
      <c r="F115" s="57">
        <v>0.06</v>
      </c>
      <c r="G115" s="21">
        <v>60</v>
      </c>
      <c r="H115" s="59">
        <f t="shared" si="6"/>
        <v>3.5999999999999996</v>
      </c>
      <c r="I115" s="47"/>
    </row>
    <row r="116" spans="1:9" ht="12.75" customHeight="1">
      <c r="A116" s="420">
        <v>4721</v>
      </c>
      <c r="B116" s="290" t="s">
        <v>453</v>
      </c>
      <c r="C116" s="708" t="s">
        <v>424</v>
      </c>
      <c r="D116" s="709"/>
      <c r="E116" s="56" t="s">
        <v>174</v>
      </c>
      <c r="F116" s="57">
        <v>0.01</v>
      </c>
      <c r="G116" s="21">
        <v>49.7</v>
      </c>
      <c r="H116" s="59">
        <f t="shared" si="6"/>
        <v>0.49700000000000005</v>
      </c>
      <c r="I116" s="47"/>
    </row>
    <row r="117" spans="1:9" ht="12.75" customHeight="1">
      <c r="A117" s="420">
        <v>4718</v>
      </c>
      <c r="B117" s="290" t="s">
        <v>452</v>
      </c>
      <c r="C117" s="708" t="s">
        <v>447</v>
      </c>
      <c r="D117" s="709"/>
      <c r="E117" s="56" t="s">
        <v>174</v>
      </c>
      <c r="F117" s="57">
        <v>0.02</v>
      </c>
      <c r="G117" s="21">
        <v>49.7</v>
      </c>
      <c r="H117" s="59">
        <f t="shared" si="6"/>
        <v>0.99400000000000011</v>
      </c>
      <c r="I117" s="47"/>
    </row>
    <row r="118" spans="1:9" ht="12.75" customHeight="1">
      <c r="A118" s="60" t="s">
        <v>475</v>
      </c>
      <c r="B118" s="290" t="s">
        <v>454</v>
      </c>
      <c r="C118" s="631" t="s">
        <v>474</v>
      </c>
      <c r="D118" s="632"/>
      <c r="E118" s="56" t="s">
        <v>174</v>
      </c>
      <c r="F118" s="57">
        <v>0.01</v>
      </c>
      <c r="G118" s="35">
        <v>63.46</v>
      </c>
      <c r="H118" s="63">
        <f t="shared" si="6"/>
        <v>0.63460000000000005</v>
      </c>
    </row>
    <row r="119" spans="1:9" ht="12.75" customHeight="1">
      <c r="A119" s="420">
        <v>1106</v>
      </c>
      <c r="B119" s="61" t="s">
        <v>455</v>
      </c>
      <c r="C119" s="631" t="s">
        <v>442</v>
      </c>
      <c r="D119" s="632"/>
      <c r="E119" s="56" t="s">
        <v>176</v>
      </c>
      <c r="F119" s="57">
        <v>0.54</v>
      </c>
      <c r="G119" s="35">
        <v>0.54</v>
      </c>
      <c r="H119" s="63">
        <f t="shared" si="6"/>
        <v>0.29160000000000003</v>
      </c>
    </row>
    <row r="120" spans="1:9" ht="12.75" customHeight="1">
      <c r="A120" s="420">
        <v>1379</v>
      </c>
      <c r="B120" s="61" t="s">
        <v>292</v>
      </c>
      <c r="C120" s="708" t="s">
        <v>416</v>
      </c>
      <c r="D120" s="709"/>
      <c r="E120" s="56" t="s">
        <v>176</v>
      </c>
      <c r="F120" s="57">
        <v>19.13</v>
      </c>
      <c r="G120" s="5">
        <v>0.48</v>
      </c>
      <c r="H120" s="63">
        <f t="shared" si="6"/>
        <v>9.1823999999999995</v>
      </c>
    </row>
    <row r="121" spans="1:9" ht="12.75" customHeight="1">
      <c r="A121" s="60" t="s">
        <v>477</v>
      </c>
      <c r="B121" s="61" t="s">
        <v>456</v>
      </c>
      <c r="C121" s="631" t="s">
        <v>476</v>
      </c>
      <c r="D121" s="632"/>
      <c r="E121" s="56" t="s">
        <v>451</v>
      </c>
      <c r="F121" s="57">
        <v>0.06</v>
      </c>
      <c r="G121" s="35">
        <v>5.74</v>
      </c>
      <c r="H121" s="63">
        <f t="shared" si="6"/>
        <v>0.34439999999999998</v>
      </c>
    </row>
    <row r="122" spans="1:9">
      <c r="A122" s="420">
        <v>39</v>
      </c>
      <c r="B122" s="61" t="s">
        <v>457</v>
      </c>
      <c r="C122" s="653" t="s">
        <v>576</v>
      </c>
      <c r="D122" s="654"/>
      <c r="E122" s="56" t="s">
        <v>176</v>
      </c>
      <c r="F122" s="57">
        <v>0.92</v>
      </c>
      <c r="G122" s="44">
        <v>4.17</v>
      </c>
      <c r="H122" s="63">
        <f t="shared" si="6"/>
        <v>3.8364000000000003</v>
      </c>
    </row>
    <row r="123" spans="1:9" ht="12.75" customHeight="1">
      <c r="A123" s="60" t="s">
        <v>575</v>
      </c>
      <c r="B123" s="61" t="s">
        <v>458</v>
      </c>
      <c r="C123" s="631" t="s">
        <v>577</v>
      </c>
      <c r="D123" s="632"/>
      <c r="E123" s="56" t="s">
        <v>176</v>
      </c>
      <c r="F123" s="57">
        <v>2.27</v>
      </c>
      <c r="G123" s="35">
        <v>4.2</v>
      </c>
      <c r="H123" s="63">
        <f t="shared" si="6"/>
        <v>9.5340000000000007</v>
      </c>
    </row>
    <row r="124" spans="1:9" ht="12.75" customHeight="1">
      <c r="A124" s="60" t="s">
        <v>553</v>
      </c>
      <c r="B124" s="61" t="s">
        <v>552</v>
      </c>
      <c r="C124" s="631" t="s">
        <v>604</v>
      </c>
      <c r="D124" s="632"/>
      <c r="E124" s="56" t="s">
        <v>168</v>
      </c>
      <c r="F124" s="57">
        <v>10</v>
      </c>
      <c r="G124" s="35">
        <v>2.71</v>
      </c>
      <c r="H124" s="63">
        <f t="shared" si="6"/>
        <v>27.1</v>
      </c>
    </row>
    <row r="125" spans="1:9" ht="12.75" customHeight="1">
      <c r="A125" s="60" t="s">
        <v>478</v>
      </c>
      <c r="B125" s="61" t="s">
        <v>295</v>
      </c>
      <c r="C125" s="631" t="s">
        <v>440</v>
      </c>
      <c r="D125" s="632"/>
      <c r="E125" s="56" t="s">
        <v>176</v>
      </c>
      <c r="F125" s="57">
        <v>7.0000000000000007E-2</v>
      </c>
      <c r="G125" s="35">
        <v>8</v>
      </c>
      <c r="H125" s="63">
        <f t="shared" si="6"/>
        <v>0.56000000000000005</v>
      </c>
    </row>
    <row r="126" spans="1:9" ht="12.75" customHeight="1">
      <c r="A126" s="60" t="s">
        <v>480</v>
      </c>
      <c r="B126" s="61" t="s">
        <v>459</v>
      </c>
      <c r="C126" s="631" t="s">
        <v>479</v>
      </c>
      <c r="D126" s="632"/>
      <c r="E126" s="56" t="s">
        <v>176</v>
      </c>
      <c r="F126" s="62">
        <v>5.6000000000000001E-2</v>
      </c>
      <c r="G126" s="35">
        <v>7.85</v>
      </c>
      <c r="H126" s="63">
        <f t="shared" si="6"/>
        <v>0.43959999999999999</v>
      </c>
    </row>
    <row r="127" spans="1:9" ht="12.75" customHeight="1">
      <c r="A127" s="60" t="s">
        <v>554</v>
      </c>
      <c r="B127" s="61" t="s">
        <v>460</v>
      </c>
      <c r="C127" s="657" t="s">
        <v>555</v>
      </c>
      <c r="D127" s="658"/>
      <c r="E127" s="56" t="s">
        <v>175</v>
      </c>
      <c r="F127" s="62">
        <v>1.07</v>
      </c>
      <c r="G127" s="35">
        <v>2.42</v>
      </c>
      <c r="H127" s="63">
        <f t="shared" si="6"/>
        <v>2.5893999999999999</v>
      </c>
    </row>
    <row r="128" spans="1:9" ht="12.75" customHeight="1">
      <c r="A128" s="60" t="s">
        <v>557</v>
      </c>
      <c r="B128" s="61" t="s">
        <v>461</v>
      </c>
      <c r="C128" s="631" t="s">
        <v>556</v>
      </c>
      <c r="D128" s="632"/>
      <c r="E128" s="56" t="s">
        <v>175</v>
      </c>
      <c r="F128" s="62">
        <v>0.54</v>
      </c>
      <c r="G128" s="35">
        <v>4.9800000000000004</v>
      </c>
      <c r="H128" s="63">
        <f t="shared" si="6"/>
        <v>2.6892000000000005</v>
      </c>
    </row>
    <row r="129" spans="1:8" ht="12.75" customHeight="1">
      <c r="A129" s="60" t="s">
        <v>559</v>
      </c>
      <c r="B129" s="61" t="s">
        <v>462</v>
      </c>
      <c r="C129" s="631" t="s">
        <v>558</v>
      </c>
      <c r="D129" s="632"/>
      <c r="E129" s="56" t="s">
        <v>175</v>
      </c>
      <c r="F129" s="64">
        <v>1.01</v>
      </c>
      <c r="G129" s="35">
        <v>6.33</v>
      </c>
      <c r="H129" s="63">
        <f t="shared" si="6"/>
        <v>6.3933</v>
      </c>
    </row>
    <row r="130" spans="1:8" ht="12.75" customHeight="1">
      <c r="A130" s="65"/>
      <c r="B130" s="66"/>
      <c r="C130" s="67"/>
      <c r="D130" s="68"/>
      <c r="E130" s="65"/>
      <c r="F130" s="733" t="s">
        <v>196</v>
      </c>
      <c r="G130" s="734"/>
      <c r="H130" s="42">
        <f>SUM(H109:H129)</f>
        <v>132.81980000000001</v>
      </c>
    </row>
    <row r="131" spans="1:8" ht="12.75" customHeight="1">
      <c r="E131"/>
    </row>
    <row r="132" spans="1:8" ht="12.75" customHeight="1">
      <c r="A132" s="617" t="s">
        <v>1019</v>
      </c>
      <c r="B132" s="618"/>
      <c r="C132" s="619" t="s">
        <v>569</v>
      </c>
      <c r="D132" s="684"/>
      <c r="E132" s="684"/>
      <c r="F132" s="684"/>
      <c r="G132" s="684"/>
      <c r="H132" s="685"/>
    </row>
    <row r="133" spans="1:8" ht="12.75" customHeight="1">
      <c r="A133" s="29" t="s">
        <v>279</v>
      </c>
      <c r="B133" s="412"/>
      <c r="C133" s="621" t="s">
        <v>167</v>
      </c>
      <c r="D133" s="622"/>
      <c r="E133" s="29" t="s">
        <v>168</v>
      </c>
      <c r="F133" s="29" t="s">
        <v>169</v>
      </c>
      <c r="G133" s="29" t="s">
        <v>170</v>
      </c>
      <c r="H133" s="30" t="s">
        <v>171</v>
      </c>
    </row>
    <row r="134" spans="1:8" ht="12.75" customHeight="1">
      <c r="A134" s="20">
        <v>11161</v>
      </c>
      <c r="B134" s="290"/>
      <c r="C134" s="633" t="s">
        <v>907</v>
      </c>
      <c r="D134" s="634"/>
      <c r="E134" s="56" t="s">
        <v>41</v>
      </c>
      <c r="F134" s="57">
        <v>0.45</v>
      </c>
      <c r="G134" s="35">
        <v>0.9</v>
      </c>
      <c r="H134" s="58">
        <f>SUM(F134*G134)</f>
        <v>0.40500000000000003</v>
      </c>
    </row>
    <row r="135" spans="1:8" ht="12.75" customHeight="1">
      <c r="A135" s="56">
        <v>88316</v>
      </c>
      <c r="B135" s="290"/>
      <c r="C135" s="631" t="s">
        <v>405</v>
      </c>
      <c r="D135" s="632"/>
      <c r="E135" s="56" t="s">
        <v>177</v>
      </c>
      <c r="F135" s="69">
        <v>0.3</v>
      </c>
      <c r="G135" s="21">
        <v>10.49</v>
      </c>
      <c r="H135" s="58">
        <f>SUM(F135*G135)</f>
        <v>3.1469999999999998</v>
      </c>
    </row>
    <row r="136" spans="1:8" ht="12.75" customHeight="1">
      <c r="A136" s="65"/>
      <c r="B136" s="66"/>
      <c r="C136" s="67"/>
      <c r="D136" s="68"/>
      <c r="E136" s="65"/>
      <c r="F136" s="733" t="s">
        <v>196</v>
      </c>
      <c r="G136" s="734"/>
      <c r="H136" s="42">
        <f>SUM(H134:H135)</f>
        <v>3.5519999999999996</v>
      </c>
    </row>
    <row r="137" spans="1:8" ht="12.75" customHeight="1">
      <c r="A137" s="335"/>
      <c r="B137" s="335"/>
      <c r="C137" s="336"/>
      <c r="D137" s="336"/>
      <c r="E137" s="335"/>
      <c r="F137" s="338"/>
      <c r="G137" s="338"/>
      <c r="H137" s="334"/>
    </row>
    <row r="138" spans="1:8" ht="12.75" customHeight="1">
      <c r="A138" s="617" t="s">
        <v>481</v>
      </c>
      <c r="B138" s="618"/>
      <c r="C138" s="619" t="s">
        <v>1047</v>
      </c>
      <c r="D138" s="684"/>
      <c r="E138" s="684"/>
      <c r="F138" s="684"/>
      <c r="G138" s="684"/>
      <c r="H138" s="685"/>
    </row>
    <row r="139" spans="1:8" ht="25.5">
      <c r="A139" s="29" t="s">
        <v>279</v>
      </c>
      <c r="B139" s="412"/>
      <c r="C139" s="621" t="s">
        <v>167</v>
      </c>
      <c r="D139" s="622"/>
      <c r="E139" s="29" t="s">
        <v>168</v>
      </c>
      <c r="F139" s="29" t="s">
        <v>169</v>
      </c>
      <c r="G139" s="29" t="s">
        <v>170</v>
      </c>
      <c r="H139" s="30" t="s">
        <v>171</v>
      </c>
    </row>
    <row r="140" spans="1:8" ht="12.75" customHeight="1">
      <c r="A140" s="20">
        <v>4750</v>
      </c>
      <c r="B140" s="290" t="s">
        <v>203</v>
      </c>
      <c r="C140" s="633" t="s">
        <v>426</v>
      </c>
      <c r="D140" s="634"/>
      <c r="E140" s="56" t="s">
        <v>177</v>
      </c>
      <c r="F140" s="57">
        <v>0.5</v>
      </c>
      <c r="G140" s="21">
        <v>14.11</v>
      </c>
      <c r="H140" s="58">
        <f>SUM(F140*G140)</f>
        <v>7.0549999999999997</v>
      </c>
    </row>
    <row r="141" spans="1:8" ht="12.75" customHeight="1">
      <c r="A141" s="56">
        <v>6127</v>
      </c>
      <c r="B141" s="290" t="s">
        <v>204</v>
      </c>
      <c r="C141" s="631" t="s">
        <v>1048</v>
      </c>
      <c r="D141" s="632"/>
      <c r="E141" s="56" t="s">
        <v>177</v>
      </c>
      <c r="F141" s="69">
        <v>0.8</v>
      </c>
      <c r="G141" s="21">
        <v>10.27</v>
      </c>
      <c r="H141" s="58">
        <f>SUM(F141*G141)</f>
        <v>8.2159999999999993</v>
      </c>
    </row>
    <row r="142" spans="1:8" ht="12.75" customHeight="1">
      <c r="A142" s="20">
        <v>370</v>
      </c>
      <c r="B142" s="290" t="s">
        <v>280</v>
      </c>
      <c r="C142" s="633" t="s">
        <v>398</v>
      </c>
      <c r="D142" s="634"/>
      <c r="E142" s="56" t="s">
        <v>174</v>
      </c>
      <c r="F142" s="444">
        <v>2.3E-2</v>
      </c>
      <c r="G142" s="21">
        <v>60</v>
      </c>
      <c r="H142" s="58">
        <f>SUM(F142*G142)</f>
        <v>1.38</v>
      </c>
    </row>
    <row r="143" spans="1:8" ht="12.75" customHeight="1">
      <c r="A143" s="420">
        <v>1379</v>
      </c>
      <c r="B143" s="70">
        <v>2065353</v>
      </c>
      <c r="C143" s="708" t="s">
        <v>416</v>
      </c>
      <c r="D143" s="709"/>
      <c r="E143" s="56" t="s">
        <v>205</v>
      </c>
      <c r="F143" s="71">
        <v>9.4499999999999993</v>
      </c>
      <c r="G143" s="21">
        <v>0.48</v>
      </c>
      <c r="H143" s="58">
        <f>SUM(F143*G143)</f>
        <v>4.5359999999999996</v>
      </c>
    </row>
    <row r="144" spans="1:8" ht="12.75" customHeight="1">
      <c r="A144" s="20">
        <v>38366</v>
      </c>
      <c r="B144" s="290" t="s">
        <v>1049</v>
      </c>
      <c r="C144" s="641" t="s">
        <v>1050</v>
      </c>
      <c r="D144" s="642"/>
      <c r="E144" s="56" t="s">
        <v>172</v>
      </c>
      <c r="F144" s="71">
        <v>1.1499999999999999</v>
      </c>
      <c r="G144" s="21">
        <v>3.25</v>
      </c>
      <c r="H144" s="58">
        <f>SUM(F144*G144)</f>
        <v>3.7374999999999998</v>
      </c>
    </row>
    <row r="145" spans="1:8" ht="12.75" customHeight="1">
      <c r="A145" s="65"/>
      <c r="B145" s="66"/>
      <c r="C145" s="67"/>
      <c r="D145" s="68"/>
      <c r="E145" s="65"/>
      <c r="F145" s="733" t="s">
        <v>196</v>
      </c>
      <c r="G145" s="734"/>
      <c r="H145" s="42">
        <f>SUM(H140:H144)</f>
        <v>24.924499999999998</v>
      </c>
    </row>
    <row r="146" spans="1:8" ht="12.75" customHeight="1">
      <c r="A146" s="335"/>
      <c r="B146" s="335"/>
      <c r="C146" s="336"/>
      <c r="D146" s="336"/>
      <c r="E146" s="335"/>
      <c r="F146" s="338"/>
      <c r="G146" s="338"/>
      <c r="H146" s="334"/>
    </row>
    <row r="147" spans="1:8" ht="12.75" customHeight="1">
      <c r="A147" s="647" t="s">
        <v>284</v>
      </c>
      <c r="B147" s="648"/>
      <c r="C147" s="643" t="s">
        <v>286</v>
      </c>
      <c r="D147" s="644"/>
      <c r="E147" s="6"/>
      <c r="F147" s="416"/>
      <c r="G147" s="416"/>
      <c r="H147" s="416"/>
    </row>
    <row r="148" spans="1:8" ht="12.75" customHeight="1">
      <c r="A148" s="417" t="s">
        <v>162</v>
      </c>
      <c r="B148" s="291" t="s">
        <v>166</v>
      </c>
      <c r="C148" s="627" t="s">
        <v>167</v>
      </c>
      <c r="D148" s="628"/>
      <c r="E148" s="18" t="s">
        <v>168</v>
      </c>
      <c r="F148" s="18" t="s">
        <v>169</v>
      </c>
      <c r="G148" s="416" t="s">
        <v>186</v>
      </c>
      <c r="H148" s="19" t="s">
        <v>171</v>
      </c>
    </row>
    <row r="149" spans="1:8" ht="12.75" customHeight="1">
      <c r="A149" s="20">
        <v>4760</v>
      </c>
      <c r="B149" s="41"/>
      <c r="C149" s="631" t="s">
        <v>482</v>
      </c>
      <c r="D149" s="632"/>
      <c r="E149" s="56" t="s">
        <v>177</v>
      </c>
      <c r="F149" s="72">
        <v>0.4</v>
      </c>
      <c r="G149" s="35">
        <v>12.83</v>
      </c>
      <c r="H149" s="73">
        <f>F149*G149</f>
        <v>5.1320000000000006</v>
      </c>
    </row>
    <row r="150" spans="1:8" ht="12.75" customHeight="1">
      <c r="A150" s="20">
        <v>6111</v>
      </c>
      <c r="B150" s="41"/>
      <c r="C150" s="409" t="s">
        <v>405</v>
      </c>
      <c r="D150" s="424"/>
      <c r="E150" s="56" t="s">
        <v>177</v>
      </c>
      <c r="F150" s="72">
        <v>0.2</v>
      </c>
      <c r="G150" s="35">
        <v>10.49</v>
      </c>
      <c r="H150" s="73">
        <f>F150*G150</f>
        <v>2.0980000000000003</v>
      </c>
    </row>
    <row r="151" spans="1:8" ht="12.75" customHeight="1">
      <c r="A151" s="20">
        <v>1379</v>
      </c>
      <c r="B151" s="41"/>
      <c r="C151" s="708" t="s">
        <v>416</v>
      </c>
      <c r="D151" s="709"/>
      <c r="E151" s="56" t="s">
        <v>176</v>
      </c>
      <c r="F151" s="72">
        <v>0.25</v>
      </c>
      <c r="G151" s="21">
        <v>0.48</v>
      </c>
      <c r="H151" s="73">
        <f>F151*G151</f>
        <v>0.12</v>
      </c>
    </row>
    <row r="152" spans="1:8" ht="12.75" customHeight="1">
      <c r="A152" s="22">
        <v>1381</v>
      </c>
      <c r="B152" s="74"/>
      <c r="C152" s="635" t="s">
        <v>541</v>
      </c>
      <c r="D152" s="636"/>
      <c r="E152" s="75" t="s">
        <v>176</v>
      </c>
      <c r="F152" s="75">
        <v>4</v>
      </c>
      <c r="G152" s="23">
        <v>0.61</v>
      </c>
      <c r="H152" s="73">
        <f>F152*G152</f>
        <v>2.44</v>
      </c>
    </row>
    <row r="153" spans="1:8" ht="12.75" customHeight="1">
      <c r="A153" s="22">
        <v>536</v>
      </c>
      <c r="B153" s="74"/>
      <c r="C153" s="629" t="s">
        <v>483</v>
      </c>
      <c r="D153" s="630"/>
      <c r="E153" s="75" t="s">
        <v>172</v>
      </c>
      <c r="F153" s="75">
        <v>1.19</v>
      </c>
      <c r="G153" s="23">
        <v>30.15</v>
      </c>
      <c r="H153" s="73">
        <f>F153*G153</f>
        <v>35.878499999999995</v>
      </c>
    </row>
    <row r="154" spans="1:8" ht="12.75" customHeight="1">
      <c r="A154" s="76"/>
      <c r="B154" s="77"/>
      <c r="C154" s="78"/>
      <c r="D154" s="445"/>
      <c r="E154" s="79"/>
      <c r="F154" s="645" t="s">
        <v>196</v>
      </c>
      <c r="G154" s="646"/>
      <c r="H154" s="80">
        <f>SUM(H149:H153)</f>
        <v>45.668499999999995</v>
      </c>
    </row>
    <row r="155" spans="1:8" ht="12.75" customHeight="1">
      <c r="A155" s="81"/>
      <c r="B155" s="81"/>
      <c r="C155" s="422"/>
      <c r="D155" s="422"/>
      <c r="E155" s="82"/>
      <c r="F155" s="82"/>
      <c r="G155" s="83"/>
      <c r="H155" s="340"/>
    </row>
    <row r="156" spans="1:8" ht="12.75" customHeight="1">
      <c r="A156" s="647" t="s">
        <v>285</v>
      </c>
      <c r="B156" s="648"/>
      <c r="C156" s="643" t="s">
        <v>1004</v>
      </c>
      <c r="D156" s="644"/>
      <c r="E156" s="6"/>
      <c r="F156" s="416"/>
      <c r="G156" s="416"/>
      <c r="H156" s="416"/>
    </row>
    <row r="157" spans="1:8" ht="12.75" customHeight="1">
      <c r="A157" s="417" t="s">
        <v>162</v>
      </c>
      <c r="B157" s="291" t="s">
        <v>166</v>
      </c>
      <c r="C157" s="627" t="s">
        <v>167</v>
      </c>
      <c r="D157" s="628"/>
      <c r="E157" s="18" t="s">
        <v>168</v>
      </c>
      <c r="F157" s="18" t="s">
        <v>169</v>
      </c>
      <c r="G157" s="416" t="s">
        <v>186</v>
      </c>
      <c r="H157" s="19" t="s">
        <v>171</v>
      </c>
    </row>
    <row r="158" spans="1:8" ht="12.75" customHeight="1">
      <c r="A158" s="20">
        <v>34466</v>
      </c>
      <c r="B158" s="290" t="s">
        <v>274</v>
      </c>
      <c r="C158" s="631" t="s">
        <v>1005</v>
      </c>
      <c r="D158" s="632"/>
      <c r="E158" s="56" t="s">
        <v>177</v>
      </c>
      <c r="F158" s="72">
        <v>0.2</v>
      </c>
      <c r="G158" s="35">
        <v>10.62</v>
      </c>
      <c r="H158" s="73">
        <f>F158*G158</f>
        <v>2.1240000000000001</v>
      </c>
    </row>
    <row r="159" spans="1:8" ht="12.75" customHeight="1">
      <c r="A159" s="20">
        <v>4783</v>
      </c>
      <c r="B159" s="290" t="s">
        <v>275</v>
      </c>
      <c r="C159" s="409" t="s">
        <v>1006</v>
      </c>
      <c r="D159" s="424"/>
      <c r="E159" s="56" t="s">
        <v>177</v>
      </c>
      <c r="F159" s="72">
        <v>0.3</v>
      </c>
      <c r="G159" s="35">
        <v>14.11</v>
      </c>
      <c r="H159" s="73">
        <f>F159*G159</f>
        <v>4.2329999999999997</v>
      </c>
    </row>
    <row r="160" spans="1:8" ht="12.75" customHeight="1">
      <c r="A160" s="20">
        <v>4056</v>
      </c>
      <c r="B160" s="290" t="s">
        <v>288</v>
      </c>
      <c r="C160" s="629" t="s">
        <v>1007</v>
      </c>
      <c r="D160" s="630"/>
      <c r="E160" s="56" t="s">
        <v>276</v>
      </c>
      <c r="F160" s="72">
        <v>0.7</v>
      </c>
      <c r="G160" s="21">
        <v>3.9</v>
      </c>
      <c r="H160" s="73">
        <f>F160*G160</f>
        <v>2.73</v>
      </c>
    </row>
    <row r="161" spans="1:8" ht="12.75" customHeight="1">
      <c r="A161" s="22">
        <v>3767</v>
      </c>
      <c r="B161" s="85" t="s">
        <v>277</v>
      </c>
      <c r="C161" s="629" t="s">
        <v>1008</v>
      </c>
      <c r="D161" s="630"/>
      <c r="E161" s="75" t="s">
        <v>168</v>
      </c>
      <c r="F161" s="86">
        <v>0.4</v>
      </c>
      <c r="G161" s="23">
        <v>0.61</v>
      </c>
      <c r="H161" s="73">
        <f>F161*G161</f>
        <v>0.24399999999999999</v>
      </c>
    </row>
    <row r="162" spans="1:8" ht="12.75" customHeight="1">
      <c r="A162" s="26"/>
      <c r="B162" s="36"/>
      <c r="C162" s="725"/>
      <c r="D162" s="726"/>
      <c r="E162" s="87"/>
      <c r="F162" s="621" t="s">
        <v>196</v>
      </c>
      <c r="G162" s="622"/>
      <c r="H162" s="25">
        <f>SUM(H158:H161)</f>
        <v>9.3309999999999995</v>
      </c>
    </row>
    <row r="163" spans="1:8" ht="12.75" customHeight="1">
      <c r="A163" s="81"/>
      <c r="B163" s="81"/>
      <c r="C163" s="422"/>
      <c r="D163" s="422"/>
      <c r="E163" s="82"/>
      <c r="F163" s="82"/>
      <c r="G163" s="83"/>
      <c r="H163" s="340"/>
    </row>
    <row r="164" spans="1:8" ht="12.75" customHeight="1">
      <c r="A164" s="96"/>
      <c r="B164" s="96"/>
      <c r="C164" s="158"/>
      <c r="D164" s="158"/>
      <c r="E164" s="150"/>
      <c r="F164" s="150"/>
      <c r="G164" s="159"/>
      <c r="H164" s="160"/>
    </row>
    <row r="165" spans="1:8" ht="12.75" customHeight="1">
      <c r="A165" s="647" t="s">
        <v>287</v>
      </c>
      <c r="B165" s="648"/>
      <c r="C165" s="643" t="s">
        <v>898</v>
      </c>
      <c r="D165" s="644"/>
      <c r="E165" s="6"/>
      <c r="F165" s="416"/>
      <c r="G165" s="416"/>
      <c r="H165" s="416"/>
    </row>
    <row r="166" spans="1:8" ht="12.75" customHeight="1">
      <c r="A166" s="417" t="s">
        <v>162</v>
      </c>
      <c r="B166" s="291" t="s">
        <v>166</v>
      </c>
      <c r="C166" s="627" t="s">
        <v>167</v>
      </c>
      <c r="D166" s="628"/>
      <c r="E166" s="18" t="s">
        <v>168</v>
      </c>
      <c r="F166" s="18" t="s">
        <v>169</v>
      </c>
      <c r="G166" s="416" t="s">
        <v>186</v>
      </c>
      <c r="H166" s="19" t="s">
        <v>171</v>
      </c>
    </row>
    <row r="167" spans="1:8" ht="12.75" customHeight="1">
      <c r="A167" s="20">
        <v>4750</v>
      </c>
      <c r="B167" s="290"/>
      <c r="C167" s="631" t="s">
        <v>426</v>
      </c>
      <c r="D167" s="632"/>
      <c r="E167" s="56" t="s">
        <v>177</v>
      </c>
      <c r="F167" s="72">
        <v>1.512</v>
      </c>
      <c r="G167" s="35">
        <v>14.11</v>
      </c>
      <c r="H167" s="73">
        <f t="shared" ref="H167:H176" si="7">F167*G167</f>
        <v>21.334319999999998</v>
      </c>
    </row>
    <row r="168" spans="1:8" ht="12.75" customHeight="1">
      <c r="A168" s="20">
        <v>1214</v>
      </c>
      <c r="B168" s="290"/>
      <c r="C168" s="629" t="s">
        <v>547</v>
      </c>
      <c r="D168" s="630"/>
      <c r="E168" s="56" t="s">
        <v>177</v>
      </c>
      <c r="F168" s="72">
        <v>2.19</v>
      </c>
      <c r="G168" s="35">
        <v>13.9</v>
      </c>
      <c r="H168" s="73">
        <f t="shared" si="7"/>
        <v>30.440999999999999</v>
      </c>
    </row>
    <row r="169" spans="1:8">
      <c r="A169" s="20">
        <v>4989</v>
      </c>
      <c r="B169" s="290"/>
      <c r="C169" s="629" t="s">
        <v>593</v>
      </c>
      <c r="D169" s="630"/>
      <c r="E169" s="56" t="s">
        <v>173</v>
      </c>
      <c r="F169" s="72">
        <v>1</v>
      </c>
      <c r="G169" s="21">
        <v>238.97</v>
      </c>
      <c r="H169" s="73">
        <f t="shared" si="7"/>
        <v>238.97</v>
      </c>
    </row>
    <row r="170" spans="1:8" ht="12.75" customHeight="1">
      <c r="A170" s="22">
        <v>184</v>
      </c>
      <c r="B170" s="85"/>
      <c r="C170" s="629" t="s">
        <v>594</v>
      </c>
      <c r="D170" s="630"/>
      <c r="E170" s="75" t="s">
        <v>595</v>
      </c>
      <c r="F170" s="86">
        <v>1</v>
      </c>
      <c r="G170" s="23">
        <v>58.82</v>
      </c>
      <c r="H170" s="73">
        <f t="shared" si="7"/>
        <v>58.82</v>
      </c>
    </row>
    <row r="171" spans="1:8" ht="12.75" customHeight="1">
      <c r="A171" s="22">
        <v>20247</v>
      </c>
      <c r="B171" s="85"/>
      <c r="C171" s="629" t="s">
        <v>403</v>
      </c>
      <c r="D171" s="630"/>
      <c r="E171" s="75" t="s">
        <v>41</v>
      </c>
      <c r="F171" s="86">
        <v>0.64800000000000002</v>
      </c>
      <c r="G171" s="23">
        <v>9.01</v>
      </c>
      <c r="H171" s="73">
        <f t="shared" si="7"/>
        <v>5.8384799999999997</v>
      </c>
    </row>
    <row r="172" spans="1:8" ht="12.75" customHeight="1">
      <c r="A172" s="22">
        <v>6111</v>
      </c>
      <c r="B172" s="85"/>
      <c r="C172" s="629" t="s">
        <v>405</v>
      </c>
      <c r="D172" s="630"/>
      <c r="E172" s="75" t="s">
        <v>596</v>
      </c>
      <c r="F172" s="86">
        <v>3.702</v>
      </c>
      <c r="G172" s="23">
        <v>10.49</v>
      </c>
      <c r="H172" s="73">
        <f t="shared" si="7"/>
        <v>38.833979999999997</v>
      </c>
    </row>
    <row r="173" spans="1:8" ht="12.75" customHeight="1">
      <c r="A173" s="22">
        <v>20017</v>
      </c>
      <c r="B173" s="85"/>
      <c r="C173" s="723" t="s">
        <v>597</v>
      </c>
      <c r="D173" s="724"/>
      <c r="E173" s="75" t="s">
        <v>40</v>
      </c>
      <c r="F173" s="86">
        <v>10.8</v>
      </c>
      <c r="G173" s="23">
        <v>2.69</v>
      </c>
      <c r="H173" s="73">
        <f t="shared" si="7"/>
        <v>29.052</v>
      </c>
    </row>
    <row r="174" spans="1:8" ht="12.75" customHeight="1">
      <c r="A174" s="22">
        <v>2433</v>
      </c>
      <c r="B174" s="85"/>
      <c r="C174" s="723" t="s">
        <v>598</v>
      </c>
      <c r="D174" s="724"/>
      <c r="E174" s="75" t="s">
        <v>168</v>
      </c>
      <c r="F174" s="86">
        <v>3</v>
      </c>
      <c r="G174" s="23">
        <v>3.06</v>
      </c>
      <c r="H174" s="73">
        <f t="shared" si="7"/>
        <v>9.18</v>
      </c>
    </row>
    <row r="175" spans="1:8" ht="12.75" customHeight="1">
      <c r="A175" s="22">
        <v>11058</v>
      </c>
      <c r="B175" s="85"/>
      <c r="C175" s="723" t="s">
        <v>599</v>
      </c>
      <c r="D175" s="724"/>
      <c r="E175" s="75" t="s">
        <v>168</v>
      </c>
      <c r="F175" s="86">
        <v>3</v>
      </c>
      <c r="G175" s="23">
        <v>0.23</v>
      </c>
      <c r="H175" s="73">
        <f t="shared" si="7"/>
        <v>0.69000000000000006</v>
      </c>
    </row>
    <row r="176" spans="1:8" ht="12.75" customHeight="1">
      <c r="A176" s="22">
        <v>35274</v>
      </c>
      <c r="B176" s="85"/>
      <c r="C176" s="629" t="s">
        <v>600</v>
      </c>
      <c r="D176" s="630"/>
      <c r="E176" s="75" t="s">
        <v>40</v>
      </c>
      <c r="F176" s="86">
        <v>0.18</v>
      </c>
      <c r="G176" s="23">
        <v>20.27</v>
      </c>
      <c r="H176" s="73">
        <f t="shared" si="7"/>
        <v>3.6485999999999996</v>
      </c>
    </row>
    <row r="177" spans="1:8">
      <c r="A177" s="26"/>
      <c r="B177" s="36"/>
      <c r="C177" s="725"/>
      <c r="D177" s="726"/>
      <c r="E177" s="87"/>
      <c r="F177" s="621" t="s">
        <v>196</v>
      </c>
      <c r="G177" s="622"/>
      <c r="H177" s="25">
        <f>SUM(H167:H176)</f>
        <v>436.80838</v>
      </c>
    </row>
    <row r="178" spans="1:8" ht="12.75" customHeight="1">
      <c r="A178" s="96"/>
      <c r="B178" s="96"/>
      <c r="C178" s="158"/>
      <c r="D178" s="158"/>
      <c r="E178" s="150"/>
      <c r="F178" s="150"/>
      <c r="G178" s="159"/>
      <c r="H178" s="160"/>
    </row>
    <row r="179" spans="1:8" ht="12.75" customHeight="1">
      <c r="A179" s="647" t="s">
        <v>289</v>
      </c>
      <c r="B179" s="648"/>
      <c r="C179" s="729" t="s">
        <v>613</v>
      </c>
      <c r="D179" s="730"/>
      <c r="E179" s="730"/>
      <c r="F179" s="730"/>
      <c r="G179" s="730"/>
      <c r="H179" s="731"/>
    </row>
    <row r="180" spans="1:8" ht="12.75" customHeight="1">
      <c r="A180" s="417" t="s">
        <v>162</v>
      </c>
      <c r="B180" s="289" t="s">
        <v>202</v>
      </c>
      <c r="C180" s="627" t="s">
        <v>167</v>
      </c>
      <c r="D180" s="628"/>
      <c r="E180" s="18" t="s">
        <v>168</v>
      </c>
      <c r="F180" s="18" t="s">
        <v>169</v>
      </c>
      <c r="G180" s="416" t="s">
        <v>186</v>
      </c>
      <c r="H180" s="19" t="s">
        <v>171</v>
      </c>
    </row>
    <row r="181" spans="1:8" ht="12.75" customHeight="1">
      <c r="A181" s="20">
        <v>6117</v>
      </c>
      <c r="B181" s="409"/>
      <c r="C181" s="633" t="s">
        <v>439</v>
      </c>
      <c r="D181" s="634"/>
      <c r="E181" s="56" t="s">
        <v>177</v>
      </c>
      <c r="F181" s="72">
        <v>1</v>
      </c>
      <c r="G181" s="21">
        <v>10.6</v>
      </c>
      <c r="H181" s="73">
        <f t="shared" ref="H181:H192" si="8">F181*G181</f>
        <v>10.6</v>
      </c>
    </row>
    <row r="182" spans="1:8" ht="12.75" customHeight="1">
      <c r="A182" s="22">
        <v>1214</v>
      </c>
      <c r="B182" s="88"/>
      <c r="C182" s="629" t="s">
        <v>547</v>
      </c>
      <c r="D182" s="630"/>
      <c r="E182" s="56" t="s">
        <v>177</v>
      </c>
      <c r="F182" s="72">
        <v>1</v>
      </c>
      <c r="G182" s="23">
        <v>13.9</v>
      </c>
      <c r="H182" s="73">
        <f t="shared" si="8"/>
        <v>13.9</v>
      </c>
    </row>
    <row r="183" spans="1:8" ht="12.75" customHeight="1">
      <c r="A183" s="22">
        <v>4750</v>
      </c>
      <c r="B183" s="88"/>
      <c r="C183" s="633" t="s">
        <v>426</v>
      </c>
      <c r="D183" s="634"/>
      <c r="E183" s="75" t="s">
        <v>596</v>
      </c>
      <c r="F183" s="86">
        <v>0.68</v>
      </c>
      <c r="G183" s="23">
        <v>14.11</v>
      </c>
      <c r="H183" s="73">
        <f t="shared" si="8"/>
        <v>9.5948000000000011</v>
      </c>
    </row>
    <row r="184" spans="1:8" ht="12.75" customHeight="1">
      <c r="A184" s="22">
        <v>4958</v>
      </c>
      <c r="B184" s="88"/>
      <c r="C184" s="708" t="s">
        <v>614</v>
      </c>
      <c r="D184" s="709"/>
      <c r="E184" s="75" t="s">
        <v>37</v>
      </c>
      <c r="F184" s="86">
        <v>1</v>
      </c>
      <c r="G184" s="23">
        <v>127.67</v>
      </c>
      <c r="H184" s="73">
        <f t="shared" si="8"/>
        <v>127.67</v>
      </c>
    </row>
    <row r="185" spans="1:8" ht="12.75" customHeight="1">
      <c r="A185" s="22">
        <v>5067</v>
      </c>
      <c r="B185" s="88"/>
      <c r="C185" s="708" t="s">
        <v>615</v>
      </c>
      <c r="D185" s="709"/>
      <c r="E185" s="75" t="s">
        <v>41</v>
      </c>
      <c r="F185" s="89">
        <v>0.15</v>
      </c>
      <c r="G185" s="23">
        <v>8.67</v>
      </c>
      <c r="H185" s="73">
        <f t="shared" si="8"/>
        <v>1.3005</v>
      </c>
    </row>
    <row r="186" spans="1:8" ht="12.75" customHeight="1">
      <c r="A186" s="22">
        <v>6111</v>
      </c>
      <c r="B186" s="88"/>
      <c r="C186" s="708" t="s">
        <v>405</v>
      </c>
      <c r="D186" s="709"/>
      <c r="E186" s="75" t="s">
        <v>596</v>
      </c>
      <c r="F186" s="89">
        <v>0.68</v>
      </c>
      <c r="G186" s="23">
        <v>10.49</v>
      </c>
      <c r="H186" s="73">
        <f t="shared" si="8"/>
        <v>7.1332000000000004</v>
      </c>
    </row>
    <row r="187" spans="1:8" ht="12.75" customHeight="1">
      <c r="A187" s="22">
        <v>11573</v>
      </c>
      <c r="B187" s="88"/>
      <c r="C187" s="708" t="s">
        <v>616</v>
      </c>
      <c r="D187" s="709"/>
      <c r="E187" s="75" t="s">
        <v>168</v>
      </c>
      <c r="F187" s="89">
        <v>2</v>
      </c>
      <c r="G187" s="23">
        <v>5.94</v>
      </c>
      <c r="H187" s="73">
        <f t="shared" si="8"/>
        <v>11.88</v>
      </c>
    </row>
    <row r="188" spans="1:8" ht="12.75" customHeight="1">
      <c r="A188" s="22">
        <v>11580</v>
      </c>
      <c r="B188" s="88"/>
      <c r="C188" s="708" t="s">
        <v>617</v>
      </c>
      <c r="D188" s="709"/>
      <c r="E188" s="75" t="s">
        <v>37</v>
      </c>
      <c r="F188" s="89">
        <v>1.2</v>
      </c>
      <c r="G188" s="23">
        <v>10.46</v>
      </c>
      <c r="H188" s="73">
        <f t="shared" si="8"/>
        <v>12.552000000000001</v>
      </c>
    </row>
    <row r="189" spans="1:8" ht="12.75" customHeight="1">
      <c r="A189" s="22">
        <v>20017</v>
      </c>
      <c r="B189" s="88"/>
      <c r="C189" s="708" t="s">
        <v>597</v>
      </c>
      <c r="D189" s="709"/>
      <c r="E189" s="75" t="s">
        <v>40</v>
      </c>
      <c r="F189" s="89">
        <v>5.96</v>
      </c>
      <c r="G189" s="23">
        <v>2.69</v>
      </c>
      <c r="H189" s="73">
        <f t="shared" si="8"/>
        <v>16.032399999999999</v>
      </c>
    </row>
    <row r="190" spans="1:8" ht="12.75" customHeight="1">
      <c r="A190" s="22">
        <v>88627</v>
      </c>
      <c r="B190" s="88"/>
      <c r="C190" s="708" t="s">
        <v>618</v>
      </c>
      <c r="D190" s="709"/>
      <c r="E190" s="75" t="s">
        <v>39</v>
      </c>
      <c r="F190" s="248">
        <v>6.0000000000000001E-3</v>
      </c>
      <c r="G190" s="23">
        <v>395.23</v>
      </c>
      <c r="H190" s="73">
        <f t="shared" si="8"/>
        <v>2.3713800000000003</v>
      </c>
    </row>
    <row r="191" spans="1:8" ht="12.75" customHeight="1">
      <c r="A191" s="22">
        <v>181</v>
      </c>
      <c r="B191" s="88"/>
      <c r="C191" s="708" t="s">
        <v>619</v>
      </c>
      <c r="D191" s="709"/>
      <c r="E191" s="75" t="s">
        <v>595</v>
      </c>
      <c r="F191" s="89">
        <v>0.55000000000000004</v>
      </c>
      <c r="G191" s="23">
        <v>97.47</v>
      </c>
      <c r="H191" s="73">
        <f t="shared" si="8"/>
        <v>53.608500000000006</v>
      </c>
    </row>
    <row r="192" spans="1:8" ht="12.75" customHeight="1">
      <c r="A192" s="22">
        <v>35274</v>
      </c>
      <c r="B192" s="88"/>
      <c r="C192" s="629" t="s">
        <v>600</v>
      </c>
      <c r="D192" s="630"/>
      <c r="E192" s="75" t="s">
        <v>40</v>
      </c>
      <c r="F192" s="249">
        <v>0.1071</v>
      </c>
      <c r="G192" s="23">
        <v>20.27</v>
      </c>
      <c r="H192" s="73">
        <f t="shared" si="8"/>
        <v>2.1709169999999998</v>
      </c>
    </row>
    <row r="193" spans="1:8" ht="12.75" customHeight="1">
      <c r="A193" s="90"/>
      <c r="B193" s="91"/>
      <c r="C193" s="697"/>
      <c r="D193" s="698"/>
      <c r="E193" s="92"/>
      <c r="F193" s="733" t="s">
        <v>196</v>
      </c>
      <c r="G193" s="734"/>
      <c r="H193" s="93">
        <f>SUM(H181:H192)</f>
        <v>268.81369699999993</v>
      </c>
    </row>
    <row r="194" spans="1:8" ht="12.75" customHeight="1">
      <c r="A194" s="41"/>
      <c r="B194" s="341"/>
      <c r="C194" s="696"/>
      <c r="D194" s="696"/>
      <c r="E194" s="82"/>
      <c r="F194" s="84"/>
      <c r="G194" s="83"/>
      <c r="H194" s="340"/>
    </row>
    <row r="195" spans="1:8" ht="12.75" customHeight="1">
      <c r="A195" s="647" t="s">
        <v>290</v>
      </c>
      <c r="B195" s="648"/>
      <c r="C195" s="643" t="s">
        <v>297</v>
      </c>
      <c r="D195" s="732"/>
      <c r="E195" s="732"/>
      <c r="F195" s="732"/>
      <c r="G195" s="732"/>
      <c r="H195" s="732"/>
    </row>
    <row r="196" spans="1:8" ht="12.75" customHeight="1">
      <c r="A196" s="417" t="s">
        <v>162</v>
      </c>
      <c r="B196" s="289" t="s">
        <v>202</v>
      </c>
      <c r="C196" s="627" t="s">
        <v>167</v>
      </c>
      <c r="D196" s="628"/>
      <c r="E196" s="18" t="s">
        <v>168</v>
      </c>
      <c r="F196" s="18" t="s">
        <v>169</v>
      </c>
      <c r="G196" s="416" t="s">
        <v>186</v>
      </c>
      <c r="H196" s="19" t="s">
        <v>171</v>
      </c>
    </row>
    <row r="197" spans="1:8" ht="12.75" customHeight="1">
      <c r="A197" s="20">
        <v>4750</v>
      </c>
      <c r="B197" s="409" t="s">
        <v>203</v>
      </c>
      <c r="C197" s="633" t="s">
        <v>426</v>
      </c>
      <c r="D197" s="634"/>
      <c r="E197" s="56" t="s">
        <v>177</v>
      </c>
      <c r="F197" s="72">
        <v>1.5</v>
      </c>
      <c r="G197" s="21">
        <v>14.11</v>
      </c>
      <c r="H197" s="73">
        <f>F197*G197</f>
        <v>21.164999999999999</v>
      </c>
    </row>
    <row r="198" spans="1:8" ht="12.75" customHeight="1">
      <c r="A198" s="22">
        <v>6111</v>
      </c>
      <c r="B198" s="88" t="s">
        <v>204</v>
      </c>
      <c r="C198" s="629" t="s">
        <v>405</v>
      </c>
      <c r="D198" s="630"/>
      <c r="E198" s="56" t="s">
        <v>177</v>
      </c>
      <c r="F198" s="72">
        <v>1</v>
      </c>
      <c r="G198" s="23">
        <v>10.49</v>
      </c>
      <c r="H198" s="73">
        <f>F198*G198</f>
        <v>10.49</v>
      </c>
    </row>
    <row r="199" spans="1:8" ht="12.75" customHeight="1">
      <c r="A199" s="22">
        <v>366</v>
      </c>
      <c r="B199" s="88" t="s">
        <v>291</v>
      </c>
      <c r="C199" s="633" t="s">
        <v>398</v>
      </c>
      <c r="D199" s="634"/>
      <c r="E199" s="75" t="s">
        <v>174</v>
      </c>
      <c r="F199" s="133">
        <v>4.8999999999999998E-3</v>
      </c>
      <c r="G199" s="23">
        <v>60</v>
      </c>
      <c r="H199" s="73">
        <f>F199*G199</f>
        <v>0.29399999999999998</v>
      </c>
    </row>
    <row r="200" spans="1:8" ht="12.75" customHeight="1">
      <c r="A200" s="22">
        <v>1379</v>
      </c>
      <c r="B200" s="88" t="s">
        <v>292</v>
      </c>
      <c r="C200" s="708" t="s">
        <v>416</v>
      </c>
      <c r="D200" s="709"/>
      <c r="E200" s="75" t="s">
        <v>205</v>
      </c>
      <c r="F200" s="86">
        <v>1.94</v>
      </c>
      <c r="G200" s="23">
        <v>0.48</v>
      </c>
      <c r="H200" s="73">
        <f>F200*G200</f>
        <v>0.93119999999999992</v>
      </c>
    </row>
    <row r="201" spans="1:8" ht="12.75" customHeight="1">
      <c r="A201" s="56">
        <v>599</v>
      </c>
      <c r="B201" s="409" t="s">
        <v>298</v>
      </c>
      <c r="C201" s="629" t="s">
        <v>484</v>
      </c>
      <c r="D201" s="630"/>
      <c r="E201" s="56" t="s">
        <v>206</v>
      </c>
      <c r="F201" s="134">
        <v>1</v>
      </c>
      <c r="G201" s="21">
        <v>698.75</v>
      </c>
      <c r="H201" s="73">
        <f>F201*G201</f>
        <v>698.75</v>
      </c>
    </row>
    <row r="202" spans="1:8" ht="12.75" customHeight="1">
      <c r="A202" s="26"/>
      <c r="B202" s="135"/>
      <c r="C202" s="697"/>
      <c r="D202" s="698"/>
      <c r="E202" s="87"/>
      <c r="F202" s="733" t="s">
        <v>196</v>
      </c>
      <c r="G202" s="734"/>
      <c r="H202" s="25">
        <f>SUM(H197:H201)</f>
        <v>731.63020000000006</v>
      </c>
    </row>
    <row r="203" spans="1:8" ht="12.75" customHeight="1">
      <c r="A203" s="41"/>
      <c r="B203" s="341"/>
      <c r="C203" s="696"/>
      <c r="D203" s="696"/>
      <c r="E203" s="82"/>
      <c r="F203" s="84"/>
      <c r="G203" s="83"/>
      <c r="H203" s="340"/>
    </row>
    <row r="204" spans="1:8" ht="12.75" customHeight="1">
      <c r="A204" s="426" t="s">
        <v>296</v>
      </c>
      <c r="B204" s="742" t="s">
        <v>1009</v>
      </c>
      <c r="C204" s="743"/>
      <c r="D204" s="743"/>
      <c r="E204" s="136"/>
      <c r="F204" s="136"/>
      <c r="G204" s="136"/>
      <c r="H204" s="37"/>
    </row>
    <row r="205" spans="1:8" ht="12.75" customHeight="1">
      <c r="A205" s="417" t="s">
        <v>162</v>
      </c>
      <c r="B205" s="289" t="s">
        <v>202</v>
      </c>
      <c r="C205" s="627" t="s">
        <v>167</v>
      </c>
      <c r="D205" s="628"/>
      <c r="E205" s="18" t="s">
        <v>168</v>
      </c>
      <c r="F205" s="18" t="s">
        <v>169</v>
      </c>
      <c r="G205" s="416" t="s">
        <v>186</v>
      </c>
      <c r="H205" s="19" t="s">
        <v>171</v>
      </c>
    </row>
    <row r="206" spans="1:8" ht="12.75" customHeight="1">
      <c r="A206" s="20">
        <v>3104</v>
      </c>
      <c r="B206" s="140"/>
      <c r="C206" s="629" t="s">
        <v>530</v>
      </c>
      <c r="D206" s="630"/>
      <c r="E206" s="56" t="s">
        <v>85</v>
      </c>
      <c r="F206" s="72">
        <v>1</v>
      </c>
      <c r="G206" s="21">
        <v>338.19</v>
      </c>
      <c r="H206" s="73">
        <f>F206*G206</f>
        <v>338.19</v>
      </c>
    </row>
    <row r="207" spans="1:8" ht="12.75" customHeight="1">
      <c r="A207" s="20">
        <v>10489</v>
      </c>
      <c r="B207" s="140"/>
      <c r="C207" s="629" t="s">
        <v>531</v>
      </c>
      <c r="D207" s="630"/>
      <c r="E207" s="56" t="s">
        <v>177</v>
      </c>
      <c r="F207" s="72">
        <v>0.3</v>
      </c>
      <c r="G207" s="21">
        <v>12.17</v>
      </c>
      <c r="H207" s="73">
        <f>F207*G207</f>
        <v>3.6509999999999998</v>
      </c>
    </row>
    <row r="208" spans="1:8" ht="12.75" customHeight="1">
      <c r="A208" s="20">
        <v>10507</v>
      </c>
      <c r="B208" s="140"/>
      <c r="C208" s="629" t="s">
        <v>532</v>
      </c>
      <c r="D208" s="630"/>
      <c r="E208" s="56" t="s">
        <v>206</v>
      </c>
      <c r="F208" s="72">
        <v>3.36</v>
      </c>
      <c r="G208" s="21">
        <v>221.89</v>
      </c>
      <c r="H208" s="73">
        <f>F208*G208</f>
        <v>745.55039999999997</v>
      </c>
    </row>
    <row r="209" spans="1:8" ht="12.75" customHeight="1">
      <c r="A209" s="20">
        <v>11523</v>
      </c>
      <c r="B209" s="140"/>
      <c r="C209" s="629" t="s">
        <v>533</v>
      </c>
      <c r="D209" s="630"/>
      <c r="E209" s="56" t="s">
        <v>168</v>
      </c>
      <c r="F209" s="72">
        <v>2</v>
      </c>
      <c r="G209" s="21">
        <v>12.29</v>
      </c>
      <c r="H209" s="73">
        <f>F209*G209</f>
        <v>24.58</v>
      </c>
    </row>
    <row r="210" spans="1:8" ht="12.75" customHeight="1">
      <c r="A210" s="20">
        <v>11499</v>
      </c>
      <c r="B210" s="140"/>
      <c r="C210" s="629" t="s">
        <v>534</v>
      </c>
      <c r="D210" s="630"/>
      <c r="E210" s="56" t="s">
        <v>168</v>
      </c>
      <c r="F210" s="72">
        <v>1</v>
      </c>
      <c r="G210" s="21">
        <v>1009.21</v>
      </c>
      <c r="H210" s="73">
        <f>F210*G210</f>
        <v>1009.21</v>
      </c>
    </row>
    <row r="211" spans="1:8" ht="12.75" customHeight="1">
      <c r="A211" s="26"/>
      <c r="B211" s="135"/>
      <c r="C211" s="697"/>
      <c r="D211" s="698"/>
      <c r="E211" s="87"/>
      <c r="F211" s="733" t="s">
        <v>196</v>
      </c>
      <c r="G211" s="734"/>
      <c r="H211" s="25">
        <f>SUM(H206:H210)</f>
        <v>2121.1813999999999</v>
      </c>
    </row>
    <row r="212" spans="1:8" ht="12.75" customHeight="1">
      <c r="A212" s="41"/>
      <c r="B212" s="341"/>
      <c r="C212" s="696"/>
      <c r="D212" s="696"/>
      <c r="E212" s="82"/>
      <c r="F212" s="84"/>
      <c r="G212" s="83"/>
      <c r="H212" s="340"/>
    </row>
    <row r="213" spans="1:8" ht="12.75" customHeight="1">
      <c r="A213" s="647" t="s">
        <v>299</v>
      </c>
      <c r="B213" s="648"/>
      <c r="C213" s="643" t="s">
        <v>488</v>
      </c>
      <c r="D213" s="644"/>
      <c r="E213" s="131"/>
      <c r="F213" s="132"/>
      <c r="G213" s="132"/>
      <c r="H213" s="132"/>
    </row>
    <row r="214" spans="1:8" ht="12.75" customHeight="1">
      <c r="A214" s="417" t="s">
        <v>162</v>
      </c>
      <c r="B214" s="289" t="s">
        <v>202</v>
      </c>
      <c r="C214" s="627" t="s">
        <v>167</v>
      </c>
      <c r="D214" s="628"/>
      <c r="E214" s="18" t="s">
        <v>168</v>
      </c>
      <c r="F214" s="18" t="s">
        <v>169</v>
      </c>
      <c r="G214" s="416" t="s">
        <v>186</v>
      </c>
      <c r="H214" s="19" t="s">
        <v>171</v>
      </c>
    </row>
    <row r="215" spans="1:8" ht="12.75" customHeight="1">
      <c r="A215" s="20">
        <v>247</v>
      </c>
      <c r="B215" s="140" t="s">
        <v>207</v>
      </c>
      <c r="C215" s="629" t="s">
        <v>394</v>
      </c>
      <c r="D215" s="630"/>
      <c r="E215" s="56" t="s">
        <v>177</v>
      </c>
      <c r="F215" s="72">
        <v>8</v>
      </c>
      <c r="G215" s="21">
        <v>10.95</v>
      </c>
      <c r="H215" s="73">
        <f t="shared" ref="H215:H224" si="9">F215*G215</f>
        <v>87.6</v>
      </c>
    </row>
    <row r="216" spans="1:8" ht="12.75" customHeight="1">
      <c r="A216" s="56">
        <v>2436</v>
      </c>
      <c r="B216" s="290" t="s">
        <v>208</v>
      </c>
      <c r="C216" s="633" t="s">
        <v>393</v>
      </c>
      <c r="D216" s="634"/>
      <c r="E216" s="56" t="s">
        <v>177</v>
      </c>
      <c r="F216" s="72">
        <v>8</v>
      </c>
      <c r="G216" s="21">
        <v>14.6</v>
      </c>
      <c r="H216" s="73">
        <f t="shared" si="9"/>
        <v>116.8</v>
      </c>
    </row>
    <row r="217" spans="1:8" ht="12.75" customHeight="1">
      <c r="A217" s="22">
        <v>1599</v>
      </c>
      <c r="B217" s="88" t="s">
        <v>209</v>
      </c>
      <c r="C217" s="629" t="s">
        <v>485</v>
      </c>
      <c r="D217" s="630"/>
      <c r="E217" s="75" t="s">
        <v>173</v>
      </c>
      <c r="F217" s="86">
        <v>1</v>
      </c>
      <c r="G217" s="23">
        <v>7.52</v>
      </c>
      <c r="H217" s="73">
        <f t="shared" si="9"/>
        <v>7.52</v>
      </c>
    </row>
    <row r="218" spans="1:8" ht="12.75" customHeight="1">
      <c r="A218" s="22">
        <v>3376</v>
      </c>
      <c r="B218" s="88" t="s">
        <v>210</v>
      </c>
      <c r="C218" s="629" t="s">
        <v>486</v>
      </c>
      <c r="D218" s="630"/>
      <c r="E218" s="75" t="s">
        <v>173</v>
      </c>
      <c r="F218" s="86">
        <v>1</v>
      </c>
      <c r="G218" s="23">
        <v>50.83</v>
      </c>
      <c r="H218" s="73">
        <f t="shared" si="9"/>
        <v>50.83</v>
      </c>
    </row>
    <row r="219" spans="1:8" ht="12.75" customHeight="1">
      <c r="A219" s="22">
        <v>39685</v>
      </c>
      <c r="B219" s="88" t="s">
        <v>191</v>
      </c>
      <c r="C219" s="629" t="s">
        <v>487</v>
      </c>
      <c r="D219" s="630"/>
      <c r="E219" s="75" t="s">
        <v>173</v>
      </c>
      <c r="F219" s="86">
        <v>1</v>
      </c>
      <c r="G219" s="23">
        <v>138.21</v>
      </c>
      <c r="H219" s="73">
        <f t="shared" si="9"/>
        <v>138.21</v>
      </c>
    </row>
    <row r="220" spans="1:8" ht="12.75" customHeight="1">
      <c r="A220" s="22">
        <v>12083</v>
      </c>
      <c r="B220" s="88" t="s">
        <v>211</v>
      </c>
      <c r="C220" s="629" t="s">
        <v>590</v>
      </c>
      <c r="D220" s="630"/>
      <c r="E220" s="75" t="s">
        <v>173</v>
      </c>
      <c r="F220" s="89">
        <v>1</v>
      </c>
      <c r="G220" s="23">
        <v>502.32</v>
      </c>
      <c r="H220" s="73">
        <f>F220*G220</f>
        <v>502.32</v>
      </c>
    </row>
    <row r="221" spans="1:8" ht="25.5" customHeight="1">
      <c r="A221" s="22">
        <v>979</v>
      </c>
      <c r="B221" s="88" t="s">
        <v>212</v>
      </c>
      <c r="C221" s="629" t="s">
        <v>591</v>
      </c>
      <c r="D221" s="630"/>
      <c r="E221" s="75" t="s">
        <v>175</v>
      </c>
      <c r="F221" s="89">
        <v>1</v>
      </c>
      <c r="G221" s="23">
        <v>6.7</v>
      </c>
      <c r="H221" s="73">
        <f>F221*G221</f>
        <v>6.7</v>
      </c>
    </row>
    <row r="222" spans="1:8" ht="12.75" customHeight="1">
      <c r="A222" s="22">
        <v>39254</v>
      </c>
      <c r="B222" s="88" t="s">
        <v>213</v>
      </c>
      <c r="C222" s="629" t="s">
        <v>489</v>
      </c>
      <c r="D222" s="630"/>
      <c r="E222" s="75" t="s">
        <v>175</v>
      </c>
      <c r="F222" s="89">
        <v>1.5</v>
      </c>
      <c r="G222" s="23">
        <v>5.0199999999999996</v>
      </c>
      <c r="H222" s="73">
        <f>F222*G222</f>
        <v>7.5299999999999994</v>
      </c>
    </row>
    <row r="223" spans="1:8" ht="12.75" customHeight="1">
      <c r="A223" s="22">
        <v>868</v>
      </c>
      <c r="B223" s="88" t="s">
        <v>214</v>
      </c>
      <c r="C223" s="629" t="s">
        <v>490</v>
      </c>
      <c r="D223" s="630"/>
      <c r="E223" s="75" t="s">
        <v>175</v>
      </c>
      <c r="F223" s="86">
        <v>2</v>
      </c>
      <c r="G223" s="23">
        <v>10.59</v>
      </c>
      <c r="H223" s="73">
        <f t="shared" si="9"/>
        <v>21.18</v>
      </c>
    </row>
    <row r="224" spans="1:8" ht="12.75" customHeight="1">
      <c r="A224" s="22">
        <v>39177</v>
      </c>
      <c r="B224" s="88" t="s">
        <v>215</v>
      </c>
      <c r="C224" s="629" t="s">
        <v>491</v>
      </c>
      <c r="D224" s="630"/>
      <c r="E224" s="75" t="s">
        <v>173</v>
      </c>
      <c r="F224" s="89">
        <v>3</v>
      </c>
      <c r="G224" s="23">
        <v>1.04</v>
      </c>
      <c r="H224" s="73">
        <f t="shared" si="9"/>
        <v>3.12</v>
      </c>
    </row>
    <row r="225" spans="1:8" ht="12.75" customHeight="1">
      <c r="A225" s="22">
        <v>39211</v>
      </c>
      <c r="B225" s="88" t="s">
        <v>216</v>
      </c>
      <c r="C225" s="629" t="s">
        <v>492</v>
      </c>
      <c r="D225" s="630"/>
      <c r="E225" s="75" t="s">
        <v>173</v>
      </c>
      <c r="F225" s="89">
        <v>3</v>
      </c>
      <c r="G225" s="23">
        <v>0.91</v>
      </c>
      <c r="H225" s="73">
        <f>F225*G225</f>
        <v>2.73</v>
      </c>
    </row>
    <row r="226" spans="1:8" ht="12.75" customHeight="1">
      <c r="A226" s="90"/>
      <c r="B226" s="91"/>
      <c r="C226" s="697"/>
      <c r="D226" s="698"/>
      <c r="E226" s="92"/>
      <c r="F226" s="733" t="s">
        <v>196</v>
      </c>
      <c r="G226" s="734"/>
      <c r="H226" s="93">
        <f>SUM(H215:H225)</f>
        <v>944.54</v>
      </c>
    </row>
    <row r="227" spans="1:8" ht="12.75" customHeight="1">
      <c r="A227" s="41"/>
      <c r="B227" s="341"/>
      <c r="C227" s="422"/>
      <c r="D227" s="422"/>
      <c r="E227" s="82"/>
      <c r="F227" s="342"/>
      <c r="G227" s="342"/>
      <c r="H227" s="339"/>
    </row>
    <row r="228" spans="1:8" ht="12.75" customHeight="1">
      <c r="A228" s="647" t="s">
        <v>300</v>
      </c>
      <c r="B228" s="648"/>
      <c r="C228" s="643" t="s">
        <v>81</v>
      </c>
      <c r="D228" s="644"/>
      <c r="E228" s="131"/>
      <c r="F228" s="132"/>
      <c r="G228" s="132"/>
      <c r="H228" s="132"/>
    </row>
    <row r="229" spans="1:8" ht="12.75" customHeight="1">
      <c r="A229" s="417" t="s">
        <v>162</v>
      </c>
      <c r="B229" s="289" t="s">
        <v>202</v>
      </c>
      <c r="C229" s="627" t="s">
        <v>167</v>
      </c>
      <c r="D229" s="628"/>
      <c r="E229" s="18" t="s">
        <v>168</v>
      </c>
      <c r="F229" s="18" t="s">
        <v>169</v>
      </c>
      <c r="G229" s="416" t="s">
        <v>186</v>
      </c>
      <c r="H229" s="19" t="s">
        <v>171</v>
      </c>
    </row>
    <row r="230" spans="1:8" ht="12.75" customHeight="1">
      <c r="A230" s="20">
        <v>247</v>
      </c>
      <c r="B230" s="140"/>
      <c r="C230" s="629" t="s">
        <v>394</v>
      </c>
      <c r="D230" s="630"/>
      <c r="E230" s="56" t="s">
        <v>177</v>
      </c>
      <c r="F230" s="72">
        <v>0.8</v>
      </c>
      <c r="G230" s="21">
        <v>10.95</v>
      </c>
      <c r="H230" s="73">
        <f>F230*G230</f>
        <v>8.76</v>
      </c>
    </row>
    <row r="231" spans="1:8" ht="12.75" customHeight="1">
      <c r="A231" s="56">
        <v>2436</v>
      </c>
      <c r="B231" s="290"/>
      <c r="C231" s="633" t="s">
        <v>393</v>
      </c>
      <c r="D231" s="634"/>
      <c r="E231" s="56" t="s">
        <v>177</v>
      </c>
      <c r="F231" s="72">
        <v>0.8</v>
      </c>
      <c r="G231" s="21">
        <v>14.6</v>
      </c>
      <c r="H231" s="73">
        <f>F231*G231</f>
        <v>11.68</v>
      </c>
    </row>
    <row r="232" spans="1:8" ht="12.75" customHeight="1">
      <c r="A232" s="75">
        <v>38775</v>
      </c>
      <c r="B232" s="85"/>
      <c r="C232" s="633" t="s">
        <v>572</v>
      </c>
      <c r="D232" s="634"/>
      <c r="E232" s="75" t="s">
        <v>168</v>
      </c>
      <c r="F232" s="86">
        <v>1</v>
      </c>
      <c r="G232" s="23">
        <v>27</v>
      </c>
      <c r="H232" s="73">
        <f>F232*G232</f>
        <v>27</v>
      </c>
    </row>
    <row r="233" spans="1:8" ht="12.75" customHeight="1">
      <c r="A233" s="22">
        <v>39381</v>
      </c>
      <c r="B233" s="88"/>
      <c r="C233" s="629" t="s">
        <v>573</v>
      </c>
      <c r="D233" s="630"/>
      <c r="E233" s="75" t="s">
        <v>173</v>
      </c>
      <c r="F233" s="86">
        <v>1</v>
      </c>
      <c r="G233" s="23">
        <v>7.29</v>
      </c>
      <c r="H233" s="73">
        <f>F233*G233</f>
        <v>7.29</v>
      </c>
    </row>
    <row r="234" spans="1:8" ht="12.75" customHeight="1">
      <c r="A234" s="90"/>
      <c r="B234" s="91"/>
      <c r="C234" s="697"/>
      <c r="D234" s="698"/>
      <c r="E234" s="92"/>
      <c r="F234" s="733" t="s">
        <v>196</v>
      </c>
      <c r="G234" s="734"/>
      <c r="H234" s="93">
        <f>SUM(H230:H233)</f>
        <v>54.73</v>
      </c>
    </row>
    <row r="235" spans="1:8" ht="12.75" customHeight="1">
      <c r="A235" s="41"/>
      <c r="B235" s="341"/>
      <c r="C235" s="422"/>
      <c r="D235" s="422"/>
      <c r="E235" s="82"/>
      <c r="F235" s="342"/>
      <c r="G235" s="342"/>
      <c r="H235" s="339"/>
    </row>
    <row r="236" spans="1:8" ht="12.75" customHeight="1">
      <c r="A236" s="617" t="s">
        <v>710</v>
      </c>
      <c r="B236" s="618"/>
      <c r="C236" s="619" t="s">
        <v>233</v>
      </c>
      <c r="D236" s="620"/>
      <c r="E236" s="24"/>
      <c r="F236" s="29"/>
      <c r="G236" s="29"/>
      <c r="H236" s="29"/>
    </row>
    <row r="237" spans="1:8" ht="12.75" customHeight="1">
      <c r="A237" s="29" t="s">
        <v>162</v>
      </c>
      <c r="B237" s="412" t="s">
        <v>220</v>
      </c>
      <c r="C237" s="621" t="s">
        <v>167</v>
      </c>
      <c r="D237" s="622"/>
      <c r="E237" s="29" t="s">
        <v>168</v>
      </c>
      <c r="F237" s="29" t="s">
        <v>169</v>
      </c>
      <c r="G237" s="29" t="s">
        <v>170</v>
      </c>
      <c r="H237" s="30" t="s">
        <v>171</v>
      </c>
    </row>
    <row r="238" spans="1:8" ht="25.5" customHeight="1">
      <c r="A238" s="237">
        <v>38774</v>
      </c>
      <c r="B238" s="250"/>
      <c r="C238" s="623" t="s">
        <v>621</v>
      </c>
      <c r="D238" s="624"/>
      <c r="E238" s="238" t="s">
        <v>168</v>
      </c>
      <c r="F238" s="251">
        <v>1</v>
      </c>
      <c r="G238" s="240">
        <v>22.11</v>
      </c>
      <c r="H238" s="252">
        <f>G238*F238</f>
        <v>22.11</v>
      </c>
    </row>
    <row r="239" spans="1:8" ht="12.75" customHeight="1">
      <c r="A239" s="238">
        <v>2436</v>
      </c>
      <c r="B239" s="253"/>
      <c r="C239" s="625" t="s">
        <v>393</v>
      </c>
      <c r="D239" s="626"/>
      <c r="E239" s="238" t="s">
        <v>221</v>
      </c>
      <c r="F239" s="251">
        <v>0.8</v>
      </c>
      <c r="G239" s="240">
        <v>14.6</v>
      </c>
      <c r="H239" s="252">
        <f>G239*F239</f>
        <v>11.68</v>
      </c>
    </row>
    <row r="240" spans="1:8" ht="12.75" customHeight="1">
      <c r="A240" s="141"/>
      <c r="B240" s="142"/>
      <c r="C240" s="143"/>
      <c r="D240" s="144"/>
      <c r="E240" s="141"/>
      <c r="F240" s="637" t="s">
        <v>196</v>
      </c>
      <c r="G240" s="638"/>
      <c r="H240" s="31">
        <f>SUM(H238:H239)</f>
        <v>33.79</v>
      </c>
    </row>
    <row r="241" spans="1:8" ht="12.75" customHeight="1">
      <c r="A241" s="343"/>
      <c r="B241" s="344"/>
      <c r="C241" s="345"/>
      <c r="D241" s="345"/>
      <c r="E241" s="346"/>
      <c r="F241" s="347"/>
      <c r="G241" s="347"/>
      <c r="H241" s="348"/>
    </row>
    <row r="242" spans="1:8" ht="12.75" customHeight="1">
      <c r="A242" s="617" t="s">
        <v>709</v>
      </c>
      <c r="B242" s="618"/>
      <c r="C242" s="619" t="s">
        <v>219</v>
      </c>
      <c r="D242" s="620"/>
      <c r="E242" s="26"/>
      <c r="F242" s="27"/>
      <c r="G242" s="27"/>
      <c r="H242" s="28"/>
    </row>
    <row r="243" spans="1:8" ht="12.75" customHeight="1">
      <c r="A243" s="29" t="s">
        <v>162</v>
      </c>
      <c r="B243" s="412" t="s">
        <v>220</v>
      </c>
      <c r="C243" s="621" t="s">
        <v>167</v>
      </c>
      <c r="D243" s="622"/>
      <c r="E243" s="29" t="s">
        <v>168</v>
      </c>
      <c r="F243" s="29" t="s">
        <v>169</v>
      </c>
      <c r="G243" s="29" t="s">
        <v>170</v>
      </c>
      <c r="H243" s="30" t="s">
        <v>171</v>
      </c>
    </row>
    <row r="244" spans="1:8" ht="12.75" customHeight="1">
      <c r="A244" s="20">
        <v>247</v>
      </c>
      <c r="B244" s="140" t="s">
        <v>207</v>
      </c>
      <c r="C244" s="629" t="s">
        <v>394</v>
      </c>
      <c r="D244" s="630"/>
      <c r="E244" s="56" t="s">
        <v>177</v>
      </c>
      <c r="F244" s="71">
        <v>2</v>
      </c>
      <c r="G244" s="21">
        <v>10.95</v>
      </c>
      <c r="H244" s="58">
        <f>G244*F244</f>
        <v>21.9</v>
      </c>
    </row>
    <row r="245" spans="1:8" ht="12.75" customHeight="1">
      <c r="A245" s="56">
        <v>2436</v>
      </c>
      <c r="B245" s="290" t="s">
        <v>208</v>
      </c>
      <c r="C245" s="633" t="s">
        <v>393</v>
      </c>
      <c r="D245" s="634"/>
      <c r="E245" s="56" t="s">
        <v>221</v>
      </c>
      <c r="F245" s="71">
        <v>2</v>
      </c>
      <c r="G245" s="21">
        <v>14.6</v>
      </c>
      <c r="H245" s="58">
        <f>G245*F245</f>
        <v>29.2</v>
      </c>
    </row>
    <row r="246" spans="1:8" ht="12.75" customHeight="1">
      <c r="A246" s="20">
        <v>12273</v>
      </c>
      <c r="B246" s="290" t="s">
        <v>222</v>
      </c>
      <c r="C246" s="631" t="s">
        <v>493</v>
      </c>
      <c r="D246" s="632"/>
      <c r="E246" s="56" t="s">
        <v>168</v>
      </c>
      <c r="F246" s="71">
        <v>1</v>
      </c>
      <c r="G246" s="21">
        <v>36.1</v>
      </c>
      <c r="H246" s="58">
        <f>G246*F246</f>
        <v>36.1</v>
      </c>
    </row>
    <row r="247" spans="1:8" ht="12.75" customHeight="1">
      <c r="A247" s="20">
        <v>12317</v>
      </c>
      <c r="B247" s="140" t="s">
        <v>223</v>
      </c>
      <c r="C247" s="629" t="s">
        <v>494</v>
      </c>
      <c r="D247" s="630"/>
      <c r="E247" s="56" t="s">
        <v>168</v>
      </c>
      <c r="F247" s="71">
        <v>1</v>
      </c>
      <c r="G247" s="21">
        <v>44.72</v>
      </c>
      <c r="H247" s="58">
        <f>G247*F247</f>
        <v>44.72</v>
      </c>
    </row>
    <row r="248" spans="1:8" ht="12.75" customHeight="1">
      <c r="A248" s="20">
        <v>3757</v>
      </c>
      <c r="B248" s="290" t="s">
        <v>224</v>
      </c>
      <c r="C248" s="629" t="s">
        <v>574</v>
      </c>
      <c r="D248" s="630"/>
      <c r="E248" s="56" t="s">
        <v>168</v>
      </c>
      <c r="F248" s="71">
        <v>1</v>
      </c>
      <c r="G248" s="21">
        <v>31.52</v>
      </c>
      <c r="H248" s="58">
        <f>G248*F248</f>
        <v>31.52</v>
      </c>
    </row>
    <row r="249" spans="1:8" ht="12.75" customHeight="1">
      <c r="A249" s="141"/>
      <c r="B249" s="142"/>
      <c r="C249" s="143"/>
      <c r="D249" s="144"/>
      <c r="E249" s="141"/>
      <c r="F249" s="637" t="s">
        <v>196</v>
      </c>
      <c r="G249" s="638"/>
      <c r="H249" s="31">
        <f>SUM(H244:H248)</f>
        <v>163.44</v>
      </c>
    </row>
    <row r="250" spans="1:8" ht="12.75" customHeight="1">
      <c r="A250" s="147"/>
      <c r="B250" s="147"/>
      <c r="C250" s="148"/>
      <c r="D250" s="349"/>
      <c r="E250" s="147"/>
      <c r="F250" s="350"/>
      <c r="G250" s="350"/>
      <c r="H250" s="351"/>
    </row>
    <row r="251" spans="1:8" ht="12.75" customHeight="1">
      <c r="A251" s="617" t="s">
        <v>708</v>
      </c>
      <c r="B251" s="618"/>
      <c r="C251" s="619" t="s">
        <v>225</v>
      </c>
      <c r="D251" s="620"/>
      <c r="E251" s="24"/>
      <c r="F251" s="29"/>
      <c r="G251" s="29"/>
      <c r="H251" s="29"/>
    </row>
    <row r="252" spans="1:8" ht="12.75" customHeight="1">
      <c r="A252" s="29" t="s">
        <v>162</v>
      </c>
      <c r="B252" s="412" t="s">
        <v>220</v>
      </c>
      <c r="C252" s="621" t="s">
        <v>167</v>
      </c>
      <c r="D252" s="622"/>
      <c r="E252" s="29" t="s">
        <v>168</v>
      </c>
      <c r="F252" s="29" t="s">
        <v>169</v>
      </c>
      <c r="G252" s="29" t="s">
        <v>170</v>
      </c>
      <c r="H252" s="30" t="s">
        <v>171</v>
      </c>
    </row>
    <row r="253" spans="1:8" ht="12.75" customHeight="1">
      <c r="A253" s="20">
        <v>247</v>
      </c>
      <c r="B253" s="140" t="s">
        <v>207</v>
      </c>
      <c r="C253" s="629" t="s">
        <v>394</v>
      </c>
      <c r="D253" s="630"/>
      <c r="E253" s="56" t="s">
        <v>177</v>
      </c>
      <c r="F253" s="71">
        <v>4.5</v>
      </c>
      <c r="G253" s="21">
        <v>10.95</v>
      </c>
      <c r="H253" s="58">
        <f t="shared" ref="H253:H259" si="10">G253*F253</f>
        <v>49.274999999999999</v>
      </c>
    </row>
    <row r="254" spans="1:8" ht="12.75" customHeight="1">
      <c r="A254" s="56">
        <v>2436</v>
      </c>
      <c r="B254" s="290" t="s">
        <v>208</v>
      </c>
      <c r="C254" s="633" t="s">
        <v>393</v>
      </c>
      <c r="D254" s="634"/>
      <c r="E254" s="56" t="s">
        <v>221</v>
      </c>
      <c r="F254" s="71">
        <v>3.5</v>
      </c>
      <c r="G254" s="21">
        <v>14.6</v>
      </c>
      <c r="H254" s="58">
        <f t="shared" si="10"/>
        <v>51.1</v>
      </c>
    </row>
    <row r="255" spans="1:8" ht="12.75" customHeight="1">
      <c r="A255" s="56">
        <v>938</v>
      </c>
      <c r="B255" s="290" t="s">
        <v>226</v>
      </c>
      <c r="C255" s="631" t="s">
        <v>495</v>
      </c>
      <c r="D255" s="632"/>
      <c r="E255" s="56" t="s">
        <v>175</v>
      </c>
      <c r="F255" s="71">
        <v>33</v>
      </c>
      <c r="G255" s="21">
        <v>0.65</v>
      </c>
      <c r="H255" s="58">
        <f t="shared" si="10"/>
        <v>21.45</v>
      </c>
    </row>
    <row r="256" spans="1:8" ht="12.75" customHeight="1">
      <c r="A256" s="56">
        <v>39272</v>
      </c>
      <c r="B256" s="290" t="s">
        <v>227</v>
      </c>
      <c r="C256" s="631" t="s">
        <v>496</v>
      </c>
      <c r="D256" s="632"/>
      <c r="E256" s="56" t="s">
        <v>173</v>
      </c>
      <c r="F256" s="71">
        <v>1</v>
      </c>
      <c r="G256" s="21">
        <v>1.66</v>
      </c>
      <c r="H256" s="58">
        <f t="shared" si="10"/>
        <v>1.66</v>
      </c>
    </row>
    <row r="257" spans="1:8" ht="25.5" customHeight="1">
      <c r="A257" s="20">
        <v>2674</v>
      </c>
      <c r="B257" s="140" t="s">
        <v>228</v>
      </c>
      <c r="C257" s="631" t="s">
        <v>497</v>
      </c>
      <c r="D257" s="632"/>
      <c r="E257" s="56" t="s">
        <v>175</v>
      </c>
      <c r="F257" s="71">
        <v>15</v>
      </c>
      <c r="G257" s="21">
        <v>2.1800000000000002</v>
      </c>
      <c r="H257" s="58">
        <f t="shared" si="10"/>
        <v>32.700000000000003</v>
      </c>
    </row>
    <row r="258" spans="1:8" ht="15" customHeight="1">
      <c r="A258" s="20">
        <v>1891</v>
      </c>
      <c r="B258" s="140" t="s">
        <v>229</v>
      </c>
      <c r="C258" s="631" t="s">
        <v>498</v>
      </c>
      <c r="D258" s="632"/>
      <c r="E258" s="56" t="s">
        <v>173</v>
      </c>
      <c r="F258" s="71">
        <v>1</v>
      </c>
      <c r="G258" s="21">
        <v>0.77</v>
      </c>
      <c r="H258" s="58">
        <f t="shared" si="10"/>
        <v>0.77</v>
      </c>
    </row>
    <row r="259" spans="1:8" ht="12.75" customHeight="1">
      <c r="A259" s="20">
        <v>2556</v>
      </c>
      <c r="B259" s="140" t="s">
        <v>230</v>
      </c>
      <c r="C259" s="631" t="s">
        <v>499</v>
      </c>
      <c r="D259" s="632"/>
      <c r="E259" s="56" t="s">
        <v>173</v>
      </c>
      <c r="F259" s="71">
        <v>1</v>
      </c>
      <c r="G259" s="21">
        <v>1.35</v>
      </c>
      <c r="H259" s="58">
        <f t="shared" si="10"/>
        <v>1.35</v>
      </c>
    </row>
    <row r="260" spans="1:8" ht="12.75" customHeight="1">
      <c r="A260" s="141"/>
      <c r="B260" s="142"/>
      <c r="C260" s="143"/>
      <c r="D260" s="144"/>
      <c r="E260" s="141"/>
      <c r="F260" s="637" t="s">
        <v>196</v>
      </c>
      <c r="G260" s="638"/>
      <c r="H260" s="31">
        <f>SUM(H253:H259)</f>
        <v>158.30500000000001</v>
      </c>
    </row>
    <row r="261" spans="1:8" ht="12.75" customHeight="1">
      <c r="A261" s="85"/>
      <c r="B261" s="150"/>
      <c r="C261" s="352"/>
      <c r="D261" s="95"/>
      <c r="E261" s="150"/>
      <c r="F261" s="151"/>
      <c r="G261" s="151"/>
      <c r="H261" s="152"/>
    </row>
    <row r="262" spans="1:8" ht="12.75" customHeight="1">
      <c r="A262" s="617" t="s">
        <v>707</v>
      </c>
      <c r="B262" s="618"/>
      <c r="C262" s="619" t="s">
        <v>231</v>
      </c>
      <c r="D262" s="620"/>
      <c r="E262" s="24"/>
      <c r="F262" s="29"/>
      <c r="G262" s="29"/>
      <c r="H262" s="29"/>
    </row>
    <row r="263" spans="1:8" ht="12.75" customHeight="1">
      <c r="A263" s="29" t="s">
        <v>162</v>
      </c>
      <c r="B263" s="412" t="s">
        <v>220</v>
      </c>
      <c r="C263" s="621" t="s">
        <v>167</v>
      </c>
      <c r="D263" s="622"/>
      <c r="E263" s="29" t="s">
        <v>168</v>
      </c>
      <c r="F263" s="29" t="s">
        <v>169</v>
      </c>
      <c r="G263" s="29" t="s">
        <v>170</v>
      </c>
      <c r="H263" s="30" t="s">
        <v>171</v>
      </c>
    </row>
    <row r="264" spans="1:8" ht="12.75" customHeight="1">
      <c r="A264" s="56">
        <v>2436</v>
      </c>
      <c r="B264" s="290" t="s">
        <v>208</v>
      </c>
      <c r="C264" s="633" t="s">
        <v>393</v>
      </c>
      <c r="D264" s="634"/>
      <c r="E264" s="56" t="s">
        <v>221</v>
      </c>
      <c r="F264" s="71">
        <v>0.8</v>
      </c>
      <c r="G264" s="21">
        <v>14.6</v>
      </c>
      <c r="H264" s="58">
        <f>G264*F264</f>
        <v>11.68</v>
      </c>
    </row>
    <row r="265" spans="1:8" ht="12.75" customHeight="1">
      <c r="A265" s="20">
        <v>247</v>
      </c>
      <c r="B265" s="140" t="s">
        <v>207</v>
      </c>
      <c r="C265" s="629" t="s">
        <v>394</v>
      </c>
      <c r="D265" s="630"/>
      <c r="E265" s="56" t="s">
        <v>177</v>
      </c>
      <c r="F265" s="71">
        <v>0.4</v>
      </c>
      <c r="G265" s="21">
        <v>10.95</v>
      </c>
      <c r="H265" s="58">
        <f>G265*F265</f>
        <v>4.38</v>
      </c>
    </row>
    <row r="266" spans="1:8" ht="12.75" customHeight="1">
      <c r="A266" s="20">
        <v>2556</v>
      </c>
      <c r="B266" s="140"/>
      <c r="C266" s="631" t="s">
        <v>499</v>
      </c>
      <c r="D266" s="632"/>
      <c r="E266" s="56" t="s">
        <v>173</v>
      </c>
      <c r="F266" s="71">
        <v>1</v>
      </c>
      <c r="G266" s="21">
        <v>1.35</v>
      </c>
      <c r="H266" s="58">
        <f>G266*F266</f>
        <v>1.35</v>
      </c>
    </row>
    <row r="267" spans="1:8" ht="12.75" customHeight="1">
      <c r="A267" s="56">
        <v>92009</v>
      </c>
      <c r="B267" s="290"/>
      <c r="C267" s="631" t="s">
        <v>500</v>
      </c>
      <c r="D267" s="632"/>
      <c r="E267" s="56" t="s">
        <v>173</v>
      </c>
      <c r="F267" s="71">
        <v>1</v>
      </c>
      <c r="G267" s="21">
        <v>33.19</v>
      </c>
      <c r="H267" s="58">
        <f>G267*F267</f>
        <v>33.19</v>
      </c>
    </row>
    <row r="268" spans="1:8" ht="12.75" customHeight="1">
      <c r="A268" s="145"/>
      <c r="B268" s="145"/>
      <c r="C268" s="146"/>
      <c r="D268" s="146"/>
      <c r="E268" s="145"/>
      <c r="F268" s="639" t="s">
        <v>232</v>
      </c>
      <c r="G268" s="640"/>
      <c r="H268" s="32">
        <f>SUM(H264:H267)</f>
        <v>50.599999999999994</v>
      </c>
    </row>
    <row r="269" spans="1:8" ht="12.75" customHeight="1">
      <c r="A269" s="85"/>
      <c r="B269" s="150"/>
      <c r="C269" s="352"/>
      <c r="D269" s="95"/>
      <c r="E269" s="150"/>
      <c r="F269" s="151"/>
      <c r="G269" s="151"/>
      <c r="H269" s="152"/>
    </row>
    <row r="270" spans="1:8" ht="12.75" customHeight="1">
      <c r="A270" s="617" t="s">
        <v>706</v>
      </c>
      <c r="B270" s="618"/>
      <c r="C270" s="619" t="s">
        <v>234</v>
      </c>
      <c r="D270" s="620"/>
      <c r="E270" s="24"/>
      <c r="F270" s="29"/>
      <c r="G270" s="29"/>
      <c r="H270" s="29"/>
    </row>
    <row r="271" spans="1:8" ht="12.75" customHeight="1">
      <c r="A271" s="29" t="s">
        <v>162</v>
      </c>
      <c r="B271" s="412" t="s">
        <v>220</v>
      </c>
      <c r="C271" s="621" t="s">
        <v>167</v>
      </c>
      <c r="D271" s="622"/>
      <c r="E271" s="29" t="s">
        <v>168</v>
      </c>
      <c r="F271" s="29" t="s">
        <v>169</v>
      </c>
      <c r="G271" s="29" t="s">
        <v>170</v>
      </c>
      <c r="H271" s="30" t="s">
        <v>171</v>
      </c>
    </row>
    <row r="272" spans="1:8" ht="12.75" customHeight="1">
      <c r="A272" s="20">
        <v>247</v>
      </c>
      <c r="B272" s="140" t="s">
        <v>207</v>
      </c>
      <c r="C272" s="629" t="s">
        <v>394</v>
      </c>
      <c r="D272" s="630"/>
      <c r="E272" s="56" t="s">
        <v>177</v>
      </c>
      <c r="F272" s="71">
        <v>2</v>
      </c>
      <c r="G272" s="21">
        <v>10.95</v>
      </c>
      <c r="H272" s="58">
        <f>G272*F272</f>
        <v>21.9</v>
      </c>
    </row>
    <row r="273" spans="1:8" ht="12.75" customHeight="1">
      <c r="A273" s="56">
        <v>2436</v>
      </c>
      <c r="B273" s="290" t="s">
        <v>208</v>
      </c>
      <c r="C273" s="633" t="s">
        <v>393</v>
      </c>
      <c r="D273" s="634"/>
      <c r="E273" s="56" t="s">
        <v>221</v>
      </c>
      <c r="F273" s="71">
        <v>2</v>
      </c>
      <c r="G273" s="21">
        <v>14.6</v>
      </c>
      <c r="H273" s="58">
        <f>G273*F273</f>
        <v>29.2</v>
      </c>
    </row>
    <row r="274" spans="1:8" ht="12.75" customHeight="1">
      <c r="A274" s="20">
        <v>938</v>
      </c>
      <c r="B274" s="140" t="s">
        <v>235</v>
      </c>
      <c r="C274" s="631" t="s">
        <v>495</v>
      </c>
      <c r="D274" s="632"/>
      <c r="E274" s="56" t="s">
        <v>175</v>
      </c>
      <c r="F274" s="71">
        <v>33</v>
      </c>
      <c r="G274" s="21">
        <v>0.65</v>
      </c>
      <c r="H274" s="58">
        <f t="shared" ref="H274:H279" si="11">G274*F274</f>
        <v>21.45</v>
      </c>
    </row>
    <row r="275" spans="1:8" ht="15" customHeight="1">
      <c r="A275" s="20">
        <v>39272</v>
      </c>
      <c r="B275" s="140" t="s">
        <v>227</v>
      </c>
      <c r="C275" s="635" t="s">
        <v>496</v>
      </c>
      <c r="D275" s="636"/>
      <c r="E275" s="56" t="s">
        <v>168</v>
      </c>
      <c r="F275" s="71">
        <v>1</v>
      </c>
      <c r="G275" s="21">
        <v>1.66</v>
      </c>
      <c r="H275" s="58">
        <f t="shared" si="11"/>
        <v>1.66</v>
      </c>
    </row>
    <row r="276" spans="1:8" ht="12.75" customHeight="1">
      <c r="A276" s="20">
        <v>2674</v>
      </c>
      <c r="B276" s="140" t="s">
        <v>228</v>
      </c>
      <c r="C276" s="631" t="s">
        <v>497</v>
      </c>
      <c r="D276" s="632"/>
      <c r="E276" s="56" t="s">
        <v>175</v>
      </c>
      <c r="F276" s="71">
        <v>15</v>
      </c>
      <c r="G276" s="21">
        <v>2.1800000000000002</v>
      </c>
      <c r="H276" s="58">
        <f t="shared" si="11"/>
        <v>32.700000000000003</v>
      </c>
    </row>
    <row r="277" spans="1:8" ht="12.75" customHeight="1">
      <c r="A277" s="20">
        <v>1891</v>
      </c>
      <c r="B277" s="140" t="s">
        <v>236</v>
      </c>
      <c r="C277" s="631" t="s">
        <v>498</v>
      </c>
      <c r="D277" s="632"/>
      <c r="E277" s="56" t="s">
        <v>173</v>
      </c>
      <c r="F277" s="71">
        <v>1</v>
      </c>
      <c r="G277" s="21">
        <v>0.77</v>
      </c>
      <c r="H277" s="58">
        <f t="shared" si="11"/>
        <v>0.77</v>
      </c>
    </row>
    <row r="278" spans="1:8" ht="12.75" customHeight="1">
      <c r="A278" s="20">
        <v>2556</v>
      </c>
      <c r="B278" s="140" t="s">
        <v>237</v>
      </c>
      <c r="C278" s="631" t="s">
        <v>499</v>
      </c>
      <c r="D278" s="632"/>
      <c r="E278" s="56" t="s">
        <v>173</v>
      </c>
      <c r="F278" s="71">
        <v>1</v>
      </c>
      <c r="G278" s="21">
        <v>1.35</v>
      </c>
      <c r="H278" s="58">
        <f t="shared" si="11"/>
        <v>1.35</v>
      </c>
    </row>
    <row r="279" spans="1:8" ht="12.75" customHeight="1">
      <c r="A279" s="20">
        <v>12128</v>
      </c>
      <c r="B279" s="149" t="s">
        <v>238</v>
      </c>
      <c r="C279" s="715" t="s">
        <v>469</v>
      </c>
      <c r="D279" s="716"/>
      <c r="E279" s="56" t="s">
        <v>173</v>
      </c>
      <c r="F279" s="71">
        <v>1</v>
      </c>
      <c r="G279" s="21">
        <v>5.23</v>
      </c>
      <c r="H279" s="58">
        <f t="shared" si="11"/>
        <v>5.23</v>
      </c>
    </row>
    <row r="280" spans="1:8" ht="12.75" customHeight="1">
      <c r="A280" s="141"/>
      <c r="B280" s="142"/>
      <c r="C280" s="143"/>
      <c r="D280" s="144"/>
      <c r="E280" s="141"/>
      <c r="F280" s="637" t="s">
        <v>196</v>
      </c>
      <c r="G280" s="638"/>
      <c r="H280" s="31">
        <f>SUM(H272:H279)</f>
        <v>114.25999999999999</v>
      </c>
    </row>
    <row r="281" spans="1:8" ht="12.75" customHeight="1">
      <c r="A281" s="290"/>
      <c r="B281" s="82"/>
      <c r="C281" s="409"/>
      <c r="D281" s="53"/>
      <c r="E281" s="82"/>
      <c r="F281" s="342"/>
      <c r="G281" s="339"/>
      <c r="H281" s="446"/>
    </row>
    <row r="282" spans="1:8" ht="12.75" customHeight="1">
      <c r="A282" s="617" t="s">
        <v>503</v>
      </c>
      <c r="B282" s="618"/>
      <c r="C282" s="619" t="s">
        <v>1010</v>
      </c>
      <c r="D282" s="684"/>
      <c r="E282" s="684"/>
      <c r="F282" s="684"/>
      <c r="G282" s="620"/>
      <c r="H282" s="29"/>
    </row>
    <row r="283" spans="1:8" ht="12.75" customHeight="1">
      <c r="A283" s="29" t="s">
        <v>162</v>
      </c>
      <c r="B283" s="412" t="s">
        <v>220</v>
      </c>
      <c r="C283" s="621" t="s">
        <v>167</v>
      </c>
      <c r="D283" s="622"/>
      <c r="E283" s="29" t="s">
        <v>168</v>
      </c>
      <c r="F283" s="29" t="s">
        <v>169</v>
      </c>
      <c r="G283" s="29" t="s">
        <v>170</v>
      </c>
      <c r="H283" s="30" t="s">
        <v>171</v>
      </c>
    </row>
    <row r="284" spans="1:8" ht="12.75" customHeight="1">
      <c r="A284" s="56">
        <v>39445</v>
      </c>
      <c r="B284" s="290"/>
      <c r="C284" s="633" t="s">
        <v>1011</v>
      </c>
      <c r="D284" s="634"/>
      <c r="E284" s="56" t="s">
        <v>168</v>
      </c>
      <c r="F284" s="71">
        <v>1</v>
      </c>
      <c r="G284" s="21">
        <v>92.13</v>
      </c>
      <c r="H284" s="58">
        <f>G284*F284</f>
        <v>92.13</v>
      </c>
    </row>
    <row r="285" spans="1:8" ht="12.75" customHeight="1">
      <c r="A285" s="56">
        <v>2436</v>
      </c>
      <c r="B285" s="140"/>
      <c r="C285" s="694" t="s">
        <v>1012</v>
      </c>
      <c r="D285" s="695"/>
      <c r="E285" s="56" t="s">
        <v>177</v>
      </c>
      <c r="F285" s="71">
        <v>0.6</v>
      </c>
      <c r="G285" s="21">
        <v>14.6</v>
      </c>
      <c r="H285" s="58">
        <f t="shared" ref="H285:H286" si="12">G285*F285</f>
        <v>8.76</v>
      </c>
    </row>
    <row r="286" spans="1:8" ht="12.75" customHeight="1">
      <c r="A286" s="20">
        <v>247</v>
      </c>
      <c r="B286" s="290"/>
      <c r="C286" s="633" t="s">
        <v>1013</v>
      </c>
      <c r="D286" s="634"/>
      <c r="E286" s="56" t="s">
        <v>177</v>
      </c>
      <c r="F286" s="71">
        <v>0.6</v>
      </c>
      <c r="G286" s="21">
        <v>10.95</v>
      </c>
      <c r="H286" s="58">
        <f t="shared" si="12"/>
        <v>6.5699999999999994</v>
      </c>
    </row>
    <row r="287" spans="1:8" ht="12.75" customHeight="1">
      <c r="A287" s="141"/>
      <c r="B287" s="142"/>
      <c r="C287" s="143"/>
      <c r="D287" s="144"/>
      <c r="E287" s="141"/>
      <c r="F287" s="637" t="s">
        <v>196</v>
      </c>
      <c r="G287" s="638"/>
      <c r="H287" s="31">
        <f>SUM(H284:H286)</f>
        <v>107.46</v>
      </c>
    </row>
    <row r="288" spans="1:8" ht="12.75" customHeight="1">
      <c r="A288" s="150"/>
      <c r="B288" s="150"/>
      <c r="C288" s="150"/>
      <c r="D288" s="95"/>
      <c r="E288" s="150"/>
      <c r="F288" s="151"/>
      <c r="G288" s="151"/>
      <c r="H288" s="152"/>
    </row>
    <row r="289" spans="1:8" ht="12.75" customHeight="1">
      <c r="A289" s="647" t="s">
        <v>504</v>
      </c>
      <c r="B289" s="648"/>
      <c r="C289" s="729" t="s">
        <v>602</v>
      </c>
      <c r="D289" s="730"/>
      <c r="E289" s="730"/>
      <c r="F289" s="730"/>
      <c r="G289" s="730"/>
      <c r="H289" s="731"/>
    </row>
    <row r="290" spans="1:8" ht="12.75" customHeight="1">
      <c r="A290" s="417" t="s">
        <v>162</v>
      </c>
      <c r="B290" s="289" t="s">
        <v>202</v>
      </c>
      <c r="C290" s="627" t="s">
        <v>167</v>
      </c>
      <c r="D290" s="628"/>
      <c r="E290" s="18" t="s">
        <v>168</v>
      </c>
      <c r="F290" s="18" t="s">
        <v>169</v>
      </c>
      <c r="G290" s="416" t="s">
        <v>186</v>
      </c>
      <c r="H290" s="19" t="s">
        <v>171</v>
      </c>
    </row>
    <row r="291" spans="1:8" ht="15" customHeight="1">
      <c r="A291" s="237">
        <v>247</v>
      </c>
      <c r="B291" s="423"/>
      <c r="C291" s="625" t="s">
        <v>394</v>
      </c>
      <c r="D291" s="626"/>
      <c r="E291" s="238" t="s">
        <v>177</v>
      </c>
      <c r="F291" s="239">
        <v>2.5</v>
      </c>
      <c r="G291" s="240">
        <v>10.95</v>
      </c>
      <c r="H291" s="241">
        <f t="shared" ref="H291:H295" si="13">F291*G291</f>
        <v>27.375</v>
      </c>
    </row>
    <row r="292" spans="1:8" ht="12.75" customHeight="1">
      <c r="A292" s="242">
        <v>2436</v>
      </c>
      <c r="B292" s="243"/>
      <c r="C292" s="623" t="s">
        <v>393</v>
      </c>
      <c r="D292" s="624"/>
      <c r="E292" s="238" t="s">
        <v>177</v>
      </c>
      <c r="F292" s="239">
        <v>2.5</v>
      </c>
      <c r="G292" s="244">
        <v>14.6</v>
      </c>
      <c r="H292" s="241">
        <f t="shared" si="13"/>
        <v>36.5</v>
      </c>
    </row>
    <row r="293" spans="1:8" ht="12.75" customHeight="1">
      <c r="A293" s="242">
        <v>1873</v>
      </c>
      <c r="B293" s="243"/>
      <c r="C293" s="625" t="s">
        <v>502</v>
      </c>
      <c r="D293" s="626"/>
      <c r="E293" s="245" t="s">
        <v>168</v>
      </c>
      <c r="F293" s="246">
        <v>1</v>
      </c>
      <c r="G293" s="244">
        <v>3.04</v>
      </c>
      <c r="H293" s="241">
        <f t="shared" si="13"/>
        <v>3.04</v>
      </c>
    </row>
    <row r="294" spans="1:8" ht="25.5" customHeight="1">
      <c r="A294" s="242">
        <v>2674</v>
      </c>
      <c r="B294" s="243"/>
      <c r="C294" s="717" t="s">
        <v>497</v>
      </c>
      <c r="D294" s="718"/>
      <c r="E294" s="245" t="s">
        <v>40</v>
      </c>
      <c r="F294" s="246">
        <v>10</v>
      </c>
      <c r="G294" s="244">
        <v>2.1800000000000002</v>
      </c>
      <c r="H294" s="241">
        <f t="shared" si="13"/>
        <v>21.8</v>
      </c>
    </row>
    <row r="295" spans="1:8" ht="12.75" customHeight="1">
      <c r="A295" s="245">
        <v>38097</v>
      </c>
      <c r="B295" s="243"/>
      <c r="C295" s="623" t="s">
        <v>603</v>
      </c>
      <c r="D295" s="624"/>
      <c r="E295" s="245" t="s">
        <v>168</v>
      </c>
      <c r="F295" s="247">
        <v>1</v>
      </c>
      <c r="G295" s="244">
        <v>3.28</v>
      </c>
      <c r="H295" s="241">
        <f t="shared" si="13"/>
        <v>3.28</v>
      </c>
    </row>
    <row r="296" spans="1:8" ht="12.75" customHeight="1">
      <c r="A296" s="24"/>
      <c r="B296" s="67"/>
      <c r="C296" s="697"/>
      <c r="D296" s="698"/>
      <c r="E296" s="65"/>
      <c r="F296" s="733" t="s">
        <v>196</v>
      </c>
      <c r="G296" s="734"/>
      <c r="H296" s="25">
        <f>SUM(H291:H295)</f>
        <v>91.995000000000005</v>
      </c>
    </row>
    <row r="297" spans="1:8" ht="12.75" customHeight="1">
      <c r="A297" s="358"/>
      <c r="B297" s="359"/>
      <c r="C297" s="360"/>
      <c r="D297" s="361"/>
      <c r="E297" s="361"/>
      <c r="F297" s="361"/>
      <c r="G297" s="361"/>
      <c r="H297" s="100"/>
    </row>
    <row r="298" spans="1:8" ht="25.5" customHeight="1">
      <c r="A298" s="617" t="s">
        <v>508</v>
      </c>
      <c r="B298" s="618"/>
      <c r="C298" s="619" t="s">
        <v>243</v>
      </c>
      <c r="D298" s="620"/>
      <c r="E298" s="26"/>
      <c r="F298" s="27"/>
      <c r="G298" s="27"/>
      <c r="H298" s="28"/>
    </row>
    <row r="299" spans="1:8" ht="12.75" customHeight="1">
      <c r="A299" s="29" t="s">
        <v>162</v>
      </c>
      <c r="B299" s="412" t="s">
        <v>220</v>
      </c>
      <c r="C299" s="621" t="s">
        <v>167</v>
      </c>
      <c r="D299" s="622"/>
      <c r="E299" s="29" t="s">
        <v>168</v>
      </c>
      <c r="F299" s="29" t="s">
        <v>169</v>
      </c>
      <c r="G299" s="29" t="s">
        <v>170</v>
      </c>
      <c r="H299" s="30" t="s">
        <v>171</v>
      </c>
    </row>
    <row r="300" spans="1:8" ht="12.75" customHeight="1">
      <c r="A300" s="22">
        <v>6111</v>
      </c>
      <c r="B300" s="140"/>
      <c r="C300" s="633" t="s">
        <v>405</v>
      </c>
      <c r="D300" s="634"/>
      <c r="E300" s="56" t="s">
        <v>177</v>
      </c>
      <c r="F300" s="71">
        <v>0.3</v>
      </c>
      <c r="G300" s="23">
        <v>10.49</v>
      </c>
      <c r="H300" s="58">
        <f>G300*F300</f>
        <v>3.1469999999999998</v>
      </c>
    </row>
    <row r="301" spans="1:8" ht="12.75" customHeight="1">
      <c r="A301" s="20">
        <v>37400</v>
      </c>
      <c r="B301" s="410"/>
      <c r="C301" s="631" t="s">
        <v>543</v>
      </c>
      <c r="D301" s="632"/>
      <c r="E301" s="56" t="s">
        <v>173</v>
      </c>
      <c r="F301" s="71">
        <v>1</v>
      </c>
      <c r="G301" s="21">
        <v>30.67</v>
      </c>
      <c r="H301" s="58">
        <f t="shared" ref="H301" si="14">G301*F301</f>
        <v>30.67</v>
      </c>
    </row>
    <row r="302" spans="1:8" ht="12.75" customHeight="1">
      <c r="A302" s="141"/>
      <c r="B302" s="142"/>
      <c r="C302" s="142"/>
      <c r="D302" s="144"/>
      <c r="E302" s="141"/>
      <c r="F302" s="637" t="s">
        <v>196</v>
      </c>
      <c r="G302" s="638"/>
      <c r="H302" s="31">
        <f>SUM(H300:H301)</f>
        <v>33.817</v>
      </c>
    </row>
    <row r="303" spans="1:8" ht="12.75" customHeight="1">
      <c r="A303" s="82"/>
      <c r="B303" s="82"/>
      <c r="C303" s="82"/>
      <c r="D303" s="53"/>
      <c r="E303" s="82"/>
      <c r="F303" s="342"/>
      <c r="G303" s="342"/>
      <c r="H303" s="353"/>
    </row>
    <row r="304" spans="1:8" ht="12.75" customHeight="1">
      <c r="A304" s="617" t="s">
        <v>899</v>
      </c>
      <c r="B304" s="618"/>
      <c r="C304" s="619" t="s">
        <v>584</v>
      </c>
      <c r="D304" s="620"/>
      <c r="E304" s="26"/>
      <c r="F304" s="27"/>
      <c r="G304" s="27"/>
      <c r="H304" s="28"/>
    </row>
    <row r="305" spans="1:8" ht="12.75" customHeight="1">
      <c r="A305" s="29" t="s">
        <v>162</v>
      </c>
      <c r="B305" s="412" t="s">
        <v>220</v>
      </c>
      <c r="C305" s="621" t="s">
        <v>167</v>
      </c>
      <c r="D305" s="622"/>
      <c r="E305" s="29" t="s">
        <v>168</v>
      </c>
      <c r="F305" s="29" t="s">
        <v>169</v>
      </c>
      <c r="G305" s="29" t="s">
        <v>170</v>
      </c>
      <c r="H305" s="30" t="s">
        <v>171</v>
      </c>
    </row>
    <row r="306" spans="1:8" ht="12.75" customHeight="1">
      <c r="A306" s="22">
        <v>6111</v>
      </c>
      <c r="B306" s="140"/>
      <c r="C306" s="633" t="s">
        <v>405</v>
      </c>
      <c r="D306" s="634"/>
      <c r="E306" s="56" t="s">
        <v>177</v>
      </c>
      <c r="F306" s="71">
        <v>0.3</v>
      </c>
      <c r="G306" s="23">
        <v>10.49</v>
      </c>
      <c r="H306" s="58">
        <f>G306*F306</f>
        <v>3.1469999999999998</v>
      </c>
    </row>
    <row r="307" spans="1:8" ht="12.75" customHeight="1">
      <c r="A307" s="20">
        <v>11758</v>
      </c>
      <c r="B307" s="410"/>
      <c r="C307" s="631" t="s">
        <v>585</v>
      </c>
      <c r="D307" s="632"/>
      <c r="E307" s="56" t="s">
        <v>173</v>
      </c>
      <c r="F307" s="71">
        <v>1</v>
      </c>
      <c r="G307" s="21">
        <v>29.46</v>
      </c>
      <c r="H307" s="58">
        <f t="shared" ref="H307" si="15">G307*F307</f>
        <v>29.46</v>
      </c>
    </row>
    <row r="308" spans="1:8" ht="12.75" customHeight="1">
      <c r="A308" s="141"/>
      <c r="B308" s="142"/>
      <c r="C308" s="142"/>
      <c r="D308" s="144"/>
      <c r="E308" s="141"/>
      <c r="F308" s="637" t="s">
        <v>196</v>
      </c>
      <c r="G308" s="638"/>
      <c r="H308" s="31">
        <f>SUM(H306:H307)</f>
        <v>32.606999999999999</v>
      </c>
    </row>
    <row r="309" spans="1:8" ht="25.5" customHeight="1">
      <c r="A309" s="85"/>
      <c r="B309" s="150"/>
      <c r="C309" s="85"/>
      <c r="D309" s="447"/>
      <c r="E309" s="75"/>
      <c r="F309" s="448"/>
      <c r="G309" s="449"/>
      <c r="H309" s="450"/>
    </row>
    <row r="310" spans="1:8" ht="12.75" customHeight="1">
      <c r="A310" s="737" t="s">
        <v>527</v>
      </c>
      <c r="B310" s="738"/>
      <c r="C310" s="735" t="s">
        <v>905</v>
      </c>
      <c r="D310" s="736"/>
      <c r="E310" s="26"/>
      <c r="F310" s="27"/>
      <c r="G310" s="27"/>
      <c r="H310" s="28"/>
    </row>
    <row r="311" spans="1:8" ht="12.75" customHeight="1">
      <c r="A311" s="29" t="s">
        <v>162</v>
      </c>
      <c r="B311" s="412" t="s">
        <v>220</v>
      </c>
      <c r="C311" s="621" t="s">
        <v>167</v>
      </c>
      <c r="D311" s="622"/>
      <c r="E311" s="29" t="s">
        <v>168</v>
      </c>
      <c r="F311" s="29" t="s">
        <v>169</v>
      </c>
      <c r="G311" s="29" t="s">
        <v>170</v>
      </c>
      <c r="H311" s="30" t="s">
        <v>171</v>
      </c>
    </row>
    <row r="312" spans="1:8" ht="12.75" customHeight="1">
      <c r="A312" s="22">
        <v>6111</v>
      </c>
      <c r="B312" s="140"/>
      <c r="C312" s="633" t="s">
        <v>405</v>
      </c>
      <c r="D312" s="634"/>
      <c r="E312" s="56" t="s">
        <v>177</v>
      </c>
      <c r="F312" s="71">
        <v>0.3</v>
      </c>
      <c r="G312" s="23">
        <v>10.49</v>
      </c>
      <c r="H312" s="58">
        <f>G312*F312</f>
        <v>3.1469999999999998</v>
      </c>
    </row>
    <row r="313" spans="1:8" ht="12.75" customHeight="1">
      <c r="A313" s="20">
        <v>37401</v>
      </c>
      <c r="B313" s="410"/>
      <c r="C313" s="631" t="s">
        <v>906</v>
      </c>
      <c r="D313" s="632"/>
      <c r="E313" s="56" t="s">
        <v>173</v>
      </c>
      <c r="F313" s="71">
        <v>1</v>
      </c>
      <c r="G313" s="21">
        <v>30.67</v>
      </c>
      <c r="H313" s="58">
        <f t="shared" ref="H313" si="16">G313*F313</f>
        <v>30.67</v>
      </c>
    </row>
    <row r="314" spans="1:8" ht="25.5" customHeight="1">
      <c r="A314" s="141"/>
      <c r="B314" s="142"/>
      <c r="C314" s="142"/>
      <c r="D314" s="144"/>
      <c r="E314" s="141"/>
      <c r="F314" s="637" t="s">
        <v>196</v>
      </c>
      <c r="G314" s="638"/>
      <c r="H314" s="31">
        <f>SUM(H312:H313)</f>
        <v>33.817</v>
      </c>
    </row>
    <row r="315" spans="1:8" ht="12.75" customHeight="1">
      <c r="A315" s="290"/>
      <c r="B315" s="82"/>
      <c r="C315" s="290"/>
      <c r="D315" s="53"/>
      <c r="E315" s="82"/>
      <c r="F315" s="342"/>
      <c r="G315" s="339"/>
      <c r="H315" s="446"/>
    </row>
    <row r="316" spans="1:8" ht="12.75" customHeight="1">
      <c r="A316" s="617" t="s">
        <v>517</v>
      </c>
      <c r="B316" s="618"/>
      <c r="C316" s="619" t="s">
        <v>1030</v>
      </c>
      <c r="D316" s="684"/>
      <c r="E316" s="684"/>
      <c r="F316" s="684"/>
      <c r="G316" s="620"/>
      <c r="H316" s="29"/>
    </row>
    <row r="317" spans="1:8" ht="12.75" customHeight="1">
      <c r="A317" s="29" t="s">
        <v>162</v>
      </c>
      <c r="B317" s="412" t="s">
        <v>220</v>
      </c>
      <c r="C317" s="621" t="s">
        <v>167</v>
      </c>
      <c r="D317" s="622"/>
      <c r="E317" s="29" t="s">
        <v>168</v>
      </c>
      <c r="F317" s="29" t="s">
        <v>169</v>
      </c>
      <c r="G317" s="29" t="s">
        <v>170</v>
      </c>
      <c r="H317" s="30" t="s">
        <v>171</v>
      </c>
    </row>
    <row r="318" spans="1:8" ht="12.75" customHeight="1">
      <c r="A318" s="20">
        <v>6111</v>
      </c>
      <c r="B318" s="140"/>
      <c r="C318" s="633" t="s">
        <v>1031</v>
      </c>
      <c r="D318" s="634"/>
      <c r="E318" s="56" t="s">
        <v>177</v>
      </c>
      <c r="F318" s="71">
        <v>2.9</v>
      </c>
      <c r="G318" s="21">
        <v>10.49</v>
      </c>
      <c r="H318" s="58">
        <f t="shared" ref="H318:H320" si="17">G318*F318</f>
        <v>30.420999999999999</v>
      </c>
    </row>
    <row r="319" spans="1:8">
      <c r="A319" s="56">
        <v>11795</v>
      </c>
      <c r="B319" s="290"/>
      <c r="C319" s="631" t="s">
        <v>1034</v>
      </c>
      <c r="D319" s="632"/>
      <c r="E319" s="56" t="s">
        <v>206</v>
      </c>
      <c r="F319" s="71">
        <v>1</v>
      </c>
      <c r="G319" s="21">
        <v>400</v>
      </c>
      <c r="H319" s="58">
        <f t="shared" si="17"/>
        <v>400</v>
      </c>
    </row>
    <row r="320" spans="1:8" ht="12.75" customHeight="1">
      <c r="A320" s="20">
        <v>87295</v>
      </c>
      <c r="B320" s="140"/>
      <c r="C320" s="631" t="s">
        <v>1036</v>
      </c>
      <c r="D320" s="632"/>
      <c r="E320" s="56" t="s">
        <v>882</v>
      </c>
      <c r="F320" s="438">
        <v>2.3E-3</v>
      </c>
      <c r="G320" s="21">
        <v>344.12</v>
      </c>
      <c r="H320" s="439">
        <f t="shared" si="17"/>
        <v>0.79147599999999996</v>
      </c>
    </row>
    <row r="321" spans="1:8" ht="12.75" customHeight="1">
      <c r="A321" s="141"/>
      <c r="B321" s="142"/>
      <c r="C321" s="143"/>
      <c r="D321" s="144"/>
      <c r="E321" s="141"/>
      <c r="F321" s="637" t="s">
        <v>196</v>
      </c>
      <c r="G321" s="638"/>
      <c r="H321" s="31">
        <f>SUM(H318:H320)</f>
        <v>431.21247599999998</v>
      </c>
    </row>
    <row r="322" spans="1:8" ht="12.75" customHeight="1">
      <c r="A322" s="290"/>
      <c r="B322" s="82"/>
      <c r="C322" s="409"/>
      <c r="D322" s="53"/>
      <c r="E322" s="82"/>
      <c r="F322" s="342"/>
      <c r="G322" s="339"/>
      <c r="H322" s="446"/>
    </row>
    <row r="323" spans="1:8" ht="12.75" customHeight="1">
      <c r="A323" s="617" t="s">
        <v>518</v>
      </c>
      <c r="B323" s="618"/>
      <c r="C323" s="619" t="s">
        <v>1037</v>
      </c>
      <c r="D323" s="684"/>
      <c r="E323" s="684"/>
      <c r="F323" s="684"/>
      <c r="G323" s="620"/>
      <c r="H323" s="29"/>
    </row>
    <row r="324" spans="1:8" ht="12.75" customHeight="1">
      <c r="A324" s="29" t="s">
        <v>162</v>
      </c>
      <c r="B324" s="412" t="s">
        <v>220</v>
      </c>
      <c r="C324" s="621" t="s">
        <v>167</v>
      </c>
      <c r="D324" s="622"/>
      <c r="E324" s="29" t="s">
        <v>168</v>
      </c>
      <c r="F324" s="29" t="s">
        <v>169</v>
      </c>
      <c r="G324" s="29" t="s">
        <v>170</v>
      </c>
      <c r="H324" s="30" t="s">
        <v>171</v>
      </c>
    </row>
    <row r="325" spans="1:8" ht="12.75" customHeight="1">
      <c r="A325" s="20">
        <v>6111</v>
      </c>
      <c r="B325" s="140"/>
      <c r="C325" s="633" t="s">
        <v>1031</v>
      </c>
      <c r="D325" s="634"/>
      <c r="E325" s="56" t="s">
        <v>177</v>
      </c>
      <c r="F325" s="71">
        <v>2.9</v>
      </c>
      <c r="G325" s="21">
        <v>10.49</v>
      </c>
      <c r="H325" s="58">
        <f t="shared" ref="H325:H331" si="18">G325*F325</f>
        <v>30.420999999999999</v>
      </c>
    </row>
    <row r="326" spans="1:8" ht="12.75" customHeight="1">
      <c r="A326" s="56">
        <v>2696</v>
      </c>
      <c r="B326" s="290"/>
      <c r="C326" s="694" t="s">
        <v>1032</v>
      </c>
      <c r="D326" s="695"/>
      <c r="E326" s="56" t="s">
        <v>221</v>
      </c>
      <c r="F326" s="71">
        <v>1.5</v>
      </c>
      <c r="G326" s="21">
        <v>14.6</v>
      </c>
      <c r="H326" s="58">
        <f t="shared" si="18"/>
        <v>21.9</v>
      </c>
    </row>
    <row r="327" spans="1:8" ht="12.75" customHeight="1">
      <c r="A327" s="56">
        <v>4750</v>
      </c>
      <c r="B327" s="290"/>
      <c r="C327" s="631" t="s">
        <v>1033</v>
      </c>
      <c r="D327" s="632"/>
      <c r="E327" s="56" t="s">
        <v>221</v>
      </c>
      <c r="F327" s="71">
        <v>1.4</v>
      </c>
      <c r="G327" s="21">
        <v>14.11</v>
      </c>
      <c r="H327" s="58">
        <f t="shared" si="18"/>
        <v>19.753999999999998</v>
      </c>
    </row>
    <row r="328" spans="1:8" ht="12.75" customHeight="1">
      <c r="A328" s="56">
        <v>11795</v>
      </c>
      <c r="B328" s="290"/>
      <c r="C328" s="631" t="s">
        <v>1034</v>
      </c>
      <c r="D328" s="632"/>
      <c r="E328" s="56" t="s">
        <v>206</v>
      </c>
      <c r="F328" s="71">
        <v>1.62</v>
      </c>
      <c r="G328" s="21">
        <v>400</v>
      </c>
      <c r="H328" s="58">
        <f t="shared" si="18"/>
        <v>648</v>
      </c>
    </row>
    <row r="329" spans="1:8" ht="12.75" customHeight="1">
      <c r="A329" s="20">
        <v>6149</v>
      </c>
      <c r="B329" s="140"/>
      <c r="C329" s="631" t="s">
        <v>1029</v>
      </c>
      <c r="D329" s="632"/>
      <c r="E329" s="56" t="s">
        <v>168</v>
      </c>
      <c r="F329" s="71">
        <v>1</v>
      </c>
      <c r="G329" s="21">
        <v>11.82</v>
      </c>
      <c r="H329" s="58">
        <f t="shared" si="18"/>
        <v>11.82</v>
      </c>
    </row>
    <row r="330" spans="1:8" ht="12.75" customHeight="1">
      <c r="A330" s="20">
        <v>1743</v>
      </c>
      <c r="B330" s="140"/>
      <c r="C330" s="631" t="s">
        <v>1035</v>
      </c>
      <c r="D330" s="632"/>
      <c r="E330" s="56" t="s">
        <v>168</v>
      </c>
      <c r="F330" s="71">
        <v>1</v>
      </c>
      <c r="G330" s="21">
        <v>108.68</v>
      </c>
      <c r="H330" s="58">
        <f t="shared" si="18"/>
        <v>108.68</v>
      </c>
    </row>
    <row r="331" spans="1:8" ht="12.75" customHeight="1">
      <c r="A331" s="20">
        <v>87295</v>
      </c>
      <c r="B331" s="140"/>
      <c r="C331" s="631" t="s">
        <v>1036</v>
      </c>
      <c r="D331" s="632"/>
      <c r="E331" s="56" t="s">
        <v>882</v>
      </c>
      <c r="F331" s="438">
        <v>2.3E-3</v>
      </c>
      <c r="G331" s="21">
        <v>344.12</v>
      </c>
      <c r="H331" s="439">
        <f t="shared" si="18"/>
        <v>0.79147599999999996</v>
      </c>
    </row>
    <row r="332" spans="1:8" ht="12.75" customHeight="1">
      <c r="A332" s="141"/>
      <c r="B332" s="142"/>
      <c r="C332" s="143"/>
      <c r="D332" s="144"/>
      <c r="E332" s="141"/>
      <c r="F332" s="637" t="s">
        <v>196</v>
      </c>
      <c r="G332" s="638"/>
      <c r="H332" s="31">
        <f>SUM(H325:H331)</f>
        <v>841.36647600000003</v>
      </c>
    </row>
    <row r="333" spans="1:8" ht="12.75" customHeight="1">
      <c r="A333" s="290"/>
      <c r="B333" s="82"/>
      <c r="C333" s="409"/>
      <c r="D333" s="424"/>
      <c r="E333" s="75"/>
      <c r="F333" s="448"/>
      <c r="G333" s="449"/>
      <c r="H333" s="450"/>
    </row>
    <row r="334" spans="1:8" ht="12.75" customHeight="1">
      <c r="A334" s="617" t="s">
        <v>528</v>
      </c>
      <c r="B334" s="618"/>
      <c r="C334" s="619" t="s">
        <v>245</v>
      </c>
      <c r="D334" s="620"/>
      <c r="E334" s="26"/>
      <c r="F334" s="27"/>
      <c r="G334" s="27"/>
      <c r="H334" s="28"/>
    </row>
    <row r="335" spans="1:8" ht="12.75" customHeight="1">
      <c r="A335" s="29" t="s">
        <v>162</v>
      </c>
      <c r="B335" s="412" t="s">
        <v>220</v>
      </c>
      <c r="C335" s="621" t="s">
        <v>167</v>
      </c>
      <c r="D335" s="622"/>
      <c r="E335" s="29" t="s">
        <v>168</v>
      </c>
      <c r="F335" s="29" t="s">
        <v>169</v>
      </c>
      <c r="G335" s="29" t="s">
        <v>170</v>
      </c>
      <c r="H335" s="30" t="s">
        <v>171</v>
      </c>
    </row>
    <row r="336" spans="1:8" ht="12.75" customHeight="1">
      <c r="A336" s="20">
        <v>4750</v>
      </c>
      <c r="B336" s="409" t="s">
        <v>203</v>
      </c>
      <c r="C336" s="633" t="s">
        <v>426</v>
      </c>
      <c r="D336" s="634"/>
      <c r="E336" s="56" t="s">
        <v>177</v>
      </c>
      <c r="F336" s="72">
        <v>1</v>
      </c>
      <c r="G336" s="21">
        <v>14.11</v>
      </c>
      <c r="H336" s="58">
        <f>G336*F336</f>
        <v>14.11</v>
      </c>
    </row>
    <row r="337" spans="1:8" ht="12.75" customHeight="1">
      <c r="A337" s="22">
        <v>6111</v>
      </c>
      <c r="B337" s="88" t="s">
        <v>204</v>
      </c>
      <c r="C337" s="410" t="s">
        <v>405</v>
      </c>
      <c r="D337" s="411"/>
      <c r="E337" s="56" t="s">
        <v>177</v>
      </c>
      <c r="F337" s="72">
        <v>1</v>
      </c>
      <c r="G337" s="23">
        <v>10.49</v>
      </c>
      <c r="H337" s="58">
        <f>G337*F337</f>
        <v>10.49</v>
      </c>
    </row>
    <row r="338" spans="1:8" ht="12.75" customHeight="1">
      <c r="A338" s="20">
        <v>7583</v>
      </c>
      <c r="B338" s="410" t="s">
        <v>246</v>
      </c>
      <c r="C338" s="631" t="s">
        <v>505</v>
      </c>
      <c r="D338" s="632"/>
      <c r="E338" s="56" t="s">
        <v>168</v>
      </c>
      <c r="F338" s="236">
        <v>6</v>
      </c>
      <c r="G338" s="21">
        <v>0.41</v>
      </c>
      <c r="H338" s="58">
        <f t="shared" ref="H338:H339" si="19">G338*F338</f>
        <v>2.46</v>
      </c>
    </row>
    <row r="339" spans="1:8" ht="12.75" customHeight="1">
      <c r="A339" s="20">
        <v>36081</v>
      </c>
      <c r="B339" s="140" t="s">
        <v>247</v>
      </c>
      <c r="C339" s="629" t="s">
        <v>506</v>
      </c>
      <c r="D339" s="630"/>
      <c r="E339" s="56" t="s">
        <v>168</v>
      </c>
      <c r="F339" s="236">
        <v>1</v>
      </c>
      <c r="G339" s="21">
        <v>207.92</v>
      </c>
      <c r="H339" s="58">
        <f t="shared" si="19"/>
        <v>207.92</v>
      </c>
    </row>
    <row r="340" spans="1:8">
      <c r="A340" s="141"/>
      <c r="B340" s="142"/>
      <c r="C340" s="142"/>
      <c r="D340" s="144"/>
      <c r="E340" s="141"/>
      <c r="F340" s="637" t="s">
        <v>196</v>
      </c>
      <c r="G340" s="638"/>
      <c r="H340" s="31">
        <f>SUM(H336:H339)</f>
        <v>234.98</v>
      </c>
    </row>
    <row r="341" spans="1:8">
      <c r="A341" s="82"/>
      <c r="B341" s="82"/>
      <c r="C341" s="82"/>
      <c r="D341" s="53"/>
      <c r="E341" s="82"/>
      <c r="F341" s="342"/>
      <c r="G341" s="342"/>
      <c r="H341" s="353"/>
    </row>
    <row r="342" spans="1:8" ht="12.75" customHeight="1">
      <c r="A342" s="617" t="s">
        <v>529</v>
      </c>
      <c r="B342" s="618"/>
      <c r="C342" s="619" t="s">
        <v>248</v>
      </c>
      <c r="D342" s="620"/>
      <c r="E342" s="26"/>
      <c r="F342" s="27"/>
      <c r="G342" s="27"/>
      <c r="H342" s="28"/>
    </row>
    <row r="343" spans="1:8" ht="12.75" customHeight="1">
      <c r="A343" s="29" t="s">
        <v>162</v>
      </c>
      <c r="B343" s="412" t="s">
        <v>220</v>
      </c>
      <c r="C343" s="621" t="s">
        <v>167</v>
      </c>
      <c r="D343" s="622"/>
      <c r="E343" s="29" t="s">
        <v>168</v>
      </c>
      <c r="F343" s="29" t="s">
        <v>169</v>
      </c>
      <c r="G343" s="29" t="s">
        <v>170</v>
      </c>
      <c r="H343" s="30" t="s">
        <v>171</v>
      </c>
    </row>
    <row r="344" spans="1:8" ht="12.75" customHeight="1">
      <c r="A344" s="20">
        <v>246</v>
      </c>
      <c r="B344" s="140" t="s">
        <v>242</v>
      </c>
      <c r="C344" s="633" t="s">
        <v>501</v>
      </c>
      <c r="D344" s="634"/>
      <c r="E344" s="56" t="s">
        <v>177</v>
      </c>
      <c r="F344" s="71">
        <v>0.5</v>
      </c>
      <c r="G344" s="21">
        <v>10.95</v>
      </c>
      <c r="H344" s="58">
        <f>G344*F344</f>
        <v>5.4749999999999996</v>
      </c>
    </row>
    <row r="345" spans="1:8" ht="12.75" customHeight="1">
      <c r="A345" s="22">
        <v>2696</v>
      </c>
      <c r="B345" s="88" t="s">
        <v>249</v>
      </c>
      <c r="C345" s="629" t="s">
        <v>250</v>
      </c>
      <c r="D345" s="630"/>
      <c r="E345" s="56" t="s">
        <v>177</v>
      </c>
      <c r="F345" s="71">
        <v>0.5</v>
      </c>
      <c r="G345" s="23">
        <v>14.6</v>
      </c>
      <c r="H345" s="58">
        <f>G345*F345</f>
        <v>7.3</v>
      </c>
    </row>
    <row r="346" spans="1:8" ht="12.75" customHeight="1">
      <c r="A346" s="20">
        <v>11777</v>
      </c>
      <c r="B346" s="410" t="s">
        <v>251</v>
      </c>
      <c r="C346" s="631" t="s">
        <v>507</v>
      </c>
      <c r="D346" s="632"/>
      <c r="E346" s="56" t="s">
        <v>173</v>
      </c>
      <c r="F346" s="71">
        <v>1</v>
      </c>
      <c r="G346" s="21">
        <v>115.14</v>
      </c>
      <c r="H346" s="58">
        <f t="shared" ref="H346" si="20">G346*F346</f>
        <v>115.14</v>
      </c>
    </row>
    <row r="347" spans="1:8" ht="12.75" customHeight="1">
      <c r="A347" s="141"/>
      <c r="B347" s="142"/>
      <c r="C347" s="142"/>
      <c r="D347" s="144"/>
      <c r="E347" s="141"/>
      <c r="F347" s="637" t="s">
        <v>196</v>
      </c>
      <c r="G347" s="638"/>
      <c r="H347" s="31">
        <f>SUM(H344:H346)</f>
        <v>127.91499999999999</v>
      </c>
    </row>
    <row r="348" spans="1:8" ht="12.75" customHeight="1">
      <c r="A348" s="96"/>
      <c r="B348" s="96"/>
      <c r="C348" s="158"/>
      <c r="D348" s="158"/>
      <c r="E348" s="150"/>
      <c r="F348" s="150"/>
      <c r="G348" s="159"/>
      <c r="H348" s="160"/>
    </row>
    <row r="349" spans="1:8" ht="12.75" customHeight="1">
      <c r="A349" s="617" t="s">
        <v>535</v>
      </c>
      <c r="B349" s="618"/>
      <c r="C349" s="619" t="s">
        <v>1022</v>
      </c>
      <c r="D349" s="684"/>
      <c r="E349" s="684"/>
      <c r="F349" s="684"/>
      <c r="G349" s="684"/>
      <c r="H349" s="685"/>
    </row>
    <row r="350" spans="1:8" ht="12.75" customHeight="1">
      <c r="A350" s="29" t="s">
        <v>162</v>
      </c>
      <c r="B350" s="412" t="s">
        <v>220</v>
      </c>
      <c r="C350" s="621" t="s">
        <v>167</v>
      </c>
      <c r="D350" s="622"/>
      <c r="E350" s="29" t="s">
        <v>168</v>
      </c>
      <c r="F350" s="29" t="s">
        <v>169</v>
      </c>
      <c r="G350" s="29" t="s">
        <v>170</v>
      </c>
      <c r="H350" s="30" t="s">
        <v>171</v>
      </c>
    </row>
    <row r="351" spans="1:8" ht="12.75" customHeight="1">
      <c r="A351" s="20">
        <v>2696</v>
      </c>
      <c r="B351" s="409"/>
      <c r="C351" s="629" t="s">
        <v>1023</v>
      </c>
      <c r="D351" s="630"/>
      <c r="E351" s="56" t="s">
        <v>177</v>
      </c>
      <c r="F351" s="72">
        <v>1</v>
      </c>
      <c r="G351" s="21">
        <v>14.6</v>
      </c>
      <c r="H351" s="58">
        <f>G351*F351</f>
        <v>14.6</v>
      </c>
    </row>
    <row r="352" spans="1:8" ht="12.75" customHeight="1">
      <c r="A352" s="22">
        <v>246</v>
      </c>
      <c r="B352" s="88"/>
      <c r="C352" s="629" t="s">
        <v>1024</v>
      </c>
      <c r="D352" s="630"/>
      <c r="E352" s="56" t="s">
        <v>177</v>
      </c>
      <c r="F352" s="72">
        <v>2</v>
      </c>
      <c r="G352" s="23">
        <v>10.95</v>
      </c>
      <c r="H352" s="58">
        <f t="shared" ref="H352:H357" si="21">G352*F352</f>
        <v>21.9</v>
      </c>
    </row>
    <row r="353" spans="1:8" ht="15" customHeight="1">
      <c r="A353" s="22">
        <v>4358</v>
      </c>
      <c r="B353" s="88"/>
      <c r="C353" s="629" t="s">
        <v>1025</v>
      </c>
      <c r="D353" s="630"/>
      <c r="E353" s="56" t="s">
        <v>173</v>
      </c>
      <c r="F353" s="72">
        <v>4</v>
      </c>
      <c r="G353" s="23">
        <v>0.89</v>
      </c>
      <c r="H353" s="58">
        <f t="shared" si="21"/>
        <v>3.56</v>
      </c>
    </row>
    <row r="354" spans="1:8" ht="12.75" customHeight="1">
      <c r="A354" s="22">
        <v>11698</v>
      </c>
      <c r="B354" s="88"/>
      <c r="C354" s="629" t="s">
        <v>1026</v>
      </c>
      <c r="D354" s="630"/>
      <c r="E354" s="56" t="s">
        <v>173</v>
      </c>
      <c r="F354" s="72">
        <v>1</v>
      </c>
      <c r="G354" s="23">
        <v>498.03</v>
      </c>
      <c r="H354" s="58">
        <f t="shared" si="21"/>
        <v>498.03</v>
      </c>
    </row>
    <row r="355" spans="1:8" ht="12.75" customHeight="1">
      <c r="A355" s="22">
        <v>3146</v>
      </c>
      <c r="B355" s="88"/>
      <c r="C355" s="629" t="s">
        <v>1027</v>
      </c>
      <c r="D355" s="630"/>
      <c r="E355" s="56" t="s">
        <v>173</v>
      </c>
      <c r="F355" s="72">
        <v>1</v>
      </c>
      <c r="G355" s="23">
        <v>2.79</v>
      </c>
      <c r="H355" s="58">
        <f t="shared" si="21"/>
        <v>2.79</v>
      </c>
    </row>
    <row r="356" spans="1:8" ht="12.75" customHeight="1">
      <c r="A356" s="20">
        <v>6157</v>
      </c>
      <c r="B356" s="410"/>
      <c r="C356" s="631" t="s">
        <v>1028</v>
      </c>
      <c r="D356" s="632"/>
      <c r="E356" s="56" t="s">
        <v>173</v>
      </c>
      <c r="F356" s="72">
        <v>1</v>
      </c>
      <c r="G356" s="21">
        <v>28.38</v>
      </c>
      <c r="H356" s="58">
        <f t="shared" si="21"/>
        <v>28.38</v>
      </c>
    </row>
    <row r="357" spans="1:8" ht="25.5" customHeight="1" thickBot="1">
      <c r="A357" s="427">
        <v>6149</v>
      </c>
      <c r="B357" s="428"/>
      <c r="C357" s="688" t="s">
        <v>1029</v>
      </c>
      <c r="D357" s="689"/>
      <c r="E357" s="429" t="s">
        <v>173</v>
      </c>
      <c r="F357" s="430">
        <v>1</v>
      </c>
      <c r="G357" s="431">
        <v>11.82</v>
      </c>
      <c r="H357" s="432">
        <f t="shared" si="21"/>
        <v>11.82</v>
      </c>
    </row>
    <row r="358" spans="1:8" ht="12.75" customHeight="1" thickBot="1">
      <c r="A358" s="433"/>
      <c r="B358" s="434"/>
      <c r="C358" s="434"/>
      <c r="D358" s="435"/>
      <c r="E358" s="436"/>
      <c r="F358" s="682" t="s">
        <v>196</v>
      </c>
      <c r="G358" s="683"/>
      <c r="H358" s="437">
        <f>SUM(H351:H357)</f>
        <v>581.07999999999993</v>
      </c>
    </row>
    <row r="359" spans="1:8" ht="12.75" customHeight="1">
      <c r="E359"/>
    </row>
    <row r="360" spans="1:8" ht="12.75" customHeight="1">
      <c r="A360" s="617" t="s">
        <v>538</v>
      </c>
      <c r="B360" s="618"/>
      <c r="C360" s="619" t="s">
        <v>259</v>
      </c>
      <c r="D360" s="620"/>
      <c r="E360" s="24"/>
      <c r="F360" s="29"/>
      <c r="G360" s="29"/>
      <c r="H360" s="28"/>
    </row>
    <row r="361" spans="1:8" ht="12.75" customHeight="1">
      <c r="A361" s="29" t="s">
        <v>162</v>
      </c>
      <c r="B361" s="412" t="s">
        <v>220</v>
      </c>
      <c r="C361" s="621" t="s">
        <v>167</v>
      </c>
      <c r="D361" s="622"/>
      <c r="E361" s="29" t="s">
        <v>168</v>
      </c>
      <c r="F361" s="29" t="s">
        <v>169</v>
      </c>
      <c r="G361" s="29" t="s">
        <v>170</v>
      </c>
      <c r="H361" s="30" t="s">
        <v>171</v>
      </c>
    </row>
    <row r="362" spans="1:8" ht="12.75" customHeight="1">
      <c r="A362" s="20">
        <v>246</v>
      </c>
      <c r="B362" s="140" t="s">
        <v>242</v>
      </c>
      <c r="C362" s="686" t="s">
        <v>501</v>
      </c>
      <c r="D362" s="687"/>
      <c r="E362" s="56" t="s">
        <v>177</v>
      </c>
      <c r="F362" s="71">
        <v>7.7</v>
      </c>
      <c r="G362" s="21">
        <v>10.95</v>
      </c>
      <c r="H362" s="58">
        <f>G362*F362</f>
        <v>84.314999999999998</v>
      </c>
    </row>
    <row r="363" spans="1:8" ht="12.75" customHeight="1">
      <c r="A363" s="22">
        <v>2696</v>
      </c>
      <c r="B363" s="88" t="s">
        <v>249</v>
      </c>
      <c r="C363" s="629" t="s">
        <v>250</v>
      </c>
      <c r="D363" s="630"/>
      <c r="E363" s="56" t="s">
        <v>177</v>
      </c>
      <c r="F363" s="71">
        <v>7.7</v>
      </c>
      <c r="G363" s="23">
        <v>14.6</v>
      </c>
      <c r="H363" s="58">
        <f>G363*F363</f>
        <v>112.42</v>
      </c>
    </row>
    <row r="364" spans="1:8" ht="12.75" customHeight="1">
      <c r="A364" s="22">
        <v>20211</v>
      </c>
      <c r="B364" s="88" t="s">
        <v>252</v>
      </c>
      <c r="C364" s="629" t="s">
        <v>509</v>
      </c>
      <c r="D364" s="630"/>
      <c r="E364" s="56" t="s">
        <v>175</v>
      </c>
      <c r="F364" s="71">
        <v>5</v>
      </c>
      <c r="G364" s="23">
        <v>10.119999999999999</v>
      </c>
      <c r="H364" s="58">
        <f t="shared" ref="H364:H370" si="22">G364*F364</f>
        <v>50.599999999999994</v>
      </c>
    </row>
    <row r="365" spans="1:8" ht="12.75" customHeight="1">
      <c r="A365" s="22">
        <v>10498</v>
      </c>
      <c r="B365" s="88" t="s">
        <v>253</v>
      </c>
      <c r="C365" s="629" t="s">
        <v>510</v>
      </c>
      <c r="D365" s="630"/>
      <c r="E365" s="56" t="s">
        <v>176</v>
      </c>
      <c r="F365" s="71">
        <v>0.1</v>
      </c>
      <c r="G365" s="23">
        <v>7.07</v>
      </c>
      <c r="H365" s="58">
        <f t="shared" si="22"/>
        <v>0.70700000000000007</v>
      </c>
    </row>
    <row r="366" spans="1:8" ht="12.75" customHeight="1">
      <c r="A366" s="22">
        <v>3263</v>
      </c>
      <c r="B366" s="88" t="s">
        <v>254</v>
      </c>
      <c r="C366" s="629" t="s">
        <v>512</v>
      </c>
      <c r="D366" s="630"/>
      <c r="E366" s="56" t="s">
        <v>173</v>
      </c>
      <c r="F366" s="71">
        <v>2</v>
      </c>
      <c r="G366" s="23">
        <v>15.49</v>
      </c>
      <c r="H366" s="58">
        <f t="shared" si="22"/>
        <v>30.98</v>
      </c>
    </row>
    <row r="367" spans="1:8" ht="12.75" customHeight="1">
      <c r="A367" s="22">
        <v>3264</v>
      </c>
      <c r="B367" s="88" t="s">
        <v>255</v>
      </c>
      <c r="C367" s="629" t="s">
        <v>511</v>
      </c>
      <c r="D367" s="630"/>
      <c r="E367" s="56" t="s">
        <v>173</v>
      </c>
      <c r="F367" s="71">
        <v>2</v>
      </c>
      <c r="G367" s="23">
        <v>18.62</v>
      </c>
      <c r="H367" s="58">
        <f t="shared" si="22"/>
        <v>37.24</v>
      </c>
    </row>
    <row r="368" spans="1:8" ht="12.75" customHeight="1">
      <c r="A368" s="22">
        <v>3266</v>
      </c>
      <c r="B368" s="88" t="s">
        <v>256</v>
      </c>
      <c r="C368" s="629" t="s">
        <v>513</v>
      </c>
      <c r="D368" s="630"/>
      <c r="E368" s="56" t="s">
        <v>173</v>
      </c>
      <c r="F368" s="71">
        <v>4</v>
      </c>
      <c r="G368" s="23">
        <v>38.700000000000003</v>
      </c>
      <c r="H368" s="58">
        <f t="shared" si="22"/>
        <v>154.80000000000001</v>
      </c>
    </row>
    <row r="369" spans="1:8" ht="12.75" customHeight="1">
      <c r="A369" s="22">
        <v>3148</v>
      </c>
      <c r="B369" s="88" t="s">
        <v>257</v>
      </c>
      <c r="C369" s="629" t="s">
        <v>514</v>
      </c>
      <c r="D369" s="630"/>
      <c r="E369" s="56" t="s">
        <v>175</v>
      </c>
      <c r="F369" s="71">
        <v>3.03</v>
      </c>
      <c r="G369" s="23">
        <v>10.29</v>
      </c>
      <c r="H369" s="58">
        <f t="shared" si="22"/>
        <v>31.178699999999996</v>
      </c>
    </row>
    <row r="370" spans="1:8" ht="12.75" customHeight="1">
      <c r="A370" s="22">
        <v>37105</v>
      </c>
      <c r="B370" s="88" t="s">
        <v>258</v>
      </c>
      <c r="C370" s="629" t="s">
        <v>515</v>
      </c>
      <c r="D370" s="630"/>
      <c r="E370" s="56" t="s">
        <v>173</v>
      </c>
      <c r="F370" s="71">
        <v>1</v>
      </c>
      <c r="G370" s="23">
        <v>1351.75</v>
      </c>
      <c r="H370" s="58">
        <f t="shared" si="22"/>
        <v>1351.75</v>
      </c>
    </row>
    <row r="371" spans="1:8" ht="12.75" customHeight="1">
      <c r="A371" s="141"/>
      <c r="B371" s="142"/>
      <c r="C371" s="142"/>
      <c r="D371" s="144"/>
      <c r="E371" s="141"/>
      <c r="F371" s="637" t="s">
        <v>196</v>
      </c>
      <c r="G371" s="638"/>
      <c r="H371" s="31">
        <f>SUM(H362:H370)</f>
        <v>1853.9907000000001</v>
      </c>
    </row>
    <row r="372" spans="1:8" ht="12.75" customHeight="1">
      <c r="E372"/>
    </row>
    <row r="373" spans="1:8" ht="25.5" customHeight="1">
      <c r="A373" s="617" t="s">
        <v>539</v>
      </c>
      <c r="B373" s="618"/>
      <c r="C373" s="619" t="s">
        <v>265</v>
      </c>
      <c r="D373" s="620"/>
      <c r="E373" s="24"/>
      <c r="F373" s="29"/>
      <c r="G373" s="29"/>
      <c r="H373" s="29"/>
    </row>
    <row r="374" spans="1:8" ht="12.75" customHeight="1">
      <c r="A374" s="29" t="s">
        <v>162</v>
      </c>
      <c r="B374" s="412" t="s">
        <v>220</v>
      </c>
      <c r="C374" s="621" t="s">
        <v>167</v>
      </c>
      <c r="D374" s="622"/>
      <c r="E374" s="29" t="s">
        <v>168</v>
      </c>
      <c r="F374" s="29" t="s">
        <v>169</v>
      </c>
      <c r="G374" s="29" t="s">
        <v>170</v>
      </c>
      <c r="H374" s="30" t="s">
        <v>171</v>
      </c>
    </row>
    <row r="375" spans="1:8" ht="12.75" customHeight="1">
      <c r="A375" s="20">
        <v>246</v>
      </c>
      <c r="B375" s="140" t="s">
        <v>242</v>
      </c>
      <c r="C375" s="633" t="s">
        <v>1038</v>
      </c>
      <c r="D375" s="634"/>
      <c r="E375" s="56" t="s">
        <v>177</v>
      </c>
      <c r="F375" s="71">
        <v>3</v>
      </c>
      <c r="G375" s="21">
        <v>10.95</v>
      </c>
      <c r="H375" s="58">
        <f t="shared" ref="H375:H380" si="23">G375*F375</f>
        <v>32.849999999999994</v>
      </c>
    </row>
    <row r="376" spans="1:8" ht="12.75" customHeight="1">
      <c r="A376" s="22">
        <v>2696</v>
      </c>
      <c r="B376" s="88" t="s">
        <v>249</v>
      </c>
      <c r="C376" s="629" t="s">
        <v>250</v>
      </c>
      <c r="D376" s="630"/>
      <c r="E376" s="56" t="s">
        <v>177</v>
      </c>
      <c r="F376" s="71">
        <v>3</v>
      </c>
      <c r="G376" s="23">
        <v>14.6</v>
      </c>
      <c r="H376" s="58">
        <f t="shared" si="23"/>
        <v>43.8</v>
      </c>
    </row>
    <row r="377" spans="1:8" ht="12.75" customHeight="1">
      <c r="A377" s="22">
        <v>350</v>
      </c>
      <c r="B377" s="88" t="s">
        <v>266</v>
      </c>
      <c r="C377" s="629" t="s">
        <v>1039</v>
      </c>
      <c r="D377" s="630"/>
      <c r="E377" s="56" t="s">
        <v>173</v>
      </c>
      <c r="F377" s="71">
        <v>1</v>
      </c>
      <c r="G377" s="23">
        <v>1.96</v>
      </c>
      <c r="H377" s="58">
        <f t="shared" si="23"/>
        <v>1.96</v>
      </c>
    </row>
    <row r="378" spans="1:8" ht="12.75" customHeight="1">
      <c r="A378" s="22">
        <v>3522</v>
      </c>
      <c r="B378" s="157" t="s">
        <v>267</v>
      </c>
      <c r="C378" s="629" t="s">
        <v>1040</v>
      </c>
      <c r="D378" s="630"/>
      <c r="E378" s="56" t="s">
        <v>173</v>
      </c>
      <c r="F378" s="71">
        <v>3</v>
      </c>
      <c r="G378" s="23">
        <v>2.12</v>
      </c>
      <c r="H378" s="58">
        <f t="shared" si="23"/>
        <v>6.36</v>
      </c>
    </row>
    <row r="379" spans="1:8" ht="15" customHeight="1">
      <c r="A379" s="22">
        <v>7139</v>
      </c>
      <c r="B379" s="88" t="s">
        <v>268</v>
      </c>
      <c r="C379" s="629" t="s">
        <v>1041</v>
      </c>
      <c r="D379" s="630"/>
      <c r="E379" s="56" t="s">
        <v>173</v>
      </c>
      <c r="F379" s="71">
        <v>1</v>
      </c>
      <c r="G379" s="23">
        <v>0.92</v>
      </c>
      <c r="H379" s="58">
        <f>G379*F379</f>
        <v>0.92</v>
      </c>
    </row>
    <row r="380" spans="1:8" ht="12.75" customHeight="1">
      <c r="A380" s="22">
        <v>9868</v>
      </c>
      <c r="B380" s="88" t="s">
        <v>269</v>
      </c>
      <c r="C380" s="629" t="s">
        <v>1042</v>
      </c>
      <c r="D380" s="630"/>
      <c r="E380" s="56" t="s">
        <v>175</v>
      </c>
      <c r="F380" s="71">
        <v>8</v>
      </c>
      <c r="G380" s="23">
        <v>3.04</v>
      </c>
      <c r="H380" s="58">
        <f t="shared" si="23"/>
        <v>24.32</v>
      </c>
    </row>
    <row r="381" spans="1:8" ht="12.75" customHeight="1">
      <c r="A381" s="154"/>
      <c r="B381" s="155"/>
      <c r="C381" s="155"/>
      <c r="D381" s="156"/>
      <c r="E381" s="154"/>
      <c r="F381" s="749" t="s">
        <v>196</v>
      </c>
      <c r="G381" s="750"/>
      <c r="H381" s="34">
        <f>SUM(H375:H380)</f>
        <v>110.20999999999998</v>
      </c>
    </row>
    <row r="382" spans="1:8" ht="12.75" customHeight="1">
      <c r="A382" s="451"/>
      <c r="B382" s="337"/>
      <c r="C382" s="451"/>
      <c r="D382" s="452"/>
      <c r="E382" s="429"/>
      <c r="F382" s="453"/>
      <c r="G382" s="454"/>
      <c r="H382" s="455"/>
    </row>
    <row r="383" spans="1:8" ht="12.75" customHeight="1">
      <c r="A383" s="617" t="s">
        <v>542</v>
      </c>
      <c r="B383" s="618"/>
      <c r="C383" s="619" t="s">
        <v>1043</v>
      </c>
      <c r="D383" s="620"/>
      <c r="E383" s="24"/>
      <c r="F383" s="29"/>
      <c r="G383" s="29"/>
      <c r="H383" s="29"/>
    </row>
    <row r="384" spans="1:8" ht="12.75" customHeight="1">
      <c r="A384" s="29" t="s">
        <v>162</v>
      </c>
      <c r="B384" s="412" t="s">
        <v>220</v>
      </c>
      <c r="C384" s="621" t="s">
        <v>167</v>
      </c>
      <c r="D384" s="622"/>
      <c r="E384" s="29" t="s">
        <v>168</v>
      </c>
      <c r="F384" s="29" t="s">
        <v>169</v>
      </c>
      <c r="G384" s="29" t="s">
        <v>170</v>
      </c>
      <c r="H384" s="30" t="s">
        <v>171</v>
      </c>
    </row>
    <row r="385" spans="1:8" ht="12.75" customHeight="1">
      <c r="A385" s="20">
        <v>246</v>
      </c>
      <c r="B385" s="140" t="s">
        <v>242</v>
      </c>
      <c r="C385" s="633" t="s">
        <v>1038</v>
      </c>
      <c r="D385" s="634"/>
      <c r="E385" s="56" t="s">
        <v>177</v>
      </c>
      <c r="F385" s="71">
        <v>3</v>
      </c>
      <c r="G385" s="21">
        <v>10.95</v>
      </c>
      <c r="H385" s="58">
        <f t="shared" ref="H385:H390" si="24">G385*F385</f>
        <v>32.849999999999994</v>
      </c>
    </row>
    <row r="386" spans="1:8" ht="15" customHeight="1">
      <c r="A386" s="22">
        <v>2696</v>
      </c>
      <c r="B386" s="88" t="s">
        <v>249</v>
      </c>
      <c r="C386" s="629" t="s">
        <v>250</v>
      </c>
      <c r="D386" s="630"/>
      <c r="E386" s="56" t="s">
        <v>177</v>
      </c>
      <c r="F386" s="71">
        <v>3</v>
      </c>
      <c r="G386" s="23">
        <v>14.6</v>
      </c>
      <c r="H386" s="58">
        <f t="shared" si="24"/>
        <v>43.8</v>
      </c>
    </row>
    <row r="387" spans="1:8" ht="15" customHeight="1">
      <c r="A387" s="22">
        <v>20147</v>
      </c>
      <c r="B387" s="88" t="s">
        <v>266</v>
      </c>
      <c r="C387" s="629" t="s">
        <v>1044</v>
      </c>
      <c r="D387" s="630"/>
      <c r="E387" s="56" t="s">
        <v>173</v>
      </c>
      <c r="F387" s="71">
        <v>1</v>
      </c>
      <c r="G387" s="23">
        <v>4.2</v>
      </c>
      <c r="H387" s="58">
        <f t="shared" si="24"/>
        <v>4.2</v>
      </c>
    </row>
    <row r="388" spans="1:8" ht="12.75" customHeight="1">
      <c r="A388" s="22">
        <v>3481</v>
      </c>
      <c r="B388" s="157" t="s">
        <v>267</v>
      </c>
      <c r="C388" s="629" t="s">
        <v>1045</v>
      </c>
      <c r="D388" s="630"/>
      <c r="E388" s="56" t="s">
        <v>173</v>
      </c>
      <c r="F388" s="71">
        <v>3</v>
      </c>
      <c r="G388" s="23">
        <v>9.2100000000000009</v>
      </c>
      <c r="H388" s="58">
        <f t="shared" si="24"/>
        <v>27.630000000000003</v>
      </c>
    </row>
    <row r="389" spans="1:8" ht="12.75" customHeight="1">
      <c r="A389" s="22">
        <v>7135</v>
      </c>
      <c r="B389" s="88" t="s">
        <v>268</v>
      </c>
      <c r="C389" s="629" t="s">
        <v>1046</v>
      </c>
      <c r="D389" s="630"/>
      <c r="E389" s="56" t="s">
        <v>173</v>
      </c>
      <c r="F389" s="71">
        <v>1</v>
      </c>
      <c r="G389" s="23">
        <v>2.69</v>
      </c>
      <c r="H389" s="58">
        <f>G389*F389</f>
        <v>2.69</v>
      </c>
    </row>
    <row r="390" spans="1:8" ht="12.75" customHeight="1" thickBot="1">
      <c r="A390" s="440">
        <v>9868</v>
      </c>
      <c r="B390" s="441" t="s">
        <v>269</v>
      </c>
      <c r="C390" s="744" t="s">
        <v>1042</v>
      </c>
      <c r="D390" s="745"/>
      <c r="E390" s="429" t="s">
        <v>175</v>
      </c>
      <c r="F390" s="442">
        <v>8</v>
      </c>
      <c r="G390" s="443">
        <v>3.04</v>
      </c>
      <c r="H390" s="432">
        <f t="shared" si="24"/>
        <v>24.32</v>
      </c>
    </row>
    <row r="391" spans="1:8" ht="12.75" customHeight="1" thickBot="1">
      <c r="A391" s="433"/>
      <c r="B391" s="434"/>
      <c r="C391" s="434"/>
      <c r="D391" s="435"/>
      <c r="E391" s="436"/>
      <c r="F391" s="682" t="s">
        <v>196</v>
      </c>
      <c r="G391" s="683"/>
      <c r="H391" s="437">
        <f>SUM(H385:H390)</f>
        <v>135.48999999999998</v>
      </c>
    </row>
    <row r="392" spans="1:8" ht="12.75" customHeight="1">
      <c r="A392" s="290"/>
      <c r="B392" s="82"/>
      <c r="C392" s="341"/>
      <c r="D392" s="53"/>
      <c r="E392" s="82"/>
      <c r="F392" s="342"/>
      <c r="G392" s="342"/>
      <c r="H392" s="354"/>
    </row>
    <row r="393" spans="1:8" ht="15" customHeight="1">
      <c r="A393" s="617" t="s">
        <v>546</v>
      </c>
      <c r="B393" s="618"/>
      <c r="C393" s="619" t="s">
        <v>270</v>
      </c>
      <c r="D393" s="684"/>
      <c r="E393" s="684"/>
      <c r="F393" s="620"/>
      <c r="G393" s="27"/>
      <c r="H393" s="28"/>
    </row>
    <row r="394" spans="1:8" ht="12.75" customHeight="1">
      <c r="A394" s="29" t="s">
        <v>162</v>
      </c>
      <c r="B394" s="412" t="s">
        <v>220</v>
      </c>
      <c r="C394" s="621" t="s">
        <v>167</v>
      </c>
      <c r="D394" s="622"/>
      <c r="E394" s="29" t="s">
        <v>168</v>
      </c>
      <c r="F394" s="29" t="s">
        <v>169</v>
      </c>
      <c r="G394" s="29" t="s">
        <v>170</v>
      </c>
      <c r="H394" s="30" t="s">
        <v>171</v>
      </c>
    </row>
    <row r="395" spans="1:8" ht="12.75" customHeight="1">
      <c r="A395" s="20">
        <v>246</v>
      </c>
      <c r="B395" s="140" t="s">
        <v>242</v>
      </c>
      <c r="C395" s="686" t="s">
        <v>501</v>
      </c>
      <c r="D395" s="687"/>
      <c r="E395" s="56" t="s">
        <v>177</v>
      </c>
      <c r="F395" s="71">
        <v>3.5</v>
      </c>
      <c r="G395" s="21">
        <v>10.95</v>
      </c>
      <c r="H395" s="58">
        <f>G395*F395</f>
        <v>38.324999999999996</v>
      </c>
    </row>
    <row r="396" spans="1:8" ht="12.75" customHeight="1">
      <c r="A396" s="22">
        <v>2696</v>
      </c>
      <c r="B396" s="88" t="s">
        <v>249</v>
      </c>
      <c r="C396" s="629" t="s">
        <v>250</v>
      </c>
      <c r="D396" s="630"/>
      <c r="E396" s="56" t="s">
        <v>177</v>
      </c>
      <c r="F396" s="71">
        <v>3.5</v>
      </c>
      <c r="G396" s="23">
        <v>14.6</v>
      </c>
      <c r="H396" s="58">
        <f>G396*F396</f>
        <v>51.1</v>
      </c>
    </row>
    <row r="397" spans="1:8" ht="12.75" customHeight="1">
      <c r="A397" s="22">
        <v>3526</v>
      </c>
      <c r="B397" s="157">
        <v>151523133</v>
      </c>
      <c r="C397" s="629" t="s">
        <v>519</v>
      </c>
      <c r="D397" s="630"/>
      <c r="E397" s="56" t="s">
        <v>173</v>
      </c>
      <c r="F397" s="71">
        <v>1</v>
      </c>
      <c r="G397" s="23">
        <v>1.69</v>
      </c>
      <c r="H397" s="58">
        <f t="shared" ref="H397:H400" si="25">G397*F397</f>
        <v>1.69</v>
      </c>
    </row>
    <row r="398" spans="1:8" ht="12.75" customHeight="1">
      <c r="A398" s="22">
        <v>3661</v>
      </c>
      <c r="B398" s="157" t="s">
        <v>271</v>
      </c>
      <c r="C398" s="629" t="s">
        <v>520</v>
      </c>
      <c r="D398" s="630"/>
      <c r="E398" s="56" t="s">
        <v>173</v>
      </c>
      <c r="F398" s="71">
        <v>2</v>
      </c>
      <c r="G398" s="23">
        <v>8.25</v>
      </c>
      <c r="H398" s="58">
        <f t="shared" si="25"/>
        <v>16.5</v>
      </c>
    </row>
    <row r="399" spans="1:8" ht="12.75" customHeight="1">
      <c r="A399" s="22">
        <v>7097</v>
      </c>
      <c r="B399" s="157">
        <v>151573773</v>
      </c>
      <c r="C399" s="629" t="s">
        <v>521</v>
      </c>
      <c r="D399" s="630"/>
      <c r="E399" s="56" t="s">
        <v>173</v>
      </c>
      <c r="F399" s="71">
        <v>1</v>
      </c>
      <c r="G399" s="23">
        <v>4.7699999999999996</v>
      </c>
      <c r="H399" s="58">
        <f t="shared" si="25"/>
        <v>4.7699999999999996</v>
      </c>
    </row>
    <row r="400" spans="1:8" ht="12.75" customHeight="1">
      <c r="A400" s="22">
        <v>20070</v>
      </c>
      <c r="B400" s="88" t="s">
        <v>272</v>
      </c>
      <c r="C400" s="629" t="s">
        <v>522</v>
      </c>
      <c r="D400" s="630"/>
      <c r="E400" s="56" t="s">
        <v>175</v>
      </c>
      <c r="F400" s="71">
        <v>6</v>
      </c>
      <c r="G400" s="23">
        <v>6.68</v>
      </c>
      <c r="H400" s="58">
        <f t="shared" si="25"/>
        <v>40.08</v>
      </c>
    </row>
    <row r="401" spans="1:8" ht="12.75" customHeight="1">
      <c r="A401" s="141"/>
      <c r="B401" s="142"/>
      <c r="C401" s="142"/>
      <c r="D401" s="144"/>
      <c r="E401" s="141"/>
      <c r="F401" s="637" t="s">
        <v>196</v>
      </c>
      <c r="G401" s="638"/>
      <c r="H401" s="31">
        <f>SUM(H395:H400)</f>
        <v>152.46499999999997</v>
      </c>
    </row>
    <row r="402" spans="1:8" ht="12.75" customHeight="1">
      <c r="A402" s="290"/>
      <c r="B402" s="82"/>
      <c r="C402" s="341"/>
      <c r="D402" s="53"/>
      <c r="E402" s="82"/>
      <c r="F402" s="342"/>
      <c r="G402" s="342"/>
      <c r="H402" s="354"/>
    </row>
    <row r="403" spans="1:8" ht="12.75" customHeight="1">
      <c r="A403" s="617" t="s">
        <v>568</v>
      </c>
      <c r="B403" s="618"/>
      <c r="C403" s="619" t="s">
        <v>273</v>
      </c>
      <c r="D403" s="684"/>
      <c r="E403" s="684"/>
      <c r="F403" s="620"/>
      <c r="G403" s="27"/>
      <c r="H403" s="28"/>
    </row>
    <row r="404" spans="1:8" ht="12.75" customHeight="1">
      <c r="A404" s="29" t="s">
        <v>162</v>
      </c>
      <c r="B404" s="412" t="s">
        <v>220</v>
      </c>
      <c r="C404" s="621" t="s">
        <v>167</v>
      </c>
      <c r="D404" s="622"/>
      <c r="E404" s="29" t="s">
        <v>168</v>
      </c>
      <c r="F404" s="29" t="s">
        <v>169</v>
      </c>
      <c r="G404" s="29" t="s">
        <v>170</v>
      </c>
      <c r="H404" s="30" t="s">
        <v>171</v>
      </c>
    </row>
    <row r="405" spans="1:8" ht="12.75" customHeight="1">
      <c r="A405" s="20">
        <v>246</v>
      </c>
      <c r="B405" s="140" t="s">
        <v>242</v>
      </c>
      <c r="C405" s="686" t="s">
        <v>501</v>
      </c>
      <c r="D405" s="687"/>
      <c r="E405" s="56" t="s">
        <v>177</v>
      </c>
      <c r="F405" s="71">
        <v>3.5</v>
      </c>
      <c r="G405" s="21">
        <v>10.95</v>
      </c>
      <c r="H405" s="58">
        <f>G405*F405</f>
        <v>38.324999999999996</v>
      </c>
    </row>
    <row r="406" spans="1:8" ht="12.75" customHeight="1">
      <c r="A406" s="22">
        <v>2696</v>
      </c>
      <c r="B406" s="88" t="s">
        <v>249</v>
      </c>
      <c r="C406" s="629" t="s">
        <v>250</v>
      </c>
      <c r="D406" s="630"/>
      <c r="E406" s="56" t="s">
        <v>177</v>
      </c>
      <c r="F406" s="71">
        <v>3.5</v>
      </c>
      <c r="G406" s="23">
        <v>14.6</v>
      </c>
      <c r="H406" s="58">
        <f>G406*F406</f>
        <v>51.1</v>
      </c>
    </row>
    <row r="407" spans="1:8" ht="12.75" customHeight="1">
      <c r="A407" s="22">
        <v>37415</v>
      </c>
      <c r="B407" s="157">
        <v>151523133</v>
      </c>
      <c r="C407" s="629" t="s">
        <v>516</v>
      </c>
      <c r="D407" s="630"/>
      <c r="E407" s="56" t="s">
        <v>173</v>
      </c>
      <c r="F407" s="71">
        <v>1</v>
      </c>
      <c r="G407" s="23">
        <v>5.53</v>
      </c>
      <c r="H407" s="58">
        <f t="shared" ref="H407:H409" si="26">G407*F407</f>
        <v>5.53</v>
      </c>
    </row>
    <row r="408" spans="1:8" ht="12.75" customHeight="1">
      <c r="A408" s="22">
        <v>10909</v>
      </c>
      <c r="B408" s="157" t="s">
        <v>271</v>
      </c>
      <c r="C408" s="629" t="s">
        <v>523</v>
      </c>
      <c r="D408" s="630"/>
      <c r="E408" s="56" t="s">
        <v>173</v>
      </c>
      <c r="F408" s="71">
        <v>2</v>
      </c>
      <c r="G408" s="23">
        <v>12.78</v>
      </c>
      <c r="H408" s="58">
        <f t="shared" si="26"/>
        <v>25.56</v>
      </c>
    </row>
    <row r="409" spans="1:8" ht="12.75" customHeight="1">
      <c r="A409" s="22">
        <v>20172</v>
      </c>
      <c r="B409" s="157">
        <v>151573773</v>
      </c>
      <c r="C409" s="629" t="s">
        <v>524</v>
      </c>
      <c r="D409" s="630"/>
      <c r="E409" s="56" t="s">
        <v>173</v>
      </c>
      <c r="F409" s="71">
        <v>1</v>
      </c>
      <c r="G409" s="23">
        <v>25.79</v>
      </c>
      <c r="H409" s="58">
        <f t="shared" si="26"/>
        <v>25.79</v>
      </c>
    </row>
    <row r="410" spans="1:8" ht="12.75" customHeight="1">
      <c r="A410" s="22">
        <v>9836</v>
      </c>
      <c r="B410" s="88" t="s">
        <v>272</v>
      </c>
      <c r="C410" s="629" t="s">
        <v>427</v>
      </c>
      <c r="D410" s="630"/>
      <c r="E410" s="56" t="s">
        <v>175</v>
      </c>
      <c r="F410" s="71">
        <v>6</v>
      </c>
      <c r="G410" s="23">
        <v>7.16</v>
      </c>
      <c r="H410" s="58">
        <f>G410*F410</f>
        <v>42.96</v>
      </c>
    </row>
    <row r="411" spans="1:8" ht="12.75" customHeight="1">
      <c r="A411" s="141"/>
      <c r="B411" s="142"/>
      <c r="C411" s="142"/>
      <c r="D411" s="144"/>
      <c r="E411" s="141"/>
      <c r="F411" s="637" t="s">
        <v>196</v>
      </c>
      <c r="G411" s="638"/>
      <c r="H411" s="31">
        <f>SUM(H405:H410)</f>
        <v>189.26500000000001</v>
      </c>
    </row>
    <row r="412" spans="1:8" ht="12.75" customHeight="1">
      <c r="A412" s="142"/>
      <c r="B412" s="355"/>
      <c r="C412" s="355"/>
      <c r="D412" s="54"/>
      <c r="E412" s="355"/>
      <c r="F412" s="356"/>
      <c r="G412" s="356"/>
      <c r="H412" s="357"/>
    </row>
    <row r="413" spans="1:8" ht="12.75" customHeight="1">
      <c r="A413" s="290"/>
      <c r="B413" s="82"/>
      <c r="C413" s="341"/>
      <c r="D413" s="53"/>
      <c r="E413" s="82"/>
      <c r="F413" s="342"/>
      <c r="G413" s="342"/>
      <c r="H413" s="354"/>
    </row>
    <row r="414" spans="1:8" ht="12.75" customHeight="1">
      <c r="A414" s="426" t="s">
        <v>1014</v>
      </c>
      <c r="B414" s="742" t="s">
        <v>680</v>
      </c>
      <c r="C414" s="743"/>
      <c r="D414" s="743"/>
      <c r="E414" s="136"/>
      <c r="F414" s="136"/>
      <c r="G414" s="136"/>
      <c r="H414" s="37"/>
    </row>
    <row r="415" spans="1:8" ht="13.5" customHeight="1">
      <c r="A415" s="417" t="s">
        <v>162</v>
      </c>
      <c r="B415" s="289" t="s">
        <v>202</v>
      </c>
      <c r="C415" s="627" t="s">
        <v>167</v>
      </c>
      <c r="D415" s="628"/>
      <c r="E415" s="18" t="s">
        <v>168</v>
      </c>
      <c r="F415" s="18" t="s">
        <v>169</v>
      </c>
      <c r="G415" s="416" t="s">
        <v>186</v>
      </c>
      <c r="H415" s="19" t="s">
        <v>171</v>
      </c>
    </row>
    <row r="416" spans="1:8" ht="12.75" customHeight="1">
      <c r="A416" s="237">
        <v>246</v>
      </c>
      <c r="B416" s="250"/>
      <c r="C416" s="623" t="s">
        <v>677</v>
      </c>
      <c r="D416" s="624"/>
      <c r="E416" s="238" t="s">
        <v>596</v>
      </c>
      <c r="F416" s="239">
        <v>0.33</v>
      </c>
      <c r="G416" s="240">
        <v>10.95</v>
      </c>
      <c r="H416" s="241">
        <f t="shared" ref="H416:H420" si="27">F416*G416</f>
        <v>3.6135000000000002</v>
      </c>
    </row>
    <row r="417" spans="1:8" ht="12.75" customHeight="1">
      <c r="A417" s="237">
        <v>2696</v>
      </c>
      <c r="B417" s="250"/>
      <c r="C417" s="623" t="s">
        <v>406</v>
      </c>
      <c r="D417" s="624"/>
      <c r="E417" s="238" t="s">
        <v>596</v>
      </c>
      <c r="F417" s="239">
        <v>0.33</v>
      </c>
      <c r="G417" s="240">
        <v>14.6</v>
      </c>
      <c r="H417" s="241">
        <f t="shared" si="27"/>
        <v>4.8180000000000005</v>
      </c>
    </row>
    <row r="418" spans="1:8" ht="12.75" customHeight="1">
      <c r="A418" s="237">
        <v>12732</v>
      </c>
      <c r="B418" s="250"/>
      <c r="C418" s="623" t="s">
        <v>678</v>
      </c>
      <c r="D418" s="624"/>
      <c r="E418" s="238" t="s">
        <v>41</v>
      </c>
      <c r="F418" s="256">
        <v>2.0999999999999999E-3</v>
      </c>
      <c r="G418" s="240">
        <v>248.28</v>
      </c>
      <c r="H418" s="241">
        <f t="shared" si="27"/>
        <v>0.52138799999999996</v>
      </c>
    </row>
    <row r="419" spans="1:8" ht="12.75" customHeight="1">
      <c r="A419" s="237">
        <v>39897</v>
      </c>
      <c r="B419" s="250"/>
      <c r="C419" s="623" t="s">
        <v>681</v>
      </c>
      <c r="D419" s="624"/>
      <c r="E419" s="238" t="s">
        <v>41</v>
      </c>
      <c r="F419" s="257">
        <v>2.9999999999999997E-4</v>
      </c>
      <c r="G419" s="240">
        <v>91</v>
      </c>
      <c r="H419" s="241">
        <f t="shared" si="27"/>
        <v>2.7299999999999998E-2</v>
      </c>
    </row>
    <row r="420" spans="1:8" ht="12.75" customHeight="1">
      <c r="A420" s="237">
        <v>39747</v>
      </c>
      <c r="B420" s="250"/>
      <c r="C420" s="623" t="s">
        <v>679</v>
      </c>
      <c r="D420" s="624"/>
      <c r="E420" s="238" t="s">
        <v>40</v>
      </c>
      <c r="F420" s="239">
        <v>1.8</v>
      </c>
      <c r="G420" s="240">
        <v>20.329999999999998</v>
      </c>
      <c r="H420" s="241">
        <f t="shared" si="27"/>
        <v>36.594000000000001</v>
      </c>
    </row>
    <row r="421" spans="1:8" ht="12.75" customHeight="1">
      <c r="A421" s="26"/>
      <c r="B421" s="135"/>
      <c r="C421" s="697"/>
      <c r="D421" s="698"/>
      <c r="E421" s="87"/>
      <c r="F421" s="733" t="s">
        <v>196</v>
      </c>
      <c r="G421" s="734"/>
      <c r="H421" s="25">
        <f>SUM(H416:H420)</f>
        <v>45.574187999999999</v>
      </c>
    </row>
    <row r="422" spans="1:8" ht="12.75" customHeight="1">
      <c r="A422" s="56"/>
      <c r="B422" s="290"/>
      <c r="C422" s="82"/>
      <c r="D422" s="53"/>
      <c r="E422" s="82"/>
      <c r="F422" s="342"/>
      <c r="G422" s="342"/>
      <c r="H422" s="354"/>
    </row>
    <row r="423" spans="1:8" ht="12.75" customHeight="1">
      <c r="A423" s="426" t="s">
        <v>1017</v>
      </c>
      <c r="B423" s="742" t="s">
        <v>623</v>
      </c>
      <c r="C423" s="743"/>
      <c r="D423" s="743"/>
      <c r="E423" s="743"/>
      <c r="F423" s="743"/>
      <c r="G423" s="743"/>
      <c r="H423" s="746"/>
    </row>
    <row r="424" spans="1:8" ht="12.75" customHeight="1">
      <c r="A424" s="254" t="s">
        <v>624</v>
      </c>
      <c r="B424" s="747" t="s">
        <v>629</v>
      </c>
      <c r="C424" s="747"/>
      <c r="D424" s="748"/>
      <c r="E424" s="138" t="s">
        <v>628</v>
      </c>
      <c r="F424" s="138" t="s">
        <v>631</v>
      </c>
      <c r="G424" s="137" t="s">
        <v>630</v>
      </c>
      <c r="H424" s="38" t="s">
        <v>632</v>
      </c>
    </row>
    <row r="425" spans="1:8" ht="12.75" customHeight="1">
      <c r="A425" s="255">
        <v>43063</v>
      </c>
      <c r="B425" s="690" t="s">
        <v>625</v>
      </c>
      <c r="C425" s="690"/>
      <c r="D425" s="654"/>
      <c r="E425" s="139">
        <v>427.21</v>
      </c>
      <c r="F425" s="139" t="s">
        <v>636</v>
      </c>
      <c r="G425" s="139" t="s">
        <v>639</v>
      </c>
      <c r="H425" s="40" t="s">
        <v>633</v>
      </c>
    </row>
    <row r="426" spans="1:8" ht="12.75" customHeight="1">
      <c r="A426" s="255">
        <v>43064</v>
      </c>
      <c r="B426" s="690" t="s">
        <v>626</v>
      </c>
      <c r="C426" s="690"/>
      <c r="D426" s="654"/>
      <c r="E426" s="139">
        <v>477</v>
      </c>
      <c r="F426" s="139" t="s">
        <v>637</v>
      </c>
      <c r="G426" s="139" t="s">
        <v>640</v>
      </c>
      <c r="H426" s="40" t="s">
        <v>634</v>
      </c>
    </row>
    <row r="427" spans="1:8" ht="12.75" customHeight="1">
      <c r="A427" s="255">
        <v>43065</v>
      </c>
      <c r="B427" s="690" t="s">
        <v>627</v>
      </c>
      <c r="C427" s="690"/>
      <c r="D427" s="654"/>
      <c r="E427" s="139">
        <v>599</v>
      </c>
      <c r="F427" s="139" t="s">
        <v>638</v>
      </c>
      <c r="G427" s="139" t="s">
        <v>641</v>
      </c>
      <c r="H427" s="40" t="s">
        <v>635</v>
      </c>
    </row>
    <row r="428" spans="1:8" ht="12.75" customHeight="1">
      <c r="A428" s="39"/>
      <c r="B428" s="691" t="s">
        <v>278</v>
      </c>
      <c r="C428" s="692"/>
      <c r="D428" s="693"/>
      <c r="E428" s="153">
        <v>477</v>
      </c>
      <c r="F428" s="139"/>
      <c r="G428" s="139"/>
      <c r="H428" s="40"/>
    </row>
    <row r="429" spans="1:8">
      <c r="E429"/>
    </row>
    <row r="430" spans="1:8">
      <c r="E430"/>
    </row>
    <row r="431" spans="1:8">
      <c r="E431"/>
    </row>
    <row r="432" spans="1:8">
      <c r="E432"/>
    </row>
    <row r="433" spans="5:5">
      <c r="E433"/>
    </row>
    <row r="434" spans="5:5">
      <c r="E434"/>
    </row>
    <row r="435" spans="5:5">
      <c r="E435"/>
    </row>
    <row r="436" spans="5:5">
      <c r="E436"/>
    </row>
    <row r="437" spans="5:5">
      <c r="E437"/>
    </row>
    <row r="438" spans="5:5">
      <c r="E438"/>
    </row>
    <row r="439" spans="5:5">
      <c r="E439"/>
    </row>
    <row r="440" spans="5:5">
      <c r="E440"/>
    </row>
    <row r="441" spans="5:5">
      <c r="E441"/>
    </row>
    <row r="442" spans="5:5">
      <c r="E442"/>
    </row>
    <row r="443" spans="5:5">
      <c r="E443"/>
    </row>
    <row r="444" spans="5:5">
      <c r="E444"/>
    </row>
    <row r="445" spans="5:5">
      <c r="E445"/>
    </row>
    <row r="446" spans="5:5">
      <c r="E446"/>
    </row>
    <row r="447" spans="5:5">
      <c r="E447"/>
    </row>
    <row r="448" spans="5:5">
      <c r="E448"/>
    </row>
    <row r="449" spans="5:5">
      <c r="E449"/>
    </row>
    <row r="450" spans="5:5">
      <c r="E450"/>
    </row>
    <row r="451" spans="5:5">
      <c r="E451"/>
    </row>
    <row r="452" spans="5:5">
      <c r="E452"/>
    </row>
    <row r="453" spans="5:5">
      <c r="E453"/>
    </row>
    <row r="454" spans="5:5">
      <c r="E454"/>
    </row>
    <row r="455" spans="5:5">
      <c r="E455"/>
    </row>
    <row r="456" spans="5:5">
      <c r="E456"/>
    </row>
    <row r="457" spans="5:5">
      <c r="E457"/>
    </row>
    <row r="458" spans="5:5">
      <c r="E458"/>
    </row>
    <row r="459" spans="5:5">
      <c r="E459"/>
    </row>
    <row r="460" spans="5:5">
      <c r="E460"/>
    </row>
    <row r="461" spans="5:5">
      <c r="E461"/>
    </row>
    <row r="462" spans="5:5">
      <c r="E462"/>
    </row>
    <row r="463" spans="5:5">
      <c r="E463"/>
    </row>
    <row r="464" spans="5:5">
      <c r="E464"/>
    </row>
    <row r="465" spans="5:5">
      <c r="E465"/>
    </row>
    <row r="466" spans="5:5">
      <c r="E466"/>
    </row>
    <row r="467" spans="5:5">
      <c r="E467"/>
    </row>
    <row r="468" spans="5:5">
      <c r="E468"/>
    </row>
    <row r="469" spans="5:5">
      <c r="E469"/>
    </row>
    <row r="470" spans="5:5">
      <c r="E470"/>
    </row>
    <row r="471" spans="5:5">
      <c r="E471"/>
    </row>
    <row r="472" spans="5:5">
      <c r="E472"/>
    </row>
    <row r="473" spans="5:5">
      <c r="E473"/>
    </row>
    <row r="474" spans="5:5">
      <c r="E474"/>
    </row>
    <row r="475" spans="5:5">
      <c r="E475"/>
    </row>
    <row r="476" spans="5:5">
      <c r="E476"/>
    </row>
    <row r="477" spans="5:5">
      <c r="E477"/>
    </row>
    <row r="478" spans="5:5">
      <c r="E478"/>
    </row>
    <row r="479" spans="5:5">
      <c r="E479"/>
    </row>
    <row r="480" spans="5:5">
      <c r="E480"/>
    </row>
    <row r="481" spans="5:5">
      <c r="E481"/>
    </row>
    <row r="482" spans="5:5">
      <c r="E482"/>
    </row>
    <row r="483" spans="5:5">
      <c r="E483"/>
    </row>
    <row r="484" spans="5:5">
      <c r="E484"/>
    </row>
    <row r="485" spans="5:5">
      <c r="E485"/>
    </row>
    <row r="486" spans="5:5">
      <c r="E486"/>
    </row>
    <row r="487" spans="5:5">
      <c r="E487"/>
    </row>
    <row r="488" spans="5:5">
      <c r="E488"/>
    </row>
    <row r="489" spans="5:5">
      <c r="E489"/>
    </row>
    <row r="490" spans="5:5">
      <c r="E490"/>
    </row>
    <row r="491" spans="5:5">
      <c r="E491"/>
    </row>
    <row r="492" spans="5:5">
      <c r="E492"/>
    </row>
    <row r="493" spans="5:5">
      <c r="E493"/>
    </row>
    <row r="494" spans="5:5">
      <c r="E494"/>
    </row>
    <row r="495" spans="5:5">
      <c r="E495"/>
    </row>
    <row r="496" spans="5:5">
      <c r="E496"/>
    </row>
    <row r="497" spans="5:5">
      <c r="E497"/>
    </row>
    <row r="498" spans="5:5">
      <c r="E498"/>
    </row>
    <row r="499" spans="5:5">
      <c r="E499"/>
    </row>
    <row r="500" spans="5:5">
      <c r="E500"/>
    </row>
    <row r="501" spans="5:5">
      <c r="E501"/>
    </row>
    <row r="502" spans="5:5">
      <c r="E502"/>
    </row>
    <row r="503" spans="5:5">
      <c r="E503"/>
    </row>
    <row r="504" spans="5:5">
      <c r="E504"/>
    </row>
    <row r="505" spans="5:5">
      <c r="E505"/>
    </row>
    <row r="506" spans="5:5">
      <c r="E506"/>
    </row>
    <row r="507" spans="5:5">
      <c r="E507"/>
    </row>
    <row r="508" spans="5:5">
      <c r="E508"/>
    </row>
    <row r="509" spans="5:5">
      <c r="E509"/>
    </row>
    <row r="510" spans="5:5">
      <c r="E510"/>
    </row>
    <row r="511" spans="5:5">
      <c r="E511"/>
    </row>
    <row r="512" spans="5:5">
      <c r="E512"/>
    </row>
    <row r="513" spans="1:8">
      <c r="E513"/>
    </row>
    <row r="514" spans="1:8">
      <c r="E514"/>
    </row>
    <row r="515" spans="1:8">
      <c r="E515"/>
    </row>
    <row r="516" spans="1:8">
      <c r="A516" s="51"/>
      <c r="B516" s="47"/>
      <c r="C516" s="47"/>
      <c r="D516" s="47"/>
      <c r="E516" s="47"/>
      <c r="F516" s="47"/>
      <c r="G516" s="47"/>
      <c r="H516" s="47"/>
    </row>
    <row r="517" spans="1:8">
      <c r="A517" s="47"/>
      <c r="B517" s="101"/>
      <c r="C517" s="714"/>
      <c r="D517" s="714"/>
      <c r="E517" s="714"/>
      <c r="F517" s="714"/>
      <c r="G517" s="101"/>
      <c r="H517" s="101"/>
    </row>
    <row r="518" spans="1:8">
      <c r="A518" s="101"/>
      <c r="B518" s="101"/>
      <c r="C518" s="721"/>
      <c r="D518" s="721"/>
      <c r="E518" s="101"/>
      <c r="F518" s="101"/>
      <c r="G518" s="101"/>
      <c r="H518" s="100"/>
    </row>
    <row r="519" spans="1:8">
      <c r="A519" s="101"/>
      <c r="B519" s="107"/>
      <c r="C519" s="711"/>
      <c r="D519" s="711"/>
      <c r="E519" s="51"/>
      <c r="F519" s="108"/>
      <c r="G519" s="106"/>
      <c r="H519" s="109"/>
    </row>
    <row r="520" spans="1:8">
      <c r="A520" s="48"/>
      <c r="B520" s="49"/>
      <c r="C520" s="50"/>
      <c r="D520" s="50"/>
      <c r="E520" s="51"/>
      <c r="F520" s="108"/>
      <c r="G520" s="106"/>
      <c r="H520" s="109"/>
    </row>
    <row r="521" spans="1:8">
      <c r="A521" s="48"/>
      <c r="B521" s="111"/>
      <c r="C521" s="722"/>
      <c r="D521" s="722"/>
      <c r="E521" s="51"/>
      <c r="F521" s="108"/>
      <c r="G521" s="106"/>
      <c r="H521" s="109"/>
    </row>
    <row r="522" spans="1:8">
      <c r="A522" s="48"/>
      <c r="B522" s="111"/>
      <c r="C522" s="722"/>
      <c r="D522" s="722"/>
      <c r="E522" s="51"/>
      <c r="F522" s="108"/>
      <c r="G522" s="106"/>
      <c r="H522" s="109"/>
    </row>
    <row r="523" spans="1:8">
      <c r="A523" s="48"/>
      <c r="B523" s="111"/>
      <c r="C523" s="722"/>
      <c r="D523" s="722"/>
      <c r="E523" s="51"/>
      <c r="F523" s="108"/>
      <c r="G523" s="106"/>
      <c r="H523" s="109"/>
    </row>
    <row r="524" spans="1:8">
      <c r="A524" s="48"/>
      <c r="B524" s="49"/>
      <c r="C524" s="722"/>
      <c r="D524" s="722"/>
      <c r="E524" s="51"/>
      <c r="F524" s="108"/>
      <c r="G524" s="106"/>
      <c r="H524" s="109"/>
    </row>
    <row r="525" spans="1:8">
      <c r="A525" s="48"/>
      <c r="B525" s="51"/>
      <c r="C525" s="51"/>
      <c r="D525" s="103"/>
      <c r="E525" s="51"/>
      <c r="F525" s="720"/>
      <c r="G525" s="720"/>
      <c r="H525" s="110"/>
    </row>
    <row r="526" spans="1:8">
      <c r="A526" s="51"/>
      <c r="B526" s="47"/>
      <c r="C526" s="47"/>
      <c r="D526" s="47"/>
      <c r="E526" s="47"/>
      <c r="F526" s="47"/>
      <c r="G526" s="47"/>
      <c r="H526" s="47"/>
    </row>
    <row r="527" spans="1:8">
      <c r="A527" s="47"/>
      <c r="B527" s="101"/>
      <c r="C527" s="714"/>
      <c r="D527" s="714"/>
      <c r="E527" s="714"/>
      <c r="F527" s="714"/>
      <c r="G527" s="101"/>
      <c r="H527" s="101"/>
    </row>
    <row r="528" spans="1:8">
      <c r="A528" s="101"/>
      <c r="B528" s="101"/>
      <c r="C528" s="721"/>
      <c r="D528" s="721"/>
      <c r="E528" s="101"/>
      <c r="F528" s="101"/>
      <c r="G528" s="101"/>
      <c r="H528" s="100"/>
    </row>
    <row r="529" spans="1:8">
      <c r="A529" s="101"/>
      <c r="B529" s="107"/>
      <c r="C529" s="711"/>
      <c r="D529" s="711"/>
      <c r="E529" s="51"/>
      <c r="F529" s="108"/>
      <c r="G529" s="106"/>
      <c r="H529" s="109"/>
    </row>
    <row r="530" spans="1:8">
      <c r="A530" s="48"/>
      <c r="B530" s="49"/>
      <c r="C530" s="50"/>
      <c r="D530" s="50"/>
      <c r="E530" s="51"/>
      <c r="F530" s="108"/>
      <c r="G530" s="106"/>
      <c r="H530" s="109"/>
    </row>
    <row r="531" spans="1:8">
      <c r="A531" s="48"/>
      <c r="B531" s="111"/>
      <c r="C531" s="722"/>
      <c r="D531" s="722"/>
      <c r="E531" s="51"/>
      <c r="F531" s="108"/>
      <c r="G531" s="106"/>
      <c r="H531" s="109"/>
    </row>
    <row r="532" spans="1:8">
      <c r="A532" s="48"/>
      <c r="B532" s="111"/>
      <c r="C532" s="722"/>
      <c r="D532" s="722"/>
      <c r="E532" s="51"/>
      <c r="F532" s="108"/>
      <c r="G532" s="106"/>
      <c r="H532" s="109"/>
    </row>
    <row r="533" spans="1:8">
      <c r="A533" s="48"/>
      <c r="B533" s="111"/>
      <c r="C533" s="722"/>
      <c r="D533" s="722"/>
      <c r="E533" s="51"/>
      <c r="F533" s="108"/>
      <c r="G533" s="106"/>
      <c r="H533" s="109"/>
    </row>
    <row r="534" spans="1:8">
      <c r="A534" s="48"/>
      <c r="B534" s="49"/>
      <c r="C534" s="722"/>
      <c r="D534" s="722"/>
      <c r="E534" s="51"/>
      <c r="F534" s="108"/>
      <c r="G534" s="106"/>
      <c r="H534" s="109"/>
    </row>
    <row r="535" spans="1:8">
      <c r="A535" s="48"/>
      <c r="B535" s="51"/>
      <c r="C535" s="51"/>
      <c r="D535" s="103"/>
      <c r="E535" s="51"/>
      <c r="F535" s="720"/>
      <c r="G535" s="720"/>
      <c r="H535" s="110"/>
    </row>
    <row r="536" spans="1:8">
      <c r="A536" s="51"/>
      <c r="B536" s="47"/>
      <c r="C536" s="47"/>
      <c r="D536" s="47"/>
      <c r="E536" s="47"/>
      <c r="F536" s="47"/>
      <c r="G536" s="47"/>
      <c r="H536" s="47"/>
    </row>
    <row r="537" spans="1:8" ht="15">
      <c r="A537" s="47"/>
      <c r="B537" s="727"/>
      <c r="C537" s="727"/>
      <c r="D537" s="727"/>
      <c r="E537" s="112"/>
      <c r="F537" s="112"/>
      <c r="G537" s="112"/>
      <c r="H537" s="100"/>
    </row>
    <row r="538" spans="1:8" ht="15">
      <c r="A538" s="113"/>
      <c r="B538" s="114"/>
      <c r="C538" s="728"/>
      <c r="D538" s="728"/>
      <c r="E538" s="115"/>
      <c r="F538" s="97"/>
      <c r="G538" s="97"/>
      <c r="H538" s="100"/>
    </row>
    <row r="539" spans="1:8" ht="15">
      <c r="A539" s="114"/>
      <c r="B539" s="116"/>
      <c r="C539" s="722"/>
      <c r="D539" s="722"/>
      <c r="E539" s="112"/>
      <c r="F539" s="112"/>
      <c r="G539" s="98"/>
      <c r="H539" s="117"/>
    </row>
    <row r="540" spans="1:8">
      <c r="A540" s="116"/>
      <c r="B540" s="116"/>
      <c r="C540" s="50"/>
      <c r="D540" s="112"/>
      <c r="E540" s="112"/>
      <c r="F540" s="112"/>
      <c r="G540" s="112"/>
      <c r="H540" s="100"/>
    </row>
    <row r="541" spans="1:8">
      <c r="A541" s="118"/>
      <c r="B541" s="47"/>
      <c r="C541" s="47"/>
      <c r="D541" s="47"/>
      <c r="E541" s="47"/>
      <c r="F541" s="47"/>
      <c r="G541" s="47"/>
      <c r="H541" s="47"/>
    </row>
    <row r="542" spans="1:8">
      <c r="A542" s="47"/>
      <c r="B542" s="101"/>
      <c r="C542" s="721"/>
      <c r="D542" s="721"/>
      <c r="E542" s="48"/>
      <c r="F542" s="101"/>
      <c r="G542" s="101"/>
      <c r="H542" s="101"/>
    </row>
    <row r="543" spans="1:8">
      <c r="A543" s="101"/>
      <c r="B543" s="101"/>
      <c r="C543" s="721"/>
      <c r="D543" s="721"/>
      <c r="E543" s="101"/>
      <c r="F543" s="101"/>
      <c r="G543" s="101"/>
      <c r="H543" s="100"/>
    </row>
    <row r="544" spans="1:8">
      <c r="A544" s="101"/>
      <c r="B544" s="48"/>
      <c r="C544" s="711"/>
      <c r="D544" s="711"/>
      <c r="E544" s="51"/>
      <c r="F544" s="119"/>
      <c r="G544" s="106"/>
      <c r="H544" s="109"/>
    </row>
    <row r="545" spans="1:8">
      <c r="A545" s="48"/>
      <c r="B545" s="51"/>
      <c r="C545" s="711"/>
      <c r="D545" s="711"/>
      <c r="E545" s="51"/>
      <c r="F545" s="120"/>
      <c r="G545" s="106"/>
      <c r="H545" s="109"/>
    </row>
    <row r="546" spans="1:8">
      <c r="A546" s="51"/>
      <c r="B546" s="48"/>
      <c r="C546" s="711"/>
      <c r="D546" s="711"/>
      <c r="E546" s="51"/>
      <c r="F546" s="119"/>
      <c r="G546" s="106"/>
      <c r="H546" s="121"/>
    </row>
    <row r="547" spans="1:8">
      <c r="A547" s="48"/>
      <c r="B547" s="48"/>
      <c r="C547" s="711"/>
      <c r="D547" s="711"/>
      <c r="E547" s="51"/>
      <c r="F547" s="119"/>
      <c r="G547" s="106"/>
      <c r="H547" s="121"/>
    </row>
    <row r="548" spans="1:8">
      <c r="A548" s="48"/>
      <c r="B548" s="48"/>
      <c r="C548" s="711"/>
      <c r="D548" s="711"/>
      <c r="E548" s="51"/>
      <c r="F548" s="119"/>
      <c r="G548" s="106"/>
      <c r="H548" s="109"/>
    </row>
    <row r="549" spans="1:8">
      <c r="A549" s="48"/>
      <c r="B549" s="48"/>
      <c r="C549" s="712"/>
      <c r="D549" s="712"/>
      <c r="E549" s="51"/>
      <c r="F549" s="119"/>
      <c r="G549" s="106"/>
      <c r="H549" s="109"/>
    </row>
    <row r="550" spans="1:8">
      <c r="A550" s="48"/>
      <c r="B550" s="48"/>
      <c r="C550" s="711"/>
      <c r="D550" s="711"/>
      <c r="E550" s="51"/>
      <c r="F550" s="119"/>
      <c r="G550" s="106"/>
      <c r="H550" s="121"/>
    </row>
    <row r="551" spans="1:8">
      <c r="A551" s="48"/>
      <c r="B551" s="122"/>
      <c r="C551" s="711"/>
      <c r="D551" s="711"/>
      <c r="E551" s="51"/>
      <c r="F551" s="119"/>
      <c r="G551" s="106"/>
      <c r="H551" s="121"/>
    </row>
    <row r="552" spans="1:8">
      <c r="A552" s="122"/>
      <c r="B552" s="51"/>
      <c r="C552" s="711"/>
      <c r="D552" s="711"/>
      <c r="E552" s="51"/>
      <c r="F552" s="119"/>
      <c r="G552" s="106"/>
      <c r="H552" s="121"/>
    </row>
    <row r="553" spans="1:8">
      <c r="A553" s="51"/>
      <c r="B553" s="123"/>
      <c r="C553" s="712"/>
      <c r="D553" s="712"/>
      <c r="E553" s="51"/>
      <c r="F553" s="124"/>
      <c r="G553" s="105"/>
      <c r="H553" s="125"/>
    </row>
    <row r="554" spans="1:8">
      <c r="A554" s="123"/>
      <c r="B554" s="123"/>
      <c r="C554" s="712"/>
      <c r="D554" s="713"/>
      <c r="E554" s="51"/>
      <c r="F554" s="126"/>
      <c r="G554" s="105"/>
      <c r="H554" s="125"/>
    </row>
    <row r="555" spans="1:8">
      <c r="A555" s="123"/>
      <c r="B555" s="51"/>
      <c r="C555" s="49"/>
      <c r="D555" s="103"/>
      <c r="E555" s="51"/>
      <c r="F555" s="720"/>
      <c r="G555" s="720"/>
      <c r="H555" s="110"/>
    </row>
    <row r="556" spans="1:8">
      <c r="A556" s="51"/>
      <c r="B556" s="47"/>
      <c r="C556" s="47"/>
      <c r="D556" s="47"/>
      <c r="E556" s="47"/>
      <c r="F556" s="47"/>
      <c r="G556" s="47"/>
      <c r="H556" s="47"/>
    </row>
    <row r="557" spans="1:8">
      <c r="A557" s="47"/>
      <c r="B557" s="101"/>
      <c r="C557" s="714"/>
      <c r="D557" s="714"/>
      <c r="E557" s="714"/>
      <c r="F557" s="714"/>
      <c r="G557" s="714"/>
      <c r="H557" s="714"/>
    </row>
    <row r="558" spans="1:8">
      <c r="A558" s="101"/>
      <c r="B558" s="101"/>
      <c r="C558" s="721"/>
      <c r="D558" s="721"/>
      <c r="E558" s="101"/>
      <c r="F558" s="101"/>
      <c r="G558" s="101"/>
      <c r="H558" s="100"/>
    </row>
    <row r="559" spans="1:8">
      <c r="A559" s="101"/>
      <c r="B559" s="51"/>
      <c r="C559" s="711"/>
      <c r="D559" s="711"/>
      <c r="E559" s="51"/>
      <c r="F559" s="119"/>
      <c r="G559" s="106"/>
      <c r="H559" s="109"/>
    </row>
    <row r="560" spans="1:8">
      <c r="A560" s="48"/>
      <c r="B560" s="51"/>
      <c r="C560" s="711"/>
      <c r="D560" s="711"/>
      <c r="E560" s="51"/>
      <c r="F560" s="127"/>
      <c r="G560" s="106"/>
      <c r="H560" s="109"/>
    </row>
    <row r="561" spans="1:8">
      <c r="A561" s="51"/>
      <c r="B561" s="51"/>
      <c r="C561" s="711"/>
      <c r="D561" s="711"/>
      <c r="E561" s="51"/>
      <c r="F561" s="128"/>
      <c r="G561" s="106"/>
      <c r="H561" s="109"/>
    </row>
    <row r="562" spans="1:8">
      <c r="A562" s="48"/>
      <c r="B562" s="51"/>
      <c r="C562" s="712"/>
      <c r="D562" s="712"/>
      <c r="E562" s="51"/>
      <c r="F562" s="108"/>
      <c r="G562" s="106"/>
      <c r="H562" s="109"/>
    </row>
    <row r="563" spans="1:8">
      <c r="A563" s="48"/>
      <c r="B563" s="51"/>
      <c r="C563" s="719"/>
      <c r="D563" s="719"/>
      <c r="E563" s="51"/>
      <c r="F563" s="108"/>
      <c r="G563" s="106"/>
      <c r="H563" s="109"/>
    </row>
    <row r="564" spans="1:8">
      <c r="A564" s="48"/>
      <c r="B564" s="51"/>
      <c r="C564" s="49"/>
      <c r="D564" s="103"/>
      <c r="E564" s="51"/>
      <c r="F564" s="720"/>
      <c r="G564" s="720"/>
      <c r="H564" s="110"/>
    </row>
    <row r="565" spans="1:8">
      <c r="A565" s="51"/>
      <c r="B565" s="47"/>
      <c r="C565" s="47"/>
      <c r="D565" s="47"/>
      <c r="E565" s="47"/>
      <c r="F565" s="47"/>
      <c r="G565" s="47"/>
      <c r="H565" s="47"/>
    </row>
    <row r="566" spans="1:8">
      <c r="A566" s="47"/>
      <c r="B566" s="101"/>
      <c r="C566" s="714"/>
      <c r="D566" s="714"/>
      <c r="E566" s="714"/>
      <c r="F566" s="714"/>
      <c r="G566" s="714"/>
      <c r="H566" s="714"/>
    </row>
    <row r="567" spans="1:8">
      <c r="A567" s="101"/>
      <c r="B567" s="102"/>
      <c r="C567" s="710"/>
      <c r="D567" s="710"/>
      <c r="E567" s="102"/>
      <c r="F567" s="102"/>
      <c r="G567" s="102"/>
      <c r="H567" s="102"/>
    </row>
    <row r="568" spans="1:8">
      <c r="A568" s="102"/>
      <c r="B568" s="51"/>
      <c r="C568" s="712"/>
      <c r="D568" s="712"/>
      <c r="E568" s="51"/>
      <c r="F568" s="104"/>
      <c r="G568" s="105"/>
      <c r="H568" s="129"/>
    </row>
    <row r="569" spans="1:8">
      <c r="A569" s="48"/>
      <c r="B569" s="51"/>
      <c r="C569" s="712"/>
      <c r="D569" s="712"/>
      <c r="E569" s="51"/>
      <c r="F569" s="104"/>
      <c r="G569" s="105"/>
      <c r="H569" s="129"/>
    </row>
    <row r="570" spans="1:8">
      <c r="A570" s="48"/>
      <c r="B570" s="51"/>
      <c r="C570" s="712"/>
      <c r="D570" s="712"/>
      <c r="E570" s="51"/>
      <c r="F570" s="104"/>
      <c r="G570" s="105"/>
      <c r="H570" s="129"/>
    </row>
    <row r="571" spans="1:8">
      <c r="A571" s="48"/>
      <c r="B571" s="51"/>
      <c r="C571" s="712"/>
      <c r="D571" s="712"/>
      <c r="E571" s="51"/>
      <c r="F571" s="104"/>
      <c r="G571" s="105"/>
      <c r="H571" s="129"/>
    </row>
    <row r="572" spans="1:8">
      <c r="A572" s="48"/>
      <c r="B572" s="51"/>
      <c r="C572" s="712"/>
      <c r="D572" s="712"/>
      <c r="E572" s="51"/>
      <c r="F572" s="130"/>
      <c r="G572" s="105"/>
      <c r="H572" s="129"/>
    </row>
    <row r="573" spans="1:8">
      <c r="A573" s="48"/>
      <c r="B573" s="51"/>
      <c r="C573" s="712"/>
      <c r="D573" s="712"/>
      <c r="E573" s="51"/>
      <c r="F573" s="130"/>
      <c r="G573" s="105"/>
      <c r="H573" s="129"/>
    </row>
    <row r="574" spans="1:8">
      <c r="A574" s="48"/>
      <c r="B574" s="51"/>
      <c r="C574" s="712"/>
      <c r="D574" s="712"/>
      <c r="E574" s="51"/>
      <c r="F574" s="130"/>
      <c r="G574" s="105"/>
      <c r="H574" s="129"/>
    </row>
    <row r="575" spans="1:8">
      <c r="A575" s="48"/>
      <c r="B575" s="51"/>
      <c r="C575" s="712"/>
      <c r="D575" s="712"/>
      <c r="E575" s="51"/>
      <c r="F575" s="104"/>
      <c r="G575" s="105"/>
      <c r="H575" s="129"/>
    </row>
    <row r="576" spans="1:8">
      <c r="A576" s="48"/>
      <c r="B576" s="51"/>
      <c r="C576" s="722"/>
      <c r="D576" s="722"/>
      <c r="E576" s="51"/>
      <c r="F576" s="104"/>
      <c r="G576" s="105"/>
      <c r="H576" s="129"/>
    </row>
    <row r="577" spans="1:8">
      <c r="A577" s="48"/>
      <c r="B577" s="51"/>
      <c r="C577" s="712"/>
      <c r="D577" s="712"/>
      <c r="E577" s="51"/>
      <c r="F577" s="104"/>
      <c r="G577" s="105"/>
      <c r="H577" s="129"/>
    </row>
    <row r="578" spans="1:8">
      <c r="A578" s="48"/>
      <c r="B578" s="51"/>
      <c r="C578" s="712"/>
      <c r="D578" s="712"/>
      <c r="E578" s="51"/>
      <c r="F578" s="104"/>
      <c r="G578" s="105"/>
      <c r="H578" s="129"/>
    </row>
    <row r="579" spans="1:8">
      <c r="A579" s="48"/>
      <c r="B579" s="51"/>
      <c r="C579" s="722"/>
      <c r="D579" s="722"/>
      <c r="E579" s="51"/>
      <c r="F579" s="104"/>
      <c r="G579" s="106"/>
      <c r="H579" s="129"/>
    </row>
    <row r="580" spans="1:8">
      <c r="A580" s="48"/>
      <c r="B580" s="51"/>
      <c r="C580" s="712"/>
      <c r="D580" s="712"/>
      <c r="E580" s="51"/>
      <c r="F580" s="104"/>
      <c r="G580" s="105"/>
      <c r="H580" s="129"/>
    </row>
    <row r="581" spans="1:8">
      <c r="A581" s="48"/>
      <c r="B581" s="51"/>
      <c r="C581" s="722"/>
      <c r="D581" s="722"/>
      <c r="E581" s="51"/>
      <c r="F581" s="104"/>
      <c r="G581" s="105"/>
      <c r="H581" s="129"/>
    </row>
    <row r="582" spans="1:8">
      <c r="A582" s="48"/>
      <c r="B582" s="107"/>
      <c r="C582" s="722"/>
      <c r="D582" s="722"/>
      <c r="E582" s="51"/>
      <c r="F582" s="104"/>
      <c r="G582" s="106"/>
      <c r="H582" s="129"/>
    </row>
    <row r="583" spans="1:8">
      <c r="A583" s="48"/>
      <c r="B583" s="48"/>
      <c r="C583" s="713"/>
      <c r="D583" s="713"/>
      <c r="E583" s="48"/>
      <c r="F583" s="721"/>
      <c r="G583" s="721"/>
      <c r="H583" s="52"/>
    </row>
    <row r="584" spans="1:8">
      <c r="A584" s="48"/>
      <c r="B584" s="47"/>
      <c r="C584" s="47"/>
      <c r="D584" s="47"/>
      <c r="E584" s="47"/>
      <c r="F584" s="47"/>
      <c r="G584" s="47"/>
      <c r="H584" s="47"/>
    </row>
    <row r="585" spans="1:8">
      <c r="A585" s="47"/>
      <c r="B585" s="47"/>
      <c r="C585" s="47"/>
      <c r="D585" s="47"/>
      <c r="E585" s="47"/>
      <c r="F585" s="47"/>
      <c r="G585" s="47"/>
      <c r="H585" s="47"/>
    </row>
    <row r="586" spans="1:8">
      <c r="A586" s="47"/>
      <c r="B586" s="47"/>
      <c r="C586" s="47"/>
      <c r="D586" s="47"/>
      <c r="E586" s="47"/>
      <c r="F586" s="47"/>
      <c r="G586" s="47"/>
      <c r="H586" s="47"/>
    </row>
    <row r="587" spans="1:8">
      <c r="A587" s="47"/>
      <c r="B587" s="47"/>
      <c r="C587" s="47"/>
      <c r="D587" s="47"/>
      <c r="E587" s="47"/>
      <c r="F587" s="47"/>
      <c r="G587" s="47"/>
      <c r="H587" s="47"/>
    </row>
    <row r="588" spans="1:8">
      <c r="A588" s="47"/>
      <c r="B588" s="47"/>
      <c r="C588" s="47"/>
      <c r="D588" s="47"/>
      <c r="E588" s="47"/>
      <c r="F588" s="47"/>
      <c r="G588" s="47"/>
      <c r="H588" s="47"/>
    </row>
    <row r="589" spans="1:8">
      <c r="A589" s="47"/>
      <c r="B589" s="47"/>
      <c r="C589" s="47"/>
      <c r="D589" s="47"/>
      <c r="E589" s="47"/>
      <c r="F589" s="47"/>
      <c r="G589" s="47"/>
      <c r="H589" s="47"/>
    </row>
    <row r="590" spans="1:8">
      <c r="A590" s="47"/>
      <c r="B590" s="47"/>
      <c r="C590" s="47"/>
      <c r="D590" s="47"/>
      <c r="E590" s="47"/>
      <c r="F590" s="47"/>
      <c r="G590" s="47"/>
      <c r="H590" s="47"/>
    </row>
    <row r="591" spans="1:8">
      <c r="A591" s="47"/>
      <c r="B591" s="47"/>
      <c r="C591" s="47"/>
      <c r="D591" s="47"/>
      <c r="E591" s="47"/>
      <c r="F591" s="47"/>
      <c r="G591" s="47"/>
      <c r="H591" s="47"/>
    </row>
    <row r="592" spans="1:8">
      <c r="A592" s="47"/>
      <c r="B592" s="47"/>
      <c r="C592" s="47"/>
      <c r="D592" s="47"/>
      <c r="E592" s="47"/>
      <c r="F592" s="47"/>
      <c r="G592" s="47"/>
      <c r="H592" s="47"/>
    </row>
    <row r="593" spans="1:8">
      <c r="A593" s="47"/>
      <c r="B593" s="47"/>
      <c r="C593" s="47"/>
      <c r="D593" s="47"/>
      <c r="E593" s="47"/>
      <c r="F593" s="47"/>
      <c r="G593" s="47"/>
      <c r="H593" s="47"/>
    </row>
    <row r="594" spans="1:8">
      <c r="A594" s="47"/>
      <c r="B594" s="47"/>
      <c r="C594" s="47"/>
      <c r="D594" s="47"/>
      <c r="E594" s="47"/>
      <c r="F594" s="47"/>
      <c r="G594" s="47"/>
      <c r="H594" s="47"/>
    </row>
    <row r="595" spans="1:8">
      <c r="A595" s="47"/>
      <c r="B595" s="47"/>
      <c r="C595" s="47"/>
      <c r="D595" s="47"/>
      <c r="E595" s="47"/>
      <c r="F595" s="47"/>
      <c r="G595" s="47"/>
      <c r="H595" s="47"/>
    </row>
    <row r="596" spans="1:8">
      <c r="A596" s="47"/>
      <c r="B596" s="47"/>
      <c r="C596" s="47"/>
      <c r="D596" s="47"/>
      <c r="E596" s="47"/>
      <c r="F596" s="47"/>
      <c r="G596" s="47"/>
      <c r="H596" s="47"/>
    </row>
    <row r="597" spans="1:8">
      <c r="A597" s="47"/>
      <c r="B597" s="47"/>
      <c r="C597" s="47"/>
      <c r="D597" s="47"/>
      <c r="E597" s="47"/>
      <c r="F597" s="47"/>
      <c r="G597" s="47"/>
      <c r="H597" s="47"/>
    </row>
    <row r="598" spans="1:8">
      <c r="A598" s="47"/>
      <c r="B598" s="47"/>
      <c r="C598" s="47"/>
      <c r="D598" s="47"/>
      <c r="E598" s="47"/>
      <c r="F598" s="47"/>
      <c r="G598" s="47"/>
      <c r="H598" s="47"/>
    </row>
    <row r="599" spans="1:8">
      <c r="A599" s="47"/>
      <c r="B599" s="47"/>
      <c r="C599" s="47"/>
      <c r="D599" s="47"/>
      <c r="E599" s="47"/>
      <c r="F599" s="47"/>
      <c r="G599" s="47"/>
      <c r="H599" s="47"/>
    </row>
    <row r="600" spans="1:8">
      <c r="A600" s="47"/>
      <c r="B600" s="47"/>
      <c r="C600" s="47"/>
      <c r="D600" s="47"/>
      <c r="E600" s="47"/>
      <c r="F600" s="47"/>
      <c r="G600" s="47"/>
      <c r="H600" s="47"/>
    </row>
    <row r="601" spans="1:8">
      <c r="A601" s="47"/>
      <c r="B601" s="47"/>
      <c r="C601" s="47"/>
      <c r="D601" s="47"/>
      <c r="E601" s="47"/>
      <c r="F601" s="47"/>
      <c r="G601" s="47"/>
      <c r="H601" s="47"/>
    </row>
    <row r="602" spans="1:8">
      <c r="A602" s="47"/>
      <c r="B602" s="47"/>
      <c r="C602" s="47"/>
      <c r="D602" s="47"/>
      <c r="E602" s="47"/>
      <c r="F602" s="47"/>
      <c r="G602" s="47"/>
      <c r="H602" s="47"/>
    </row>
    <row r="603" spans="1:8">
      <c r="A603" s="47"/>
      <c r="B603" s="47"/>
      <c r="C603" s="47"/>
      <c r="D603" s="47"/>
      <c r="E603" s="47"/>
      <c r="F603" s="47"/>
      <c r="G603" s="47"/>
      <c r="H603" s="47"/>
    </row>
    <row r="604" spans="1:8">
      <c r="A604" s="47"/>
      <c r="B604" s="47"/>
      <c r="C604" s="47"/>
      <c r="D604" s="47"/>
      <c r="E604" s="47"/>
      <c r="F604" s="47"/>
      <c r="G604" s="47"/>
      <c r="H604" s="47"/>
    </row>
    <row r="605" spans="1:8">
      <c r="A605" s="47"/>
      <c r="B605" s="47"/>
      <c r="C605" s="47"/>
      <c r="D605" s="47"/>
      <c r="E605" s="47"/>
      <c r="F605" s="47"/>
      <c r="G605" s="47"/>
      <c r="H605" s="47"/>
    </row>
    <row r="606" spans="1:8">
      <c r="A606" s="47"/>
      <c r="B606" s="47"/>
      <c r="C606" s="47"/>
      <c r="D606" s="47"/>
      <c r="E606" s="47"/>
      <c r="F606" s="47"/>
      <c r="G606" s="47"/>
      <c r="H606" s="47"/>
    </row>
    <row r="607" spans="1:8">
      <c r="A607" s="47"/>
      <c r="B607" s="47"/>
      <c r="C607" s="47"/>
      <c r="D607" s="47"/>
      <c r="E607" s="47"/>
      <c r="F607" s="47"/>
      <c r="G607" s="47"/>
      <c r="H607" s="47"/>
    </row>
    <row r="608" spans="1:8">
      <c r="A608" s="47"/>
      <c r="B608" s="47"/>
      <c r="C608" s="47"/>
      <c r="D608" s="47"/>
      <c r="E608" s="47"/>
      <c r="F608" s="47"/>
      <c r="G608" s="47"/>
      <c r="H608" s="47"/>
    </row>
    <row r="609" spans="1:8">
      <c r="A609" s="47"/>
      <c r="B609" s="47"/>
      <c r="C609" s="47"/>
      <c r="D609" s="47"/>
      <c r="E609" s="47"/>
      <c r="F609" s="47"/>
      <c r="G609" s="47"/>
      <c r="H609" s="47"/>
    </row>
    <row r="610" spans="1:8">
      <c r="A610" s="47"/>
      <c r="B610" s="47"/>
      <c r="C610" s="47"/>
      <c r="D610" s="47"/>
      <c r="E610" s="47"/>
      <c r="F610" s="47"/>
      <c r="G610" s="47"/>
      <c r="H610" s="47"/>
    </row>
    <row r="611" spans="1:8">
      <c r="A611" s="47"/>
      <c r="B611" s="47"/>
      <c r="C611" s="47"/>
      <c r="D611" s="47"/>
      <c r="E611" s="47"/>
      <c r="F611" s="47"/>
      <c r="G611" s="47"/>
      <c r="H611" s="47"/>
    </row>
    <row r="612" spans="1:8">
      <c r="A612" s="47"/>
      <c r="B612" s="47"/>
      <c r="C612" s="47"/>
      <c r="D612" s="47"/>
      <c r="E612" s="47"/>
      <c r="F612" s="47"/>
      <c r="G612" s="47"/>
      <c r="H612" s="47"/>
    </row>
    <row r="613" spans="1:8">
      <c r="A613" s="47"/>
      <c r="B613" s="47"/>
      <c r="C613" s="47"/>
      <c r="D613" s="47"/>
      <c r="E613" s="47"/>
      <c r="F613" s="47"/>
      <c r="G613" s="47"/>
      <c r="H613" s="47"/>
    </row>
    <row r="614" spans="1:8">
      <c r="A614" s="47"/>
      <c r="B614" s="47"/>
      <c r="C614" s="47"/>
      <c r="D614" s="47"/>
      <c r="E614" s="47"/>
      <c r="F614" s="47"/>
      <c r="G614" s="47"/>
      <c r="H614" s="47"/>
    </row>
    <row r="615" spans="1:8">
      <c r="A615" s="47"/>
      <c r="B615" s="47"/>
      <c r="C615" s="47"/>
      <c r="D615" s="47"/>
      <c r="E615" s="47"/>
      <c r="F615" s="47"/>
      <c r="G615" s="47"/>
      <c r="H615" s="47"/>
    </row>
    <row r="616" spans="1:8">
      <c r="E616" s="99"/>
    </row>
  </sheetData>
  <mergeCells count="497">
    <mergeCell ref="C209:D209"/>
    <mergeCell ref="F162:G162"/>
    <mergeCell ref="A165:B165"/>
    <mergeCell ref="F177:G177"/>
    <mergeCell ref="F421:G421"/>
    <mergeCell ref="B204:D204"/>
    <mergeCell ref="F211:G211"/>
    <mergeCell ref="A213:B213"/>
    <mergeCell ref="C222:D222"/>
    <mergeCell ref="F226:G226"/>
    <mergeCell ref="A228:B228"/>
    <mergeCell ref="F260:G260"/>
    <mergeCell ref="A262:B262"/>
    <mergeCell ref="C264:D264"/>
    <mergeCell ref="F234:G234"/>
    <mergeCell ref="A236:B236"/>
    <mergeCell ref="F249:G249"/>
    <mergeCell ref="A251:B251"/>
    <mergeCell ref="C242:D242"/>
    <mergeCell ref="C243:D243"/>
    <mergeCell ref="C244:D244"/>
    <mergeCell ref="F145:G145"/>
    <mergeCell ref="A147:B147"/>
    <mergeCell ref="A403:B403"/>
    <mergeCell ref="C403:F403"/>
    <mergeCell ref="F411:G411"/>
    <mergeCell ref="B414:D414"/>
    <mergeCell ref="C245:D245"/>
    <mergeCell ref="C234:D234"/>
    <mergeCell ref="C226:D226"/>
    <mergeCell ref="C225:D225"/>
    <mergeCell ref="C390:D390"/>
    <mergeCell ref="F358:G358"/>
    <mergeCell ref="A360:B360"/>
    <mergeCell ref="F371:G371"/>
    <mergeCell ref="A373:B373"/>
    <mergeCell ref="C379:D379"/>
    <mergeCell ref="C380:D380"/>
    <mergeCell ref="F381:G381"/>
    <mergeCell ref="A383:B383"/>
    <mergeCell ref="C409:D409"/>
    <mergeCell ref="A323:B323"/>
    <mergeCell ref="C323:G323"/>
    <mergeCell ref="C205:D205"/>
    <mergeCell ref="C208:D208"/>
    <mergeCell ref="A85:B85"/>
    <mergeCell ref="F85:G85"/>
    <mergeCell ref="A87:B87"/>
    <mergeCell ref="C87:F87"/>
    <mergeCell ref="F95:G95"/>
    <mergeCell ref="A97:B97"/>
    <mergeCell ref="C97:F97"/>
    <mergeCell ref="C107:H107"/>
    <mergeCell ref="F130:G130"/>
    <mergeCell ref="F321:G321"/>
    <mergeCell ref="C344:D344"/>
    <mergeCell ref="C343:D343"/>
    <mergeCell ref="C324:D324"/>
    <mergeCell ref="A270:B270"/>
    <mergeCell ref="C282:G282"/>
    <mergeCell ref="F287:G287"/>
    <mergeCell ref="A289:B289"/>
    <mergeCell ref="C289:H289"/>
    <mergeCell ref="A310:B310"/>
    <mergeCell ref="A298:B298"/>
    <mergeCell ref="F308:G308"/>
    <mergeCell ref="C311:D311"/>
    <mergeCell ref="C312:D312"/>
    <mergeCell ref="F314:G314"/>
    <mergeCell ref="A316:B316"/>
    <mergeCell ref="C316:G316"/>
    <mergeCell ref="C300:D300"/>
    <mergeCell ref="C301:D301"/>
    <mergeCell ref="F302:G302"/>
    <mergeCell ref="A304:B304"/>
    <mergeCell ref="A334:B334"/>
    <mergeCell ref="F340:G340"/>
    <mergeCell ref="A342:B342"/>
    <mergeCell ref="F202:G202"/>
    <mergeCell ref="C319:D319"/>
    <mergeCell ref="C267:D267"/>
    <mergeCell ref="C246:D246"/>
    <mergeCell ref="C247:D247"/>
    <mergeCell ref="C252:D252"/>
    <mergeCell ref="C253:D253"/>
    <mergeCell ref="C259:D259"/>
    <mergeCell ref="C255:D255"/>
    <mergeCell ref="C256:D256"/>
    <mergeCell ref="C283:D283"/>
    <mergeCell ref="C284:D284"/>
    <mergeCell ref="C285:D285"/>
    <mergeCell ref="C286:D286"/>
    <mergeCell ref="F240:G240"/>
    <mergeCell ref="C317:D317"/>
    <mergeCell ref="C318:D318"/>
    <mergeCell ref="C295:D295"/>
    <mergeCell ref="C304:D304"/>
    <mergeCell ref="C306:D306"/>
    <mergeCell ref="C299:D299"/>
    <mergeCell ref="C313:D313"/>
    <mergeCell ref="C310:D310"/>
    <mergeCell ref="F296:G296"/>
    <mergeCell ref="C90:D90"/>
    <mergeCell ref="C93:D93"/>
    <mergeCell ref="C94:D94"/>
    <mergeCell ref="C98:D98"/>
    <mergeCell ref="C101:D101"/>
    <mergeCell ref="C177:D177"/>
    <mergeCell ref="C182:D182"/>
    <mergeCell ref="C183:D183"/>
    <mergeCell ref="C191:D191"/>
    <mergeCell ref="C103:D103"/>
    <mergeCell ref="C125:D125"/>
    <mergeCell ref="C126:D126"/>
    <mergeCell ref="C116:D116"/>
    <mergeCell ref="C117:D117"/>
    <mergeCell ref="C118:D118"/>
    <mergeCell ref="C119:D119"/>
    <mergeCell ref="C122:D122"/>
    <mergeCell ref="C188:D188"/>
    <mergeCell ref="C189:D189"/>
    <mergeCell ref="C184:D184"/>
    <mergeCell ref="C181:D181"/>
    <mergeCell ref="C102:D102"/>
    <mergeCell ref="C132:H132"/>
    <mergeCell ref="C138:H138"/>
    <mergeCell ref="C157:D157"/>
    <mergeCell ref="C158:D158"/>
    <mergeCell ref="C167:D167"/>
    <mergeCell ref="A195:B195"/>
    <mergeCell ref="A179:B179"/>
    <mergeCell ref="C179:H179"/>
    <mergeCell ref="C195:H195"/>
    <mergeCell ref="C185:D185"/>
    <mergeCell ref="C186:D186"/>
    <mergeCell ref="C190:D190"/>
    <mergeCell ref="C193:D193"/>
    <mergeCell ref="C192:D192"/>
    <mergeCell ref="F193:G193"/>
    <mergeCell ref="C165:D165"/>
    <mergeCell ref="C173:D173"/>
    <mergeCell ref="C174:D174"/>
    <mergeCell ref="C160:D160"/>
    <mergeCell ref="C161:D161"/>
    <mergeCell ref="C162:D162"/>
    <mergeCell ref="C542:D542"/>
    <mergeCell ref="C518:D518"/>
    <mergeCell ref="C187:D187"/>
    <mergeCell ref="C539:D539"/>
    <mergeCell ref="B537:D537"/>
    <mergeCell ref="C538:D538"/>
    <mergeCell ref="C228:D228"/>
    <mergeCell ref="C216:D216"/>
    <mergeCell ref="C218:D218"/>
    <mergeCell ref="C219:D219"/>
    <mergeCell ref="C215:D215"/>
    <mergeCell ref="C202:D202"/>
    <mergeCell ref="C166:D166"/>
    <mergeCell ref="C171:D171"/>
    <mergeCell ref="C201:D201"/>
    <mergeCell ref="C196:D196"/>
    <mergeCell ref="C397:D397"/>
    <mergeCell ref="C394:D394"/>
    <mergeCell ref="F535:G535"/>
    <mergeCell ref="F525:G525"/>
    <mergeCell ref="C527:F527"/>
    <mergeCell ref="C528:D528"/>
    <mergeCell ref="C529:D529"/>
    <mergeCell ref="C519:D519"/>
    <mergeCell ref="C521:D521"/>
    <mergeCell ref="C522:D522"/>
    <mergeCell ref="C523:D523"/>
    <mergeCell ref="C524:D524"/>
    <mergeCell ref="C531:D531"/>
    <mergeCell ref="C532:D532"/>
    <mergeCell ref="C566:H566"/>
    <mergeCell ref="C544:D544"/>
    <mergeCell ref="C545:D545"/>
    <mergeCell ref="C546:D546"/>
    <mergeCell ref="C547:D547"/>
    <mergeCell ref="C548:D548"/>
    <mergeCell ref="C549:D549"/>
    <mergeCell ref="C550:D550"/>
    <mergeCell ref="C172:D172"/>
    <mergeCell ref="C175:D175"/>
    <mergeCell ref="C176:D176"/>
    <mergeCell ref="C180:D180"/>
    <mergeCell ref="C415:D415"/>
    <mergeCell ref="C416:D416"/>
    <mergeCell ref="C417:D417"/>
    <mergeCell ref="C418:D418"/>
    <mergeCell ref="C419:D419"/>
    <mergeCell ref="C533:D533"/>
    <mergeCell ref="C543:D543"/>
    <mergeCell ref="C534:D534"/>
    <mergeCell ref="F555:G555"/>
    <mergeCell ref="C557:H557"/>
    <mergeCell ref="C558:D558"/>
    <mergeCell ref="C559:D559"/>
    <mergeCell ref="C560:D560"/>
    <mergeCell ref="C561:D561"/>
    <mergeCell ref="C562:D562"/>
    <mergeCell ref="C563:D563"/>
    <mergeCell ref="F564:G564"/>
    <mergeCell ref="C236:D236"/>
    <mergeCell ref="C237:D237"/>
    <mergeCell ref="C583:D583"/>
    <mergeCell ref="F583:G583"/>
    <mergeCell ref="C568:D568"/>
    <mergeCell ref="C569:D569"/>
    <mergeCell ref="C570:D570"/>
    <mergeCell ref="C571:D571"/>
    <mergeCell ref="C572:D572"/>
    <mergeCell ref="C573:D573"/>
    <mergeCell ref="C574:D574"/>
    <mergeCell ref="C575:D575"/>
    <mergeCell ref="C576:D576"/>
    <mergeCell ref="C577:D577"/>
    <mergeCell ref="C578:D578"/>
    <mergeCell ref="C579:D579"/>
    <mergeCell ref="C582:D582"/>
    <mergeCell ref="C580:D580"/>
    <mergeCell ref="C581:D581"/>
    <mergeCell ref="C567:D567"/>
    <mergeCell ref="C551:D551"/>
    <mergeCell ref="C552:D552"/>
    <mergeCell ref="C553:D553"/>
    <mergeCell ref="C554:D554"/>
    <mergeCell ref="C83:D83"/>
    <mergeCell ref="C104:D104"/>
    <mergeCell ref="C517:F517"/>
    <mergeCell ref="C142:D142"/>
    <mergeCell ref="C143:D143"/>
    <mergeCell ref="C279:D279"/>
    <mergeCell ref="C307:D307"/>
    <mergeCell ref="C294:D294"/>
    <mergeCell ref="C296:D296"/>
    <mergeCell ref="C194:D194"/>
    <mergeCell ref="C197:D197"/>
    <mergeCell ref="C198:D198"/>
    <mergeCell ref="C199:D199"/>
    <mergeCell ref="C200:D200"/>
    <mergeCell ref="C147:D147"/>
    <mergeCell ref="C148:D148"/>
    <mergeCell ref="C149:D149"/>
    <mergeCell ref="C151:D151"/>
    <mergeCell ref="C152:D152"/>
    <mergeCell ref="F69:G69"/>
    <mergeCell ref="C76:D76"/>
    <mergeCell ref="C50:D50"/>
    <mergeCell ref="C51:D51"/>
    <mergeCell ref="C52:D52"/>
    <mergeCell ref="C88:D88"/>
    <mergeCell ref="C127:D127"/>
    <mergeCell ref="C128:D128"/>
    <mergeCell ref="C129:D129"/>
    <mergeCell ref="C99:D99"/>
    <mergeCell ref="C100:D100"/>
    <mergeCell ref="C91:D91"/>
    <mergeCell ref="C92:D92"/>
    <mergeCell ref="C63:D63"/>
    <mergeCell ref="C64:D64"/>
    <mergeCell ref="C73:D73"/>
    <mergeCell ref="C120:D120"/>
    <mergeCell ref="C121:D121"/>
    <mergeCell ref="C77:D77"/>
    <mergeCell ref="F78:G78"/>
    <mergeCell ref="C81:D81"/>
    <mergeCell ref="C85:D85"/>
    <mergeCell ref="C89:D89"/>
    <mergeCell ref="C82:D82"/>
    <mergeCell ref="A6:B6"/>
    <mergeCell ref="C6:H6"/>
    <mergeCell ref="C7:D7"/>
    <mergeCell ref="A5:H5"/>
    <mergeCell ref="C18:D18"/>
    <mergeCell ref="C8:D8"/>
    <mergeCell ref="C9:D9"/>
    <mergeCell ref="C10:D10"/>
    <mergeCell ref="C11:D11"/>
    <mergeCell ref="C12:D12"/>
    <mergeCell ref="C13:D13"/>
    <mergeCell ref="C16:D16"/>
    <mergeCell ref="C17:D17"/>
    <mergeCell ref="C14:D14"/>
    <mergeCell ref="C15:D15"/>
    <mergeCell ref="C19:D19"/>
    <mergeCell ref="C112:D112"/>
    <mergeCell ref="C113:D113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41:D41"/>
    <mergeCell ref="C39:D39"/>
    <mergeCell ref="C40:D40"/>
    <mergeCell ref="C65:D65"/>
    <mergeCell ref="C54:D54"/>
    <mergeCell ref="C55:D55"/>
    <mergeCell ref="C56:D56"/>
    <mergeCell ref="C57:D57"/>
    <mergeCell ref="C58:D58"/>
    <mergeCell ref="C59:D59"/>
    <mergeCell ref="C43:D43"/>
    <mergeCell ref="C168:D168"/>
    <mergeCell ref="C170:D170"/>
    <mergeCell ref="C169:D169"/>
    <mergeCell ref="C320:D320"/>
    <mergeCell ref="C206:D206"/>
    <mergeCell ref="C207:D207"/>
    <mergeCell ref="C203:D203"/>
    <mergeCell ref="C210:D210"/>
    <mergeCell ref="C211:D211"/>
    <mergeCell ref="C213:D213"/>
    <mergeCell ref="C214:D214"/>
    <mergeCell ref="C229:D229"/>
    <mergeCell ref="C230:D230"/>
    <mergeCell ref="C233:D233"/>
    <mergeCell ref="C217:D217"/>
    <mergeCell ref="C220:D220"/>
    <mergeCell ref="C221:D221"/>
    <mergeCell ref="C231:D231"/>
    <mergeCell ref="C223:D223"/>
    <mergeCell ref="C224:D224"/>
    <mergeCell ref="C232:D232"/>
    <mergeCell ref="C238:D238"/>
    <mergeCell ref="C239:D239"/>
    <mergeCell ref="C212:D212"/>
    <mergeCell ref="B428:D428"/>
    <mergeCell ref="C326:D326"/>
    <mergeCell ref="C325:D325"/>
    <mergeCell ref="C339:D339"/>
    <mergeCell ref="C330:D330"/>
    <mergeCell ref="C331:D331"/>
    <mergeCell ref="C335:D335"/>
    <mergeCell ref="C336:D336"/>
    <mergeCell ref="F347:G347"/>
    <mergeCell ref="C327:D327"/>
    <mergeCell ref="C328:D328"/>
    <mergeCell ref="C329:D329"/>
    <mergeCell ref="F332:G332"/>
    <mergeCell ref="C393:F393"/>
    <mergeCell ref="C395:D395"/>
    <mergeCell ref="C396:D396"/>
    <mergeCell ref="C383:D383"/>
    <mergeCell ref="C389:D389"/>
    <mergeCell ref="C385:D385"/>
    <mergeCell ref="C386:D386"/>
    <mergeCell ref="C338:D338"/>
    <mergeCell ref="C345:D345"/>
    <mergeCell ref="C420:D420"/>
    <mergeCell ref="C421:D421"/>
    <mergeCell ref="C404:D404"/>
    <mergeCell ref="C405:D405"/>
    <mergeCell ref="C375:D375"/>
    <mergeCell ref="C376:D376"/>
    <mergeCell ref="C406:D406"/>
    <mergeCell ref="C407:D407"/>
    <mergeCell ref="C398:D398"/>
    <mergeCell ref="C410:D410"/>
    <mergeCell ref="B427:D427"/>
    <mergeCell ref="C408:D408"/>
    <mergeCell ref="B426:D426"/>
    <mergeCell ref="B423:H423"/>
    <mergeCell ref="B424:D424"/>
    <mergeCell ref="B425:D425"/>
    <mergeCell ref="F391:G391"/>
    <mergeCell ref="F401:G401"/>
    <mergeCell ref="A349:B349"/>
    <mergeCell ref="C378:D378"/>
    <mergeCell ref="C384:D384"/>
    <mergeCell ref="C349:H349"/>
    <mergeCell ref="C362:D362"/>
    <mergeCell ref="C363:D363"/>
    <mergeCell ref="C364:D364"/>
    <mergeCell ref="C367:D367"/>
    <mergeCell ref="C366:D366"/>
    <mergeCell ref="C354:D354"/>
    <mergeCell ref="C355:D355"/>
    <mergeCell ref="C351:D351"/>
    <mergeCell ref="C352:D352"/>
    <mergeCell ref="C353:D353"/>
    <mergeCell ref="C356:D356"/>
    <mergeCell ref="C357:D357"/>
    <mergeCell ref="C368:D368"/>
    <mergeCell ref="C369:D369"/>
    <mergeCell ref="C30:D30"/>
    <mergeCell ref="C31:D31"/>
    <mergeCell ref="F44:G44"/>
    <mergeCell ref="A45:H45"/>
    <mergeCell ref="A46:B46"/>
    <mergeCell ref="C46:H46"/>
    <mergeCell ref="F60:G60"/>
    <mergeCell ref="A61:H61"/>
    <mergeCell ref="A62:B62"/>
    <mergeCell ref="C62:H62"/>
    <mergeCell ref="C32:D32"/>
    <mergeCell ref="C33:D33"/>
    <mergeCell ref="C34:D34"/>
    <mergeCell ref="C35:D35"/>
    <mergeCell ref="C36:D36"/>
    <mergeCell ref="C37:D37"/>
    <mergeCell ref="C38:D38"/>
    <mergeCell ref="C53:D53"/>
    <mergeCell ref="C42:D42"/>
    <mergeCell ref="C44:D44"/>
    <mergeCell ref="C47:D47"/>
    <mergeCell ref="C48:D48"/>
    <mergeCell ref="C49:D49"/>
    <mergeCell ref="A71:B71"/>
    <mergeCell ref="C72:D72"/>
    <mergeCell ref="C75:D75"/>
    <mergeCell ref="C78:D78"/>
    <mergeCell ref="C84:D84"/>
    <mergeCell ref="C60:D60"/>
    <mergeCell ref="C66:D66"/>
    <mergeCell ref="C67:D67"/>
    <mergeCell ref="C68:D68"/>
    <mergeCell ref="C69:D69"/>
    <mergeCell ref="A80:B80"/>
    <mergeCell ref="C74:D74"/>
    <mergeCell ref="C71:H71"/>
    <mergeCell ref="C80:H80"/>
    <mergeCell ref="C139:D139"/>
    <mergeCell ref="C140:D140"/>
    <mergeCell ref="C144:D144"/>
    <mergeCell ref="C111:D111"/>
    <mergeCell ref="C124:D124"/>
    <mergeCell ref="C156:D156"/>
    <mergeCell ref="F105:G105"/>
    <mergeCell ref="A107:B107"/>
    <mergeCell ref="C114:D114"/>
    <mergeCell ref="C115:D115"/>
    <mergeCell ref="C108:D108"/>
    <mergeCell ref="C109:D109"/>
    <mergeCell ref="C110:D110"/>
    <mergeCell ref="C133:D133"/>
    <mergeCell ref="C134:D134"/>
    <mergeCell ref="C135:D135"/>
    <mergeCell ref="C141:D141"/>
    <mergeCell ref="C153:D153"/>
    <mergeCell ref="F154:G154"/>
    <mergeCell ref="A156:B156"/>
    <mergeCell ref="C123:D123"/>
    <mergeCell ref="F136:G136"/>
    <mergeCell ref="A138:B138"/>
    <mergeCell ref="A132:B132"/>
    <mergeCell ref="A242:B242"/>
    <mergeCell ref="C248:D248"/>
    <mergeCell ref="C251:D251"/>
    <mergeCell ref="C254:D254"/>
    <mergeCell ref="C257:D257"/>
    <mergeCell ref="C258:D258"/>
    <mergeCell ref="C266:D266"/>
    <mergeCell ref="C275:D275"/>
    <mergeCell ref="F280:G280"/>
    <mergeCell ref="C265:D265"/>
    <mergeCell ref="C276:D276"/>
    <mergeCell ref="C277:D277"/>
    <mergeCell ref="C278:D278"/>
    <mergeCell ref="C262:D262"/>
    <mergeCell ref="C263:D263"/>
    <mergeCell ref="C272:D272"/>
    <mergeCell ref="C273:D273"/>
    <mergeCell ref="C274:D274"/>
    <mergeCell ref="C271:D271"/>
    <mergeCell ref="C270:D270"/>
    <mergeCell ref="F268:G268"/>
    <mergeCell ref="C399:D399"/>
    <mergeCell ref="C400:D400"/>
    <mergeCell ref="C370:D370"/>
    <mergeCell ref="C387:D387"/>
    <mergeCell ref="C373:D373"/>
    <mergeCell ref="C374:D374"/>
    <mergeCell ref="C377:D377"/>
    <mergeCell ref="C346:D346"/>
    <mergeCell ref="C350:D350"/>
    <mergeCell ref="C365:D365"/>
    <mergeCell ref="C360:D360"/>
    <mergeCell ref="C361:D361"/>
    <mergeCell ref="A282:B282"/>
    <mergeCell ref="C298:D298"/>
    <mergeCell ref="C305:D305"/>
    <mergeCell ref="C292:D292"/>
    <mergeCell ref="C293:D293"/>
    <mergeCell ref="C290:D290"/>
    <mergeCell ref="C291:D291"/>
    <mergeCell ref="A393:B393"/>
    <mergeCell ref="C388:D388"/>
    <mergeCell ref="C334:D334"/>
    <mergeCell ref="C342:D342"/>
  </mergeCells>
  <pageMargins left="0.511811024" right="0.511811024" top="0.78740157499999996" bottom="0.78740157499999996" header="0.31496062000000002" footer="0.31496062000000002"/>
  <pageSetup paperSize="9" scale="7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74"/>
  <sheetViews>
    <sheetView view="pageBreakPreview" zoomScaleSheetLayoutView="100" workbookViewId="0">
      <selection activeCell="G7" sqref="G7"/>
    </sheetView>
  </sheetViews>
  <sheetFormatPr defaultRowHeight="12.75"/>
  <cols>
    <col min="2" max="2" width="32" customWidth="1"/>
    <col min="3" max="3" width="29" customWidth="1"/>
    <col min="4" max="4" width="11.28515625" customWidth="1"/>
  </cols>
  <sheetData>
    <row r="1" spans="1:5" s="1" customFormat="1" ht="15.75">
      <c r="A1" s="293" t="s">
        <v>682</v>
      </c>
      <c r="B1" s="294"/>
      <c r="C1" s="294"/>
      <c r="D1" s="294"/>
      <c r="E1" s="294"/>
    </row>
    <row r="2" spans="1:5" s="1" customFormat="1" ht="15.75">
      <c r="A2" s="293" t="s">
        <v>683</v>
      </c>
      <c r="B2" s="294"/>
      <c r="C2" s="294"/>
      <c r="D2" s="294"/>
      <c r="E2" s="294"/>
    </row>
    <row r="3" spans="1:5" s="1" customFormat="1" ht="15.75">
      <c r="A3" s="297" t="s">
        <v>684</v>
      </c>
      <c r="B3" s="298"/>
      <c r="C3" s="298"/>
      <c r="D3" s="298"/>
      <c r="E3" s="294"/>
    </row>
    <row r="4" spans="1:5" s="1" customFormat="1" ht="44.25" customHeight="1">
      <c r="A4" s="614" t="s">
        <v>739</v>
      </c>
      <c r="B4" s="614"/>
      <c r="C4" s="614"/>
      <c r="D4" s="614"/>
      <c r="E4" s="614"/>
    </row>
    <row r="5" spans="1:5" s="1" customFormat="1">
      <c r="A5" s="614" t="s">
        <v>743</v>
      </c>
      <c r="B5" s="614"/>
      <c r="C5" s="614"/>
      <c r="D5" s="614"/>
      <c r="E5" s="615"/>
    </row>
    <row r="6" spans="1:5" s="1" customFormat="1" ht="13.5" thickBot="1">
      <c r="A6" s="616" t="s">
        <v>742</v>
      </c>
      <c r="B6" s="616"/>
      <c r="C6" s="616"/>
      <c r="D6" s="616"/>
      <c r="E6" s="616"/>
    </row>
    <row r="7" spans="1:5" ht="13.5" thickBot="1">
      <c r="A7" s="179" t="s">
        <v>332</v>
      </c>
      <c r="B7" s="180" t="s">
        <v>333</v>
      </c>
      <c r="C7" s="181" t="s">
        <v>334</v>
      </c>
      <c r="D7" s="181" t="s">
        <v>335</v>
      </c>
      <c r="E7" s="182" t="s">
        <v>336</v>
      </c>
    </row>
    <row r="8" spans="1:5" ht="13.5" thickBot="1">
      <c r="A8" s="183" t="s">
        <v>691</v>
      </c>
      <c r="B8" s="184" t="s">
        <v>337</v>
      </c>
      <c r="C8" s="185"/>
      <c r="D8" s="186"/>
      <c r="E8" s="187"/>
    </row>
    <row r="9" spans="1:5">
      <c r="A9" s="203" t="s">
        <v>6</v>
      </c>
      <c r="B9" s="219" t="s">
        <v>338</v>
      </c>
      <c r="C9" s="197" t="s">
        <v>1065</v>
      </c>
      <c r="D9" s="214">
        <v>1345.2</v>
      </c>
      <c r="E9" s="321" t="s">
        <v>37</v>
      </c>
    </row>
    <row r="10" spans="1:5">
      <c r="A10" s="203" t="s">
        <v>713</v>
      </c>
      <c r="B10" s="219" t="s">
        <v>339</v>
      </c>
      <c r="C10" s="197" t="s">
        <v>916</v>
      </c>
      <c r="D10" s="214">
        <v>357.94</v>
      </c>
      <c r="E10" s="321" t="s">
        <v>37</v>
      </c>
    </row>
    <row r="11" spans="1:5">
      <c r="A11" s="203" t="s">
        <v>7</v>
      </c>
      <c r="B11" s="211" t="s">
        <v>340</v>
      </c>
      <c r="C11" s="320" t="s">
        <v>341</v>
      </c>
      <c r="D11" s="214">
        <f>4*3.5</f>
        <v>14</v>
      </c>
      <c r="E11" s="321" t="s">
        <v>37</v>
      </c>
    </row>
    <row r="12" spans="1:5">
      <c r="A12" s="203" t="s">
        <v>8</v>
      </c>
      <c r="B12" s="211" t="s">
        <v>342</v>
      </c>
      <c r="C12" s="318" t="s">
        <v>886</v>
      </c>
      <c r="D12" s="216">
        <v>4.5</v>
      </c>
      <c r="E12" s="222" t="s">
        <v>37</v>
      </c>
    </row>
    <row r="13" spans="1:5" ht="13.5" thickBot="1">
      <c r="A13" s="203" t="s">
        <v>9</v>
      </c>
      <c r="B13" s="211" t="s">
        <v>1077</v>
      </c>
      <c r="C13" s="463" t="s">
        <v>1078</v>
      </c>
      <c r="D13" s="463">
        <f>D24*0.5*0.15</f>
        <v>68.185874999999982</v>
      </c>
      <c r="E13" s="222" t="s">
        <v>37</v>
      </c>
    </row>
    <row r="14" spans="1:5" ht="13.5" thickBot="1">
      <c r="A14" s="183" t="s">
        <v>692</v>
      </c>
      <c r="B14" s="184" t="s">
        <v>31</v>
      </c>
      <c r="C14" s="185"/>
      <c r="D14" s="186"/>
      <c r="E14" s="187"/>
    </row>
    <row r="15" spans="1:5" ht="13.5" thickBot="1">
      <c r="A15" s="200" t="s">
        <v>343</v>
      </c>
      <c r="B15" s="201" t="s">
        <v>350</v>
      </c>
      <c r="C15" s="193" t="s">
        <v>344</v>
      </c>
      <c r="D15">
        <f>ELDORADO!F33</f>
        <v>35.090000000000003</v>
      </c>
      <c r="E15" s="202" t="s">
        <v>39</v>
      </c>
    </row>
    <row r="16" spans="1:5" ht="13.5" thickBot="1">
      <c r="A16" s="200" t="s">
        <v>715</v>
      </c>
      <c r="B16" s="189" t="s">
        <v>345</v>
      </c>
      <c r="C16" s="193" t="s">
        <v>344</v>
      </c>
      <c r="D16" s="195">
        <f>ELDORADO!F35</f>
        <v>46.23</v>
      </c>
      <c r="E16" s="194" t="s">
        <v>39</v>
      </c>
    </row>
    <row r="17" spans="1:5" ht="13.5" thickBot="1">
      <c r="A17" s="200" t="s">
        <v>716</v>
      </c>
      <c r="B17" s="191" t="s">
        <v>347</v>
      </c>
      <c r="C17" s="193" t="s">
        <v>344</v>
      </c>
      <c r="D17" s="195">
        <f>ELDORADO!F31</f>
        <v>4085.2999999999997</v>
      </c>
      <c r="E17" s="190" t="s">
        <v>41</v>
      </c>
    </row>
    <row r="18" spans="1:5" ht="13.5" thickBot="1">
      <c r="A18" s="200" t="s">
        <v>12</v>
      </c>
      <c r="B18" s="191" t="s">
        <v>348</v>
      </c>
      <c r="C18" s="193" t="s">
        <v>344</v>
      </c>
      <c r="D18" s="195">
        <f>ELDORADO!F32</f>
        <v>749.8</v>
      </c>
      <c r="E18" s="190" t="s">
        <v>41</v>
      </c>
    </row>
    <row r="19" spans="1:5" ht="13.5" thickBot="1">
      <c r="A19" s="200" t="s">
        <v>754</v>
      </c>
      <c r="B19" s="316" t="s">
        <v>346</v>
      </c>
      <c r="C19" s="193" t="s">
        <v>344</v>
      </c>
      <c r="D19" s="198">
        <f>ELDORADO!F30</f>
        <v>638.59</v>
      </c>
      <c r="E19" s="199" t="s">
        <v>37</v>
      </c>
    </row>
    <row r="20" spans="1:5" ht="13.5" thickBot="1">
      <c r="A20" s="462" t="s">
        <v>755</v>
      </c>
      <c r="B20" s="316" t="s">
        <v>1072</v>
      </c>
      <c r="C20" s="193" t="s">
        <v>1073</v>
      </c>
      <c r="D20" s="196">
        <v>123.5</v>
      </c>
      <c r="E20" s="199" t="s">
        <v>40</v>
      </c>
    </row>
    <row r="21" spans="1:5" ht="13.5" thickBot="1">
      <c r="A21" s="183" t="s">
        <v>693</v>
      </c>
      <c r="B21" s="184" t="s">
        <v>33</v>
      </c>
      <c r="C21" s="185"/>
      <c r="D21" s="186"/>
      <c r="E21" s="187"/>
    </row>
    <row r="22" spans="1:5" ht="13.5" thickBot="1">
      <c r="A22" s="203" t="s">
        <v>13</v>
      </c>
      <c r="B22" s="219" t="s">
        <v>999</v>
      </c>
      <c r="C22" s="461" t="s">
        <v>998</v>
      </c>
      <c r="D22" s="198">
        <v>1.6</v>
      </c>
      <c r="E22" s="458" t="s">
        <v>37</v>
      </c>
    </row>
    <row r="23" spans="1:5" ht="13.5" thickBot="1">
      <c r="A23" s="183" t="s">
        <v>694</v>
      </c>
      <c r="B23" s="184" t="s">
        <v>352</v>
      </c>
      <c r="C23" s="185"/>
      <c r="D23" s="186"/>
      <c r="E23" s="187"/>
    </row>
    <row r="24" spans="1:5" ht="13.5" thickBot="1">
      <c r="A24" s="203" t="s">
        <v>349</v>
      </c>
      <c r="B24" s="219" t="s">
        <v>353</v>
      </c>
      <c r="C24" s="193" t="s">
        <v>354</v>
      </c>
      <c r="D24" s="214">
        <f>'ALVENARIA E PINTURA'!F75</f>
        <v>909.14499999999987</v>
      </c>
      <c r="E24" s="458" t="s">
        <v>37</v>
      </c>
    </row>
    <row r="25" spans="1:5" ht="13.5" thickBot="1">
      <c r="A25" s="205" t="s">
        <v>351</v>
      </c>
      <c r="B25" s="184" t="s">
        <v>30</v>
      </c>
      <c r="C25" s="185"/>
      <c r="D25" s="186"/>
      <c r="E25" s="187"/>
    </row>
    <row r="26" spans="1:5" ht="22.5">
      <c r="A26" s="203" t="s">
        <v>18</v>
      </c>
      <c r="B26" s="219" t="s">
        <v>355</v>
      </c>
      <c r="C26" s="193" t="s">
        <v>356</v>
      </c>
      <c r="D26" s="214">
        <v>410.4</v>
      </c>
      <c r="E26" s="458" t="s">
        <v>37</v>
      </c>
    </row>
    <row r="27" spans="1:5">
      <c r="A27" s="203" t="s">
        <v>19</v>
      </c>
      <c r="B27" s="219" t="s">
        <v>1071</v>
      </c>
      <c r="C27" s="193" t="s">
        <v>356</v>
      </c>
      <c r="D27" s="214">
        <v>22.76</v>
      </c>
      <c r="E27" s="458" t="s">
        <v>37</v>
      </c>
    </row>
    <row r="28" spans="1:5">
      <c r="A28" s="203" t="s">
        <v>560</v>
      </c>
      <c r="B28" s="219" t="s">
        <v>1000</v>
      </c>
      <c r="C28" s="193" t="s">
        <v>1001</v>
      </c>
      <c r="D28" s="214">
        <v>36.299999999999997</v>
      </c>
      <c r="E28" s="458" t="s">
        <v>37</v>
      </c>
    </row>
    <row r="29" spans="1:5" ht="13.5" thickBot="1">
      <c r="A29" s="203" t="s">
        <v>1003</v>
      </c>
      <c r="B29" s="211" t="s">
        <v>1002</v>
      </c>
      <c r="C29" s="193" t="s">
        <v>356</v>
      </c>
      <c r="D29" s="214">
        <v>102.65</v>
      </c>
      <c r="E29" s="321" t="s">
        <v>37</v>
      </c>
    </row>
    <row r="30" spans="1:5" ht="13.5" thickBot="1">
      <c r="A30" s="183" t="s">
        <v>695</v>
      </c>
      <c r="B30" s="184" t="s">
        <v>357</v>
      </c>
      <c r="C30" s="185"/>
      <c r="D30" s="186"/>
      <c r="E30" s="187"/>
    </row>
    <row r="31" spans="1:5" ht="23.25" thickBot="1">
      <c r="A31" s="206" t="s">
        <v>20</v>
      </c>
      <c r="B31" s="207" t="s">
        <v>607</v>
      </c>
      <c r="C31" s="208" t="s">
        <v>358</v>
      </c>
      <c r="D31" s="209">
        <v>8</v>
      </c>
      <c r="E31" s="221" t="s">
        <v>37</v>
      </c>
    </row>
    <row r="32" spans="1:5" ht="23.25" thickBot="1">
      <c r="A32" s="206" t="s">
        <v>21</v>
      </c>
      <c r="B32" s="211" t="s">
        <v>605</v>
      </c>
      <c r="C32" s="193" t="s">
        <v>358</v>
      </c>
      <c r="D32" s="210">
        <v>24</v>
      </c>
      <c r="E32" s="321" t="s">
        <v>37</v>
      </c>
    </row>
    <row r="33" spans="1:5" ht="23.25" thickBot="1">
      <c r="A33" s="206" t="s">
        <v>22</v>
      </c>
      <c r="B33" s="211" t="s">
        <v>606</v>
      </c>
      <c r="C33" s="193" t="s">
        <v>358</v>
      </c>
      <c r="D33" s="210">
        <v>4.4000000000000004</v>
      </c>
      <c r="E33" s="321" t="s">
        <v>37</v>
      </c>
    </row>
    <row r="34" spans="1:5" ht="23.25" thickBot="1">
      <c r="A34" s="206" t="s">
        <v>770</v>
      </c>
      <c r="B34" s="211" t="s">
        <v>608</v>
      </c>
      <c r="C34" s="193" t="s">
        <v>358</v>
      </c>
      <c r="D34" s="210">
        <v>3.6</v>
      </c>
      <c r="E34" s="321" t="s">
        <v>37</v>
      </c>
    </row>
    <row r="35" spans="1:5" ht="23.25" thickBot="1">
      <c r="A35" s="206" t="s">
        <v>772</v>
      </c>
      <c r="B35" s="211" t="s">
        <v>609</v>
      </c>
      <c r="C35" s="193" t="s">
        <v>358</v>
      </c>
      <c r="D35" s="210">
        <v>0.4</v>
      </c>
      <c r="E35" s="321" t="s">
        <v>37</v>
      </c>
    </row>
    <row r="36" spans="1:5" ht="23.25" thickBot="1">
      <c r="A36" s="206" t="s">
        <v>773</v>
      </c>
      <c r="B36" s="211" t="s">
        <v>887</v>
      </c>
      <c r="C36" s="193" t="s">
        <v>358</v>
      </c>
      <c r="D36" s="210">
        <v>0.3</v>
      </c>
      <c r="E36" s="321" t="s">
        <v>37</v>
      </c>
    </row>
    <row r="37" spans="1:5" ht="13.5" thickBot="1">
      <c r="A37" s="206" t="s">
        <v>774</v>
      </c>
      <c r="B37" s="317" t="s">
        <v>610</v>
      </c>
      <c r="C37" s="193" t="s">
        <v>358</v>
      </c>
      <c r="D37" s="210">
        <f>0.8*2.1</f>
        <v>1.6800000000000002</v>
      </c>
      <c r="E37" s="321" t="s">
        <v>37</v>
      </c>
    </row>
    <row r="38" spans="1:5" ht="13.5" thickBot="1">
      <c r="A38" s="206" t="s">
        <v>775</v>
      </c>
      <c r="B38" s="211" t="s">
        <v>359</v>
      </c>
      <c r="C38" s="193" t="s">
        <v>358</v>
      </c>
      <c r="D38" s="210">
        <v>7</v>
      </c>
      <c r="E38" s="321" t="s">
        <v>168</v>
      </c>
    </row>
    <row r="39" spans="1:5" ht="13.5" thickBot="1">
      <c r="A39" s="206" t="s">
        <v>776</v>
      </c>
      <c r="B39" s="211" t="s">
        <v>611</v>
      </c>
      <c r="C39" s="193" t="s">
        <v>358</v>
      </c>
      <c r="D39" s="210">
        <v>15</v>
      </c>
      <c r="E39" s="321" t="s">
        <v>168</v>
      </c>
    </row>
    <row r="40" spans="1:5" ht="13.5" thickBot="1">
      <c r="A40" s="206" t="s">
        <v>778</v>
      </c>
      <c r="B40" s="211" t="s">
        <v>360</v>
      </c>
      <c r="C40" s="193" t="s">
        <v>358</v>
      </c>
      <c r="D40" s="210">
        <v>2</v>
      </c>
      <c r="E40" s="321" t="s">
        <v>168</v>
      </c>
    </row>
    <row r="41" spans="1:5" ht="13.5" thickBot="1">
      <c r="A41" s="206" t="s">
        <v>780</v>
      </c>
      <c r="B41" s="211" t="s">
        <v>888</v>
      </c>
      <c r="C41" s="193" t="s">
        <v>358</v>
      </c>
      <c r="D41" s="210">
        <v>3</v>
      </c>
      <c r="E41" s="321" t="s">
        <v>84</v>
      </c>
    </row>
    <row r="42" spans="1:5" ht="13.5" thickBot="1">
      <c r="A42" s="206" t="s">
        <v>781</v>
      </c>
      <c r="B42" s="211" t="s">
        <v>889</v>
      </c>
      <c r="C42" s="193" t="s">
        <v>358</v>
      </c>
      <c r="D42" s="210">
        <v>9.1199999999999992</v>
      </c>
      <c r="E42" s="321" t="s">
        <v>37</v>
      </c>
    </row>
    <row r="43" spans="1:5" ht="13.5" thickBot="1">
      <c r="A43" s="206" t="s">
        <v>782</v>
      </c>
      <c r="B43" s="211" t="s">
        <v>890</v>
      </c>
      <c r="C43" s="193" t="s">
        <v>358</v>
      </c>
      <c r="D43" s="210">
        <v>17.95</v>
      </c>
      <c r="E43" s="321" t="s">
        <v>37</v>
      </c>
    </row>
    <row r="44" spans="1:5" ht="13.5" thickBot="1">
      <c r="A44" s="183" t="s">
        <v>696</v>
      </c>
      <c r="B44" s="184" t="s">
        <v>361</v>
      </c>
      <c r="C44" s="185"/>
      <c r="D44" s="186"/>
      <c r="E44" s="187"/>
    </row>
    <row r="45" spans="1:5">
      <c r="A45" s="203" t="s">
        <v>23</v>
      </c>
      <c r="B45" s="457" t="s">
        <v>362</v>
      </c>
      <c r="C45" s="193" t="s">
        <v>358</v>
      </c>
      <c r="D45" s="214">
        <f>'ALVENARIA E PINTURA'!K47</f>
        <v>1818.2899999999997</v>
      </c>
      <c r="E45" s="458" t="s">
        <v>37</v>
      </c>
    </row>
    <row r="46" spans="1:5">
      <c r="A46" s="203" t="s">
        <v>24</v>
      </c>
      <c r="B46" s="457" t="s">
        <v>363</v>
      </c>
      <c r="C46" s="193" t="s">
        <v>358</v>
      </c>
      <c r="D46" s="214">
        <f>D45</f>
        <v>1818.2899999999997</v>
      </c>
      <c r="E46" s="321" t="s">
        <v>37</v>
      </c>
    </row>
    <row r="47" spans="1:5">
      <c r="A47" s="203" t="s">
        <v>25</v>
      </c>
      <c r="B47" s="457" t="s">
        <v>364</v>
      </c>
      <c r="C47" s="193" t="s">
        <v>358</v>
      </c>
      <c r="D47" s="214">
        <f>'ALVENARIA E PINTURA'!K38</f>
        <v>112.89999999999998</v>
      </c>
      <c r="E47" s="321" t="s">
        <v>37</v>
      </c>
    </row>
    <row r="48" spans="1:5">
      <c r="A48" s="203" t="s">
        <v>26</v>
      </c>
      <c r="B48" s="459" t="s">
        <v>365</v>
      </c>
      <c r="C48" s="215" t="s">
        <v>366</v>
      </c>
      <c r="D48" s="216">
        <f>D47</f>
        <v>112.89999999999998</v>
      </c>
      <c r="E48" s="460" t="s">
        <v>37</v>
      </c>
    </row>
    <row r="49" spans="1:5" ht="13.5" thickBot="1">
      <c r="A49" s="203" t="s">
        <v>46</v>
      </c>
      <c r="B49" s="459" t="s">
        <v>1079</v>
      </c>
      <c r="C49" s="215" t="s">
        <v>998</v>
      </c>
      <c r="D49" s="216">
        <f>'ALVENARIA E PINTURA'!K44</f>
        <v>1384.3139999999999</v>
      </c>
      <c r="E49" s="460" t="s">
        <v>37</v>
      </c>
    </row>
    <row r="50" spans="1:5" ht="13.5" thickBot="1">
      <c r="A50" s="183" t="s">
        <v>697</v>
      </c>
      <c r="B50" s="184" t="s">
        <v>367</v>
      </c>
      <c r="C50" s="185"/>
      <c r="D50" s="186"/>
      <c r="E50" s="187"/>
    </row>
    <row r="51" spans="1:5" ht="22.5">
      <c r="A51" s="203" t="s">
        <v>51</v>
      </c>
      <c r="B51" s="457" t="str">
        <f>[1]Orçamento!B39</f>
        <v>COMPACTAÇÃO DO LOCAL DESTINADO A RECEBER O PISO</v>
      </c>
      <c r="C51" s="193" t="s">
        <v>368</v>
      </c>
      <c r="D51" s="214">
        <f>'ALVENARIA E PINTURA'!K45</f>
        <v>355.1785000000001</v>
      </c>
      <c r="E51" s="458" t="s">
        <v>37</v>
      </c>
    </row>
    <row r="52" spans="1:5" ht="22.5">
      <c r="A52" s="203" t="s">
        <v>52</v>
      </c>
      <c r="B52" s="457" t="s">
        <v>369</v>
      </c>
      <c r="C52" s="193" t="s">
        <v>891</v>
      </c>
      <c r="D52" s="214">
        <v>321.27</v>
      </c>
      <c r="E52" s="321" t="s">
        <v>37</v>
      </c>
    </row>
    <row r="53" spans="1:5">
      <c r="A53" s="203" t="s">
        <v>53</v>
      </c>
      <c r="B53" s="457" t="s">
        <v>370</v>
      </c>
      <c r="C53" s="193" t="s">
        <v>358</v>
      </c>
      <c r="D53" s="214">
        <f>D51</f>
        <v>355.1785000000001</v>
      </c>
      <c r="E53" s="321" t="s">
        <v>37</v>
      </c>
    </row>
    <row r="54" spans="1:5" ht="23.25" thickBot="1">
      <c r="A54" s="203" t="s">
        <v>54</v>
      </c>
      <c r="B54" s="457" t="s">
        <v>371</v>
      </c>
      <c r="C54" s="193" t="s">
        <v>372</v>
      </c>
      <c r="D54" s="214">
        <f>'ALVENARIA E PINTURA'!K37</f>
        <v>316.68000000000012</v>
      </c>
      <c r="E54" s="321" t="s">
        <v>40</v>
      </c>
    </row>
    <row r="55" spans="1:5" ht="13.5" thickBot="1">
      <c r="A55" s="183" t="s">
        <v>698</v>
      </c>
      <c r="B55" s="184" t="s">
        <v>373</v>
      </c>
      <c r="C55" s="185"/>
      <c r="D55" s="186"/>
      <c r="E55" s="187"/>
    </row>
    <row r="56" spans="1:5" ht="13.5" thickBot="1">
      <c r="A56" s="192" t="s">
        <v>61</v>
      </c>
      <c r="B56" s="218" t="s">
        <v>892</v>
      </c>
      <c r="C56" s="193" t="s">
        <v>358</v>
      </c>
      <c r="D56" s="216">
        <v>58.65</v>
      </c>
      <c r="E56" s="217" t="s">
        <v>37</v>
      </c>
    </row>
    <row r="57" spans="1:5" ht="13.5" thickBot="1">
      <c r="A57" s="183" t="s">
        <v>699</v>
      </c>
      <c r="B57" s="184" t="s">
        <v>375</v>
      </c>
      <c r="C57" s="185"/>
      <c r="D57" s="186"/>
      <c r="E57" s="187"/>
    </row>
    <row r="58" spans="1:5" ht="22.5">
      <c r="A58" s="203" t="s">
        <v>125</v>
      </c>
      <c r="B58" s="219" t="s">
        <v>968</v>
      </c>
      <c r="C58" s="197" t="s">
        <v>376</v>
      </c>
      <c r="D58" s="214">
        <f>'ALVENARIA E PINTURA'!K40</f>
        <v>623.20399999999995</v>
      </c>
      <c r="E58" s="190" t="s">
        <v>37</v>
      </c>
    </row>
    <row r="59" spans="1:5" ht="22.5">
      <c r="A59" s="203" t="s">
        <v>126</v>
      </c>
      <c r="B59" s="219" t="s">
        <v>967</v>
      </c>
      <c r="C59" s="197" t="s">
        <v>376</v>
      </c>
      <c r="D59" s="214">
        <f>'ALVENARIA E PINTURA'!K41</f>
        <v>622.12</v>
      </c>
      <c r="E59" s="190" t="s">
        <v>37</v>
      </c>
    </row>
    <row r="60" spans="1:5">
      <c r="A60" s="203" t="s">
        <v>127</v>
      </c>
      <c r="B60" s="211" t="s">
        <v>377</v>
      </c>
      <c r="C60" s="197" t="s">
        <v>378</v>
      </c>
      <c r="D60" s="210">
        <v>146</v>
      </c>
      <c r="E60" s="190" t="s">
        <v>37</v>
      </c>
    </row>
    <row r="61" spans="1:5" ht="45.75" thickBot="1">
      <c r="A61" s="203" t="s">
        <v>128</v>
      </c>
      <c r="B61" s="212" t="s">
        <v>612</v>
      </c>
      <c r="C61" s="193" t="s">
        <v>893</v>
      </c>
      <c r="D61" s="213">
        <f>'ALVENARIA E PINTURA'!K39</f>
        <v>138.98999999999998</v>
      </c>
      <c r="E61" s="190" t="s">
        <v>37</v>
      </c>
    </row>
    <row r="62" spans="1:5" ht="13.5" thickBot="1">
      <c r="A62" s="183" t="s">
        <v>700</v>
      </c>
      <c r="B62" s="184" t="s">
        <v>380</v>
      </c>
      <c r="C62" s="185"/>
      <c r="D62" s="186"/>
      <c r="E62" s="187"/>
    </row>
    <row r="63" spans="1:5" ht="13.5" thickBot="1">
      <c r="A63" s="192" t="s">
        <v>146</v>
      </c>
      <c r="B63" s="218" t="s">
        <v>894</v>
      </c>
      <c r="C63" s="215" t="s">
        <v>895</v>
      </c>
      <c r="D63" s="204">
        <v>278.14</v>
      </c>
      <c r="E63" s="217" t="s">
        <v>37</v>
      </c>
    </row>
    <row r="64" spans="1:5" ht="13.5" thickBot="1">
      <c r="A64" s="183" t="s">
        <v>701</v>
      </c>
      <c r="B64" s="184" t="s">
        <v>382</v>
      </c>
      <c r="C64" s="185"/>
      <c r="D64" s="186"/>
      <c r="E64" s="187"/>
    </row>
    <row r="65" spans="1:5" ht="13.5" thickBot="1">
      <c r="A65" s="206" t="s">
        <v>374</v>
      </c>
      <c r="B65" s="207" t="s">
        <v>383</v>
      </c>
      <c r="C65" s="220" t="s">
        <v>358</v>
      </c>
      <c r="D65" s="209">
        <v>8</v>
      </c>
      <c r="E65" s="221" t="s">
        <v>168</v>
      </c>
    </row>
    <row r="66" spans="1:5" ht="13.5" thickBot="1">
      <c r="A66" s="206" t="s">
        <v>1066</v>
      </c>
      <c r="B66" s="211" t="s">
        <v>896</v>
      </c>
      <c r="C66" s="320" t="s">
        <v>358</v>
      </c>
      <c r="D66" s="210">
        <v>10.38</v>
      </c>
      <c r="E66" s="321" t="s">
        <v>37</v>
      </c>
    </row>
    <row r="67" spans="1:5" ht="23.25" thickBot="1">
      <c r="A67" s="206" t="s">
        <v>1067</v>
      </c>
      <c r="B67" s="317" t="s">
        <v>897</v>
      </c>
      <c r="C67" s="318" t="s">
        <v>358</v>
      </c>
      <c r="D67" s="319">
        <v>1</v>
      </c>
      <c r="E67" s="222" t="s">
        <v>168</v>
      </c>
    </row>
    <row r="68" spans="1:5" ht="13.5" thickBot="1">
      <c r="A68" s="223" t="s">
        <v>1068</v>
      </c>
      <c r="B68" s="224" t="s">
        <v>385</v>
      </c>
      <c r="C68" s="185"/>
      <c r="D68" s="225"/>
      <c r="E68" s="187"/>
    </row>
    <row r="69" spans="1:5" ht="13.5" thickBot="1">
      <c r="A69" s="226" t="s">
        <v>379</v>
      </c>
      <c r="B69" s="227"/>
      <c r="C69" s="215" t="s">
        <v>386</v>
      </c>
      <c r="D69" s="228"/>
      <c r="E69" s="229"/>
    </row>
    <row r="70" spans="1:5" ht="13.5" thickBot="1">
      <c r="A70" s="223" t="s">
        <v>1069</v>
      </c>
      <c r="B70" s="224" t="s">
        <v>387</v>
      </c>
      <c r="C70" s="185"/>
      <c r="D70" s="225"/>
      <c r="E70" s="187"/>
    </row>
    <row r="71" spans="1:5" ht="13.5" thickBot="1">
      <c r="A71" s="226" t="s">
        <v>381</v>
      </c>
      <c r="B71" s="230"/>
      <c r="C71" s="231" t="s">
        <v>388</v>
      </c>
      <c r="D71" s="232"/>
      <c r="E71" s="233"/>
    </row>
    <row r="72" spans="1:5" ht="13.5" thickBot="1">
      <c r="A72" s="223" t="s">
        <v>1070</v>
      </c>
      <c r="B72" s="224" t="s">
        <v>389</v>
      </c>
      <c r="C72" s="185"/>
      <c r="D72" s="225"/>
      <c r="E72" s="187"/>
    </row>
    <row r="73" spans="1:5">
      <c r="A73" s="188" t="s">
        <v>384</v>
      </c>
      <c r="B73" s="189" t="s">
        <v>390</v>
      </c>
      <c r="C73" s="234" t="s">
        <v>391</v>
      </c>
      <c r="D73" s="235">
        <f>D26</f>
        <v>410.4</v>
      </c>
      <c r="E73" s="194" t="s">
        <v>37</v>
      </c>
    </row>
    <row r="74" spans="1:5">
      <c r="A74" s="188" t="s">
        <v>1080</v>
      </c>
      <c r="B74" s="189" t="s">
        <v>1081</v>
      </c>
      <c r="C74" s="234" t="s">
        <v>1082</v>
      </c>
      <c r="D74" s="235">
        <v>720</v>
      </c>
      <c r="E74" s="194" t="s">
        <v>1083</v>
      </c>
    </row>
  </sheetData>
  <mergeCells count="3">
    <mergeCell ref="A4:E4"/>
    <mergeCell ref="A5:E5"/>
    <mergeCell ref="A6:E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C41"/>
  <sheetViews>
    <sheetView view="pageBreakPreview" zoomScale="60" zoomScaleNormal="90" workbookViewId="0">
      <selection activeCell="E10" sqref="E10"/>
    </sheetView>
  </sheetViews>
  <sheetFormatPr defaultRowHeight="12.75"/>
  <cols>
    <col min="1" max="1" width="15.28515625" customWidth="1"/>
    <col min="2" max="2" width="33.5703125" customWidth="1"/>
    <col min="3" max="3" width="26.28515625" customWidth="1"/>
  </cols>
  <sheetData>
    <row r="1" spans="1:3" ht="15">
      <c r="A1" s="161"/>
      <c r="B1" s="161"/>
      <c r="C1" s="161"/>
    </row>
    <row r="2" spans="1:3" ht="15">
      <c r="A2" s="161"/>
      <c r="B2" s="161"/>
      <c r="C2" s="161"/>
    </row>
    <row r="3" spans="1:3" ht="15.75">
      <c r="A3" s="753"/>
      <c r="B3" s="753"/>
      <c r="C3" s="753"/>
    </row>
    <row r="4" spans="1:3" ht="15">
      <c r="A4" s="162"/>
      <c r="B4" s="162"/>
      <c r="C4" s="162"/>
    </row>
    <row r="5" spans="1:3" ht="15.75">
      <c r="A5" s="754" t="s">
        <v>301</v>
      </c>
      <c r="B5" s="754"/>
      <c r="C5" s="754"/>
    </row>
    <row r="6" spans="1:3" ht="15">
      <c r="A6" s="163"/>
      <c r="B6" s="164"/>
      <c r="C6" s="165"/>
    </row>
    <row r="7" spans="1:3" ht="15">
      <c r="A7" s="163"/>
      <c r="B7" s="164"/>
      <c r="C7" s="165"/>
    </row>
    <row r="8" spans="1:3" ht="15.75">
      <c r="A8" s="166" t="s">
        <v>302</v>
      </c>
      <c r="B8" s="167" t="s">
        <v>303</v>
      </c>
      <c r="C8" s="168"/>
    </row>
    <row r="9" spans="1:3" ht="15.75">
      <c r="A9" s="169"/>
      <c r="B9" s="170"/>
      <c r="C9" s="171"/>
    </row>
    <row r="10" spans="1:3" ht="15.75">
      <c r="A10" s="169" t="s">
        <v>304</v>
      </c>
      <c r="B10" s="172" t="s">
        <v>305</v>
      </c>
      <c r="C10" s="173">
        <v>4</v>
      </c>
    </row>
    <row r="11" spans="1:3" ht="15.75">
      <c r="A11" s="169"/>
      <c r="B11" s="172"/>
      <c r="C11" s="173"/>
    </row>
    <row r="12" spans="1:3" ht="15.75">
      <c r="A12" s="169" t="s">
        <v>306</v>
      </c>
      <c r="B12" s="172" t="s">
        <v>307</v>
      </c>
      <c r="C12" s="173">
        <v>0.8</v>
      </c>
    </row>
    <row r="13" spans="1:3" ht="15.75">
      <c r="A13" s="169"/>
      <c r="B13" s="172"/>
      <c r="C13" s="173"/>
    </row>
    <row r="14" spans="1:3" ht="15.75">
      <c r="A14" s="169" t="s">
        <v>308</v>
      </c>
      <c r="B14" s="172" t="s">
        <v>309</v>
      </c>
      <c r="C14" s="173">
        <v>1.2</v>
      </c>
    </row>
    <row r="15" spans="1:3" ht="15.75">
      <c r="A15" s="169"/>
      <c r="B15" s="172"/>
      <c r="C15" s="173"/>
    </row>
    <row r="16" spans="1:3" ht="15.75">
      <c r="A16" s="169"/>
      <c r="B16" s="172"/>
      <c r="C16" s="173"/>
    </row>
    <row r="17" spans="1:3" ht="15.75">
      <c r="A17" s="755" t="s">
        <v>310</v>
      </c>
      <c r="B17" s="755"/>
      <c r="C17" s="174">
        <f>SUM(C9:C16)</f>
        <v>6</v>
      </c>
    </row>
    <row r="18" spans="1:3" ht="15">
      <c r="A18" s="163"/>
      <c r="B18" s="164"/>
      <c r="C18" s="165"/>
    </row>
    <row r="19" spans="1:3" ht="15.75">
      <c r="A19" s="166" t="s">
        <v>311</v>
      </c>
      <c r="B19" s="167" t="s">
        <v>312</v>
      </c>
      <c r="C19" s="168"/>
    </row>
    <row r="20" spans="1:3" ht="15.75">
      <c r="A20" s="171"/>
      <c r="B20" s="170"/>
      <c r="C20" s="169"/>
    </row>
    <row r="21" spans="1:3" ht="15.75">
      <c r="A21" s="169" t="s">
        <v>313</v>
      </c>
      <c r="B21" s="172" t="s">
        <v>314</v>
      </c>
      <c r="C21" s="173">
        <v>1.21</v>
      </c>
    </row>
    <row r="22" spans="1:3" ht="15.75">
      <c r="A22" s="755" t="s">
        <v>315</v>
      </c>
      <c r="B22" s="755"/>
      <c r="C22" s="174">
        <v>1.21</v>
      </c>
    </row>
    <row r="23" spans="1:3" ht="15.75">
      <c r="A23" s="166" t="s">
        <v>316</v>
      </c>
      <c r="B23" s="167" t="s">
        <v>312</v>
      </c>
      <c r="C23" s="168"/>
    </row>
    <row r="24" spans="1:3" ht="15.75">
      <c r="A24" s="171"/>
      <c r="B24" s="170"/>
      <c r="C24" s="169"/>
    </row>
    <row r="25" spans="1:3" ht="15.75">
      <c r="A25" s="169" t="s">
        <v>276</v>
      </c>
      <c r="B25" s="172" t="s">
        <v>317</v>
      </c>
      <c r="C25" s="173">
        <v>7.4</v>
      </c>
    </row>
    <row r="26" spans="1:3" ht="15.75">
      <c r="A26" s="755" t="s">
        <v>318</v>
      </c>
      <c r="B26" s="755"/>
      <c r="C26" s="174">
        <f>SUM(C24:C25)</f>
        <v>7.4</v>
      </c>
    </row>
    <row r="27" spans="1:3" ht="15">
      <c r="A27" s="163"/>
      <c r="B27" s="164"/>
      <c r="C27" s="175"/>
    </row>
    <row r="28" spans="1:3" ht="15.75">
      <c r="A28" s="166" t="s">
        <v>319</v>
      </c>
      <c r="B28" s="167" t="s">
        <v>320</v>
      </c>
      <c r="C28" s="168"/>
    </row>
    <row r="29" spans="1:3" ht="15.75">
      <c r="A29" s="171"/>
      <c r="B29" s="172"/>
      <c r="C29" s="169"/>
    </row>
    <row r="30" spans="1:3" ht="15.75">
      <c r="A30" s="169" t="s">
        <v>321</v>
      </c>
      <c r="B30" s="172" t="s">
        <v>322</v>
      </c>
      <c r="C30" s="173">
        <v>0.65</v>
      </c>
    </row>
    <row r="31" spans="1:3" ht="15.75">
      <c r="A31" s="169"/>
      <c r="B31" s="172"/>
      <c r="C31" s="173"/>
    </row>
    <row r="32" spans="1:3" ht="15.75">
      <c r="A32" s="169" t="s">
        <v>323</v>
      </c>
      <c r="B32" s="172" t="s">
        <v>324</v>
      </c>
      <c r="C32" s="173">
        <v>3</v>
      </c>
    </row>
    <row r="33" spans="1:3" ht="15.75">
      <c r="A33" s="169"/>
      <c r="B33" s="172"/>
      <c r="C33" s="173"/>
    </row>
    <row r="34" spans="1:3" ht="15.75">
      <c r="A34" s="169" t="s">
        <v>325</v>
      </c>
      <c r="B34" s="172" t="s">
        <v>326</v>
      </c>
      <c r="C34" s="173">
        <v>2</v>
      </c>
    </row>
    <row r="35" spans="1:3" ht="15.75">
      <c r="A35" s="169"/>
      <c r="B35" s="172"/>
      <c r="C35" s="173"/>
    </row>
    <row r="36" spans="1:3" ht="15.75">
      <c r="A36" s="169" t="s">
        <v>327</v>
      </c>
      <c r="B36" s="176" t="s">
        <v>328</v>
      </c>
      <c r="C36" s="173">
        <v>4.5</v>
      </c>
    </row>
    <row r="37" spans="1:3" ht="15.75">
      <c r="A37" s="755" t="s">
        <v>329</v>
      </c>
      <c r="B37" s="755"/>
      <c r="C37" s="177">
        <f>SUM(C30:C36)</f>
        <v>10.15</v>
      </c>
    </row>
    <row r="38" spans="1:3" ht="15">
      <c r="A38" s="163"/>
      <c r="B38" s="164"/>
      <c r="C38" s="165"/>
    </row>
    <row r="39" spans="1:3">
      <c r="A39" s="751" t="s">
        <v>330</v>
      </c>
      <c r="B39" s="751"/>
      <c r="C39" s="751"/>
    </row>
    <row r="40" spans="1:3">
      <c r="A40" s="751"/>
      <c r="B40" s="751"/>
      <c r="C40" s="751"/>
    </row>
    <row r="41" spans="1:3" ht="15.75">
      <c r="A41" s="752" t="s">
        <v>331</v>
      </c>
      <c r="B41" s="752"/>
      <c r="C41" s="178">
        <f>((((1+C17/100)*(1+C22/100)*(1+C26/100))/(1-C37/100))-1)</f>
        <v>0.28237632053422379</v>
      </c>
    </row>
  </sheetData>
  <mergeCells count="9">
    <mergeCell ref="A39:C39"/>
    <mergeCell ref="A40:C40"/>
    <mergeCell ref="A41:B41"/>
    <mergeCell ref="A3:C3"/>
    <mergeCell ref="A5:C5"/>
    <mergeCell ref="A17:B17"/>
    <mergeCell ref="A22:B22"/>
    <mergeCell ref="A26:B26"/>
    <mergeCell ref="A37:B3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Q78"/>
  <sheetViews>
    <sheetView topLeftCell="A34" workbookViewId="0">
      <selection activeCell="K46" sqref="K46"/>
    </sheetView>
  </sheetViews>
  <sheetFormatPr defaultRowHeight="12.75"/>
  <cols>
    <col min="1" max="1" width="26.42578125" customWidth="1"/>
    <col min="12" max="12" width="17.28515625" customWidth="1"/>
    <col min="14" max="14" width="11" customWidth="1"/>
  </cols>
  <sheetData>
    <row r="1" spans="1:13">
      <c r="A1" t="s">
        <v>918</v>
      </c>
      <c r="B1" s="378" t="s">
        <v>276</v>
      </c>
      <c r="C1" s="378" t="s">
        <v>919</v>
      </c>
      <c r="D1" s="378" t="s">
        <v>596</v>
      </c>
      <c r="E1" s="379" t="s">
        <v>920</v>
      </c>
      <c r="F1" s="379" t="s">
        <v>921</v>
      </c>
      <c r="G1" s="379" t="s">
        <v>922</v>
      </c>
      <c r="H1" s="379" t="s">
        <v>923</v>
      </c>
      <c r="I1" s="379" t="s">
        <v>924</v>
      </c>
      <c r="J1" s="379" t="s">
        <v>925</v>
      </c>
      <c r="K1" s="379" t="s">
        <v>926</v>
      </c>
      <c r="L1" s="379" t="s">
        <v>927</v>
      </c>
      <c r="M1" s="379" t="s">
        <v>928</v>
      </c>
    </row>
    <row r="2" spans="1:13">
      <c r="A2" s="380" t="s">
        <v>929</v>
      </c>
      <c r="B2" s="381">
        <v>1.7</v>
      </c>
      <c r="C2" s="381">
        <v>1.5</v>
      </c>
      <c r="D2" s="381">
        <v>2.8</v>
      </c>
      <c r="E2" s="382">
        <v>0.9</v>
      </c>
      <c r="F2" s="381">
        <v>2.1</v>
      </c>
      <c r="G2" s="381">
        <v>1</v>
      </c>
      <c r="H2" s="381">
        <v>1</v>
      </c>
      <c r="I2" s="381">
        <v>0.8</v>
      </c>
      <c r="J2" s="381">
        <v>1</v>
      </c>
      <c r="K2" s="381">
        <f>(B2+C2)*2-E2</f>
        <v>5.5</v>
      </c>
      <c r="L2" s="381">
        <f>((B2+C2)*2*D2)-(E2*F2*G2)-(H2*I2*J2)</f>
        <v>15.229999999999997</v>
      </c>
      <c r="M2" s="381">
        <f>B2*C2</f>
        <v>2.5499999999999998</v>
      </c>
    </row>
    <row r="3" spans="1:13">
      <c r="A3" s="380" t="s">
        <v>930</v>
      </c>
      <c r="B3" s="381">
        <v>1.7</v>
      </c>
      <c r="C3" s="381">
        <v>1.5</v>
      </c>
      <c r="D3" s="381">
        <v>2.8</v>
      </c>
      <c r="E3" s="382">
        <v>0.9</v>
      </c>
      <c r="F3" s="381">
        <v>2.1</v>
      </c>
      <c r="G3" s="381">
        <v>1</v>
      </c>
      <c r="H3" s="381">
        <v>1</v>
      </c>
      <c r="I3" s="381">
        <v>0.8</v>
      </c>
      <c r="J3" s="381">
        <v>1</v>
      </c>
      <c r="K3" s="381">
        <f>(B3+C3)*2-E3</f>
        <v>5.5</v>
      </c>
      <c r="L3" s="381">
        <f t="shared" ref="L3:L31" si="0">((B3+C3)*2*D3)-(E3*F3*G3)-(H3*I3*J3)</f>
        <v>15.229999999999997</v>
      </c>
      <c r="M3" s="381">
        <f>B3*C3</f>
        <v>2.5499999999999998</v>
      </c>
    </row>
    <row r="4" spans="1:13">
      <c r="A4" t="s">
        <v>955</v>
      </c>
      <c r="B4" s="756">
        <f>70.3*2.8</f>
        <v>196.83999999999997</v>
      </c>
      <c r="C4" s="756"/>
      <c r="D4" s="756"/>
      <c r="E4" s="378">
        <f>0.9*14+1+1.2</f>
        <v>14.799999999999999</v>
      </c>
      <c r="F4" s="378">
        <v>2.1</v>
      </c>
      <c r="G4" s="397"/>
      <c r="H4" s="756"/>
      <c r="I4" s="756"/>
      <c r="J4" s="756"/>
      <c r="K4" s="378">
        <v>77.599999999999994</v>
      </c>
      <c r="L4" s="378">
        <v>77.709999999999994</v>
      </c>
      <c r="M4" s="425">
        <v>110.21</v>
      </c>
    </row>
    <row r="5" spans="1:13">
      <c r="A5" t="s">
        <v>956</v>
      </c>
      <c r="B5" s="378">
        <v>3.5</v>
      </c>
      <c r="C5" s="378">
        <v>5.85</v>
      </c>
      <c r="D5" s="383">
        <v>2.8</v>
      </c>
      <c r="E5" s="378">
        <v>0.9</v>
      </c>
      <c r="F5" s="378">
        <v>2.1</v>
      </c>
      <c r="G5" s="378">
        <v>1</v>
      </c>
      <c r="H5" s="378">
        <v>2</v>
      </c>
      <c r="I5" s="378">
        <v>0.8</v>
      </c>
      <c r="J5" s="378">
        <v>2</v>
      </c>
      <c r="K5" s="378">
        <f t="shared" ref="K5:K25" si="1">(B5+C5)*2-E5</f>
        <v>17.8</v>
      </c>
      <c r="L5" s="378">
        <f>((B5+C5)*2*D5)-(E5*F5*G5)-(H5*I5*J5)</f>
        <v>47.269999999999989</v>
      </c>
      <c r="M5" s="378">
        <f>B5*C5</f>
        <v>20.474999999999998</v>
      </c>
    </row>
    <row r="6" spans="1:13">
      <c r="A6" t="s">
        <v>938</v>
      </c>
      <c r="B6" s="378">
        <v>3.5</v>
      </c>
      <c r="C6" s="378">
        <v>5.85</v>
      </c>
      <c r="D6" s="383">
        <v>2.8</v>
      </c>
      <c r="E6" s="378">
        <v>0.9</v>
      </c>
      <c r="F6" s="378">
        <v>2.1</v>
      </c>
      <c r="G6" s="378">
        <v>1</v>
      </c>
      <c r="H6" s="378">
        <v>2</v>
      </c>
      <c r="I6" s="378">
        <v>0.8</v>
      </c>
      <c r="J6" s="378">
        <v>2</v>
      </c>
      <c r="K6" s="378">
        <f t="shared" ref="K6" si="2">(B6+C6)*2-E6</f>
        <v>17.8</v>
      </c>
      <c r="L6" s="378">
        <f>((B6+C6)*2*D6)-(E6*F6*G6)-(H6*I6*J6)</f>
        <v>47.269999999999989</v>
      </c>
      <c r="M6" s="378">
        <f>B6*C6</f>
        <v>20.474999999999998</v>
      </c>
    </row>
    <row r="7" spans="1:13">
      <c r="A7" s="384" t="s">
        <v>957</v>
      </c>
      <c r="B7" s="385">
        <v>3.5</v>
      </c>
      <c r="C7" s="385">
        <v>2.6</v>
      </c>
      <c r="D7" s="385">
        <v>2.8</v>
      </c>
      <c r="E7" s="385">
        <v>0.9</v>
      </c>
      <c r="F7" s="385">
        <v>2.1</v>
      </c>
      <c r="G7" s="385">
        <v>1</v>
      </c>
      <c r="H7" s="385">
        <v>2</v>
      </c>
      <c r="I7" s="385">
        <v>0.8</v>
      </c>
      <c r="J7" s="385">
        <v>1</v>
      </c>
      <c r="K7" s="385">
        <f t="shared" si="1"/>
        <v>11.299999999999999</v>
      </c>
      <c r="L7" s="385">
        <f>((B7+C7)*2*D7)-(E7*F7*G7)-(H7*I7*J7)</f>
        <v>30.669999999999995</v>
      </c>
      <c r="M7" s="385">
        <f>B7*C7</f>
        <v>9.1</v>
      </c>
    </row>
    <row r="8" spans="1:13">
      <c r="A8" t="s">
        <v>933</v>
      </c>
      <c r="B8" s="378">
        <v>3.5</v>
      </c>
      <c r="C8" s="378">
        <v>2.6</v>
      </c>
      <c r="D8" s="378">
        <v>2.8</v>
      </c>
      <c r="E8" s="378">
        <v>0.9</v>
      </c>
      <c r="F8" s="378">
        <v>2.1</v>
      </c>
      <c r="G8" s="378">
        <v>2</v>
      </c>
      <c r="H8" s="378">
        <v>2</v>
      </c>
      <c r="I8" s="378">
        <v>0.8</v>
      </c>
      <c r="J8" s="378">
        <v>1</v>
      </c>
      <c r="K8" s="378">
        <f t="shared" si="1"/>
        <v>11.299999999999999</v>
      </c>
      <c r="L8" s="378">
        <f t="shared" si="0"/>
        <v>28.779999999999994</v>
      </c>
      <c r="M8" s="378">
        <f t="shared" ref="M8:M25" si="3">B8*C8</f>
        <v>9.1</v>
      </c>
    </row>
    <row r="9" spans="1:13">
      <c r="A9" s="380" t="s">
        <v>929</v>
      </c>
      <c r="B9" s="381">
        <v>1.7</v>
      </c>
      <c r="C9" s="381">
        <v>1.5</v>
      </c>
      <c r="D9" s="381">
        <v>2.8</v>
      </c>
      <c r="E9" s="381">
        <v>0.9</v>
      </c>
      <c r="F9" s="381">
        <v>2.1</v>
      </c>
      <c r="G9" s="381">
        <v>1</v>
      </c>
      <c r="H9" s="381">
        <v>1</v>
      </c>
      <c r="I9" s="381">
        <v>0.4</v>
      </c>
      <c r="J9" s="381">
        <v>1</v>
      </c>
      <c r="K9" s="381">
        <f t="shared" si="1"/>
        <v>5.5</v>
      </c>
      <c r="L9" s="381">
        <f t="shared" si="0"/>
        <v>15.629999999999997</v>
      </c>
      <c r="M9" s="381">
        <f t="shared" si="3"/>
        <v>2.5499999999999998</v>
      </c>
    </row>
    <row r="10" spans="1:13">
      <c r="A10" t="s">
        <v>934</v>
      </c>
      <c r="B10" s="378">
        <v>3.5</v>
      </c>
      <c r="C10" s="378">
        <v>2.6</v>
      </c>
      <c r="D10" s="378">
        <v>2.8</v>
      </c>
      <c r="E10" s="378">
        <v>0.9</v>
      </c>
      <c r="F10" s="378">
        <v>2.1</v>
      </c>
      <c r="G10" s="378">
        <v>2</v>
      </c>
      <c r="H10" s="378">
        <v>2</v>
      </c>
      <c r="I10" s="378">
        <v>0.8</v>
      </c>
      <c r="J10" s="378">
        <v>1</v>
      </c>
      <c r="K10" s="378">
        <f t="shared" si="1"/>
        <v>11.299999999999999</v>
      </c>
      <c r="L10" s="378">
        <f t="shared" si="0"/>
        <v>28.779999999999994</v>
      </c>
      <c r="M10" s="378">
        <f t="shared" si="3"/>
        <v>9.1</v>
      </c>
    </row>
    <row r="11" spans="1:13">
      <c r="A11" s="380" t="s">
        <v>930</v>
      </c>
      <c r="B11" s="381">
        <v>1.7</v>
      </c>
      <c r="C11" s="381">
        <v>1.5</v>
      </c>
      <c r="D11" s="381">
        <v>2.8</v>
      </c>
      <c r="E11" s="381">
        <v>0.9</v>
      </c>
      <c r="F11" s="381">
        <v>2.1</v>
      </c>
      <c r="G11" s="381">
        <v>1</v>
      </c>
      <c r="H11" s="381">
        <v>1</v>
      </c>
      <c r="I11" s="381">
        <v>0.4</v>
      </c>
      <c r="J11" s="381">
        <v>2</v>
      </c>
      <c r="K11" s="381">
        <f t="shared" si="1"/>
        <v>5.5</v>
      </c>
      <c r="L11" s="381">
        <f t="shared" si="0"/>
        <v>15.229999999999997</v>
      </c>
      <c r="M11" s="381">
        <f t="shared" si="3"/>
        <v>2.5499999999999998</v>
      </c>
    </row>
    <row r="12" spans="1:13">
      <c r="A12" s="380" t="s">
        <v>936</v>
      </c>
      <c r="B12" s="381">
        <v>3.5</v>
      </c>
      <c r="C12" s="381">
        <v>1.7</v>
      </c>
      <c r="D12" s="381">
        <v>2.8</v>
      </c>
      <c r="E12" s="381">
        <v>0.9</v>
      </c>
      <c r="F12" s="381">
        <v>2.1</v>
      </c>
      <c r="G12" s="381">
        <v>1</v>
      </c>
      <c r="H12" s="381">
        <v>1</v>
      </c>
      <c r="I12" s="381">
        <v>0.4</v>
      </c>
      <c r="J12" s="381">
        <v>1</v>
      </c>
      <c r="K12" s="381">
        <f t="shared" si="1"/>
        <v>9.5</v>
      </c>
      <c r="L12" s="381">
        <f t="shared" si="0"/>
        <v>26.83</v>
      </c>
      <c r="M12" s="381">
        <f t="shared" si="3"/>
        <v>5.95</v>
      </c>
    </row>
    <row r="13" spans="1:13">
      <c r="A13" s="384" t="s">
        <v>935</v>
      </c>
      <c r="B13" s="385">
        <v>3.5</v>
      </c>
      <c r="C13" s="385">
        <v>2.9</v>
      </c>
      <c r="D13" s="385">
        <v>2.8</v>
      </c>
      <c r="E13" s="385">
        <v>2.1</v>
      </c>
      <c r="F13" s="385">
        <v>2.1</v>
      </c>
      <c r="G13" s="385">
        <v>1</v>
      </c>
      <c r="H13" s="385">
        <v>2</v>
      </c>
      <c r="I13" s="385">
        <v>0.8</v>
      </c>
      <c r="J13" s="385">
        <v>1</v>
      </c>
      <c r="K13" s="385">
        <f t="shared" si="1"/>
        <v>10.700000000000001</v>
      </c>
      <c r="L13" s="385">
        <f t="shared" si="0"/>
        <v>29.829999999999995</v>
      </c>
      <c r="M13" s="385">
        <f t="shared" si="3"/>
        <v>10.15</v>
      </c>
    </row>
    <row r="14" spans="1:13">
      <c r="A14" t="s">
        <v>939</v>
      </c>
      <c r="B14" s="378">
        <v>3.5</v>
      </c>
      <c r="C14" s="378">
        <v>5.8</v>
      </c>
      <c r="D14" s="378">
        <v>2.8</v>
      </c>
      <c r="E14" s="378">
        <v>0.9</v>
      </c>
      <c r="F14" s="378">
        <v>2.1</v>
      </c>
      <c r="G14" s="378">
        <v>1</v>
      </c>
      <c r="H14" s="378">
        <v>2</v>
      </c>
      <c r="I14" s="378">
        <v>0.8</v>
      </c>
      <c r="J14" s="378">
        <v>1</v>
      </c>
      <c r="K14" s="378">
        <f t="shared" si="1"/>
        <v>17.700000000000003</v>
      </c>
      <c r="L14" s="378">
        <f t="shared" si="0"/>
        <v>48.589999999999996</v>
      </c>
      <c r="M14" s="378">
        <f t="shared" si="3"/>
        <v>20.3</v>
      </c>
    </row>
    <row r="15" spans="1:13">
      <c r="A15" t="s">
        <v>931</v>
      </c>
      <c r="B15" s="378">
        <v>15</v>
      </c>
      <c r="C15" s="378"/>
      <c r="D15" s="378">
        <v>2.8</v>
      </c>
      <c r="E15" s="378">
        <v>0.9</v>
      </c>
      <c r="F15" s="378">
        <v>2.1</v>
      </c>
      <c r="G15" s="378">
        <v>1</v>
      </c>
      <c r="H15" s="378">
        <v>0.75</v>
      </c>
      <c r="I15" s="378">
        <v>0.4</v>
      </c>
      <c r="J15" s="378">
        <v>1</v>
      </c>
      <c r="K15" s="378">
        <f t="shared" si="1"/>
        <v>29.1</v>
      </c>
      <c r="L15" s="378">
        <f t="shared" si="0"/>
        <v>81.81</v>
      </c>
      <c r="M15" s="378">
        <v>12.71</v>
      </c>
    </row>
    <row r="16" spans="1:13">
      <c r="A16" t="s">
        <v>932</v>
      </c>
      <c r="B16" s="378">
        <v>3.5</v>
      </c>
      <c r="C16" s="378">
        <v>1.85</v>
      </c>
      <c r="D16" s="378">
        <v>2.8</v>
      </c>
      <c r="E16" s="378">
        <v>0.9</v>
      </c>
      <c r="F16" s="378">
        <v>2.1</v>
      </c>
      <c r="G16" s="378">
        <v>1</v>
      </c>
      <c r="H16" s="378">
        <v>1</v>
      </c>
      <c r="I16" s="378">
        <v>0.8</v>
      </c>
      <c r="J16" s="378">
        <v>1</v>
      </c>
      <c r="K16" s="378">
        <f t="shared" si="1"/>
        <v>9.7999999999999989</v>
      </c>
      <c r="L16" s="378">
        <f t="shared" si="0"/>
        <v>27.269999999999996</v>
      </c>
      <c r="M16" s="378">
        <f t="shared" si="3"/>
        <v>6.4750000000000005</v>
      </c>
    </row>
    <row r="17" spans="1:17">
      <c r="A17" t="s">
        <v>958</v>
      </c>
      <c r="B17" s="378">
        <v>3.5</v>
      </c>
      <c r="C17" s="378">
        <v>2.6</v>
      </c>
      <c r="D17" s="378">
        <v>2.8</v>
      </c>
      <c r="E17" s="378">
        <v>0.9</v>
      </c>
      <c r="F17" s="378">
        <v>2.1</v>
      </c>
      <c r="G17" s="378">
        <v>1</v>
      </c>
      <c r="H17" s="378">
        <v>2</v>
      </c>
      <c r="I17" s="378">
        <v>0.8</v>
      </c>
      <c r="J17" s="378">
        <v>1</v>
      </c>
      <c r="K17" s="378">
        <f t="shared" si="1"/>
        <v>11.299999999999999</v>
      </c>
      <c r="L17" s="378">
        <f t="shared" si="0"/>
        <v>30.669999999999995</v>
      </c>
      <c r="M17" s="378">
        <f t="shared" si="3"/>
        <v>9.1</v>
      </c>
    </row>
    <row r="18" spans="1:17">
      <c r="A18" t="s">
        <v>959</v>
      </c>
      <c r="B18" s="378">
        <v>3.5</v>
      </c>
      <c r="C18" s="378">
        <v>2.6</v>
      </c>
      <c r="D18" s="378">
        <v>2.8</v>
      </c>
      <c r="E18" s="378">
        <v>0.9</v>
      </c>
      <c r="F18" s="378">
        <v>2.1</v>
      </c>
      <c r="G18" s="378">
        <v>1</v>
      </c>
      <c r="H18" s="378">
        <v>2</v>
      </c>
      <c r="I18" s="378">
        <v>0.8</v>
      </c>
      <c r="J18" s="378">
        <v>1</v>
      </c>
      <c r="K18" s="378">
        <f t="shared" si="1"/>
        <v>11.299999999999999</v>
      </c>
      <c r="L18" s="378">
        <f t="shared" si="0"/>
        <v>30.669999999999995</v>
      </c>
      <c r="M18" s="378">
        <f t="shared" si="3"/>
        <v>9.1</v>
      </c>
    </row>
    <row r="19" spans="1:17">
      <c r="A19" t="s">
        <v>960</v>
      </c>
      <c r="B19" s="378">
        <v>3.5</v>
      </c>
      <c r="C19" s="378">
        <v>2.6</v>
      </c>
      <c r="D19" s="378">
        <v>2.8</v>
      </c>
      <c r="E19" s="378">
        <v>0.9</v>
      </c>
      <c r="F19" s="378">
        <v>2.1</v>
      </c>
      <c r="G19" s="378">
        <v>1</v>
      </c>
      <c r="H19" s="378">
        <v>2</v>
      </c>
      <c r="I19" s="378">
        <v>0.8</v>
      </c>
      <c r="J19" s="378">
        <v>1</v>
      </c>
      <c r="K19" s="378">
        <f t="shared" si="1"/>
        <v>11.299999999999999</v>
      </c>
      <c r="L19" s="378">
        <f t="shared" si="0"/>
        <v>30.669999999999995</v>
      </c>
      <c r="M19" s="378">
        <f t="shared" si="3"/>
        <v>9.1</v>
      </c>
    </row>
    <row r="20" spans="1:17">
      <c r="A20" s="384" t="s">
        <v>940</v>
      </c>
      <c r="B20" s="385">
        <v>3.5</v>
      </c>
      <c r="C20" s="385">
        <v>2.6</v>
      </c>
      <c r="D20" s="385">
        <v>2.8</v>
      </c>
      <c r="E20" s="385">
        <v>0.9</v>
      </c>
      <c r="F20" s="385">
        <v>2.1</v>
      </c>
      <c r="G20" s="385">
        <v>1</v>
      </c>
      <c r="H20" s="385">
        <v>2</v>
      </c>
      <c r="I20" s="385">
        <v>0.8</v>
      </c>
      <c r="J20" s="385">
        <v>1</v>
      </c>
      <c r="K20" s="385">
        <f t="shared" si="1"/>
        <v>11.299999999999999</v>
      </c>
      <c r="L20" s="385">
        <f t="shared" si="0"/>
        <v>30.669999999999995</v>
      </c>
      <c r="M20" s="385">
        <f t="shared" si="3"/>
        <v>9.1</v>
      </c>
    </row>
    <row r="21" spans="1:17">
      <c r="A21" t="s">
        <v>961</v>
      </c>
      <c r="B21" s="378">
        <v>2.4500000000000002</v>
      </c>
      <c r="C21" s="378">
        <v>3.1</v>
      </c>
      <c r="D21" s="378">
        <v>2.8</v>
      </c>
      <c r="E21" s="378">
        <v>0.9</v>
      </c>
      <c r="F21" s="378">
        <v>2.1</v>
      </c>
      <c r="G21" s="378">
        <v>1</v>
      </c>
      <c r="H21" s="378">
        <v>2</v>
      </c>
      <c r="I21" s="378">
        <v>0.8</v>
      </c>
      <c r="J21" s="378">
        <v>1</v>
      </c>
      <c r="K21" s="378">
        <f t="shared" si="1"/>
        <v>10.200000000000001</v>
      </c>
      <c r="L21" s="378">
        <f t="shared" si="0"/>
        <v>27.59</v>
      </c>
      <c r="M21" s="378">
        <f t="shared" si="3"/>
        <v>7.5950000000000006</v>
      </c>
    </row>
    <row r="22" spans="1:17">
      <c r="A22" s="384" t="s">
        <v>942</v>
      </c>
      <c r="B22" s="385">
        <v>1.65</v>
      </c>
      <c r="C22" s="385">
        <v>3.1</v>
      </c>
      <c r="D22" s="385">
        <v>2.8</v>
      </c>
      <c r="E22" s="385">
        <v>0.9</v>
      </c>
      <c r="F22" s="385">
        <v>2.1</v>
      </c>
      <c r="G22" s="385">
        <v>1</v>
      </c>
      <c r="H22" s="385">
        <v>1</v>
      </c>
      <c r="I22" s="385">
        <v>0.8</v>
      </c>
      <c r="J22" s="385">
        <v>1</v>
      </c>
      <c r="K22" s="385">
        <f t="shared" si="1"/>
        <v>8.6</v>
      </c>
      <c r="L22" s="385">
        <f t="shared" si="0"/>
        <v>23.909999999999997</v>
      </c>
      <c r="M22" s="385">
        <f t="shared" si="3"/>
        <v>5.1150000000000002</v>
      </c>
    </row>
    <row r="23" spans="1:17">
      <c r="A23" s="384" t="s">
        <v>943</v>
      </c>
      <c r="B23" s="385">
        <v>1.65</v>
      </c>
      <c r="C23" s="385">
        <v>3.1</v>
      </c>
      <c r="D23" s="385">
        <v>2.8</v>
      </c>
      <c r="E23" s="385">
        <v>0.9</v>
      </c>
      <c r="F23" s="385">
        <v>2.1</v>
      </c>
      <c r="G23" s="385">
        <v>1</v>
      </c>
      <c r="H23" s="385">
        <v>1</v>
      </c>
      <c r="I23" s="385">
        <v>0.8</v>
      </c>
      <c r="J23" s="385">
        <v>1</v>
      </c>
      <c r="K23" s="385">
        <f t="shared" si="1"/>
        <v>8.6</v>
      </c>
      <c r="L23" s="385">
        <f t="shared" si="0"/>
        <v>23.909999999999997</v>
      </c>
      <c r="M23" s="385">
        <f t="shared" si="3"/>
        <v>5.1150000000000002</v>
      </c>
    </row>
    <row r="24" spans="1:17">
      <c r="A24" t="s">
        <v>944</v>
      </c>
      <c r="B24" s="378">
        <v>1.8</v>
      </c>
      <c r="C24" s="378">
        <v>1.7</v>
      </c>
      <c r="D24" s="378">
        <v>2.8</v>
      </c>
      <c r="E24" s="378">
        <v>0.9</v>
      </c>
      <c r="F24" s="378">
        <v>2.1</v>
      </c>
      <c r="G24" s="378">
        <v>1</v>
      </c>
      <c r="H24" s="378">
        <v>1</v>
      </c>
      <c r="I24" s="378">
        <v>0.8</v>
      </c>
      <c r="J24" s="378">
        <v>1</v>
      </c>
      <c r="K24" s="378">
        <f t="shared" si="1"/>
        <v>6.1</v>
      </c>
      <c r="L24" s="378">
        <f t="shared" si="0"/>
        <v>16.909999999999997</v>
      </c>
      <c r="M24" s="378">
        <f t="shared" si="3"/>
        <v>3.06</v>
      </c>
    </row>
    <row r="25" spans="1:17">
      <c r="A25" t="s">
        <v>963</v>
      </c>
      <c r="B25" s="378">
        <v>0.82</v>
      </c>
      <c r="C25" s="378">
        <v>1.4</v>
      </c>
      <c r="D25" s="378">
        <v>2.8</v>
      </c>
      <c r="E25" s="378">
        <v>0.7</v>
      </c>
      <c r="F25" s="378">
        <v>2.1</v>
      </c>
      <c r="G25" s="378">
        <v>1</v>
      </c>
      <c r="H25" s="378"/>
      <c r="I25" s="378"/>
      <c r="J25" s="378"/>
      <c r="K25" s="396">
        <f t="shared" si="1"/>
        <v>3.7399999999999993</v>
      </c>
      <c r="L25" s="396">
        <f t="shared" si="0"/>
        <v>10.961999999999998</v>
      </c>
      <c r="M25" s="396">
        <f t="shared" si="3"/>
        <v>1.1479999999999999</v>
      </c>
    </row>
    <row r="26" spans="1:17">
      <c r="A26" t="s">
        <v>962</v>
      </c>
      <c r="B26" s="396">
        <v>0.82</v>
      </c>
      <c r="C26" s="396">
        <v>1.4</v>
      </c>
      <c r="D26" s="378">
        <v>2.8</v>
      </c>
      <c r="E26" s="378">
        <v>0.7</v>
      </c>
      <c r="F26" s="378">
        <v>2.1</v>
      </c>
      <c r="G26" s="378">
        <v>1</v>
      </c>
      <c r="H26" s="378"/>
      <c r="I26" s="378"/>
      <c r="J26" s="378"/>
      <c r="K26" s="378">
        <f t="shared" ref="K26:K31" si="4">(B26+C26)*2-E26</f>
        <v>3.7399999999999993</v>
      </c>
      <c r="L26" s="378">
        <f t="shared" si="0"/>
        <v>10.961999999999998</v>
      </c>
      <c r="M26" s="378">
        <f t="shared" ref="M26:M31" si="5">B26*C26</f>
        <v>1.1479999999999999</v>
      </c>
    </row>
    <row r="27" spans="1:17">
      <c r="A27" t="s">
        <v>941</v>
      </c>
      <c r="B27" s="378">
        <v>1.65</v>
      </c>
      <c r="C27" s="378">
        <v>2.8</v>
      </c>
      <c r="D27" s="378">
        <v>2.8</v>
      </c>
      <c r="E27" s="378">
        <v>0.8</v>
      </c>
      <c r="F27" s="378">
        <v>2.1</v>
      </c>
      <c r="G27" s="378">
        <v>1</v>
      </c>
      <c r="H27" s="378">
        <v>1</v>
      </c>
      <c r="I27" s="378">
        <v>0.8</v>
      </c>
      <c r="J27" s="378">
        <v>1</v>
      </c>
      <c r="K27" s="378">
        <f t="shared" si="4"/>
        <v>8.0999999999999979</v>
      </c>
      <c r="L27" s="378">
        <f t="shared" si="0"/>
        <v>22.439999999999994</v>
      </c>
      <c r="M27" s="378">
        <f t="shared" si="5"/>
        <v>4.6199999999999992</v>
      </c>
      <c r="N27" s="380" t="s">
        <v>1064</v>
      </c>
      <c r="O27" s="380">
        <v>2.8</v>
      </c>
      <c r="P27" s="380">
        <v>2.8</v>
      </c>
      <c r="Q27" s="380">
        <f>O27*P27</f>
        <v>7.839999999999999</v>
      </c>
    </row>
    <row r="28" spans="1:17">
      <c r="A28" t="s">
        <v>964</v>
      </c>
      <c r="B28" s="378">
        <v>1.3</v>
      </c>
      <c r="C28" s="378">
        <v>2.8</v>
      </c>
      <c r="D28" s="378">
        <v>2.8</v>
      </c>
      <c r="E28" s="378">
        <v>0.8</v>
      </c>
      <c r="F28" s="378">
        <v>2.1</v>
      </c>
      <c r="G28" s="378">
        <v>1</v>
      </c>
      <c r="H28" s="378">
        <v>1</v>
      </c>
      <c r="I28" s="378">
        <v>0.4</v>
      </c>
      <c r="J28" s="378">
        <v>1</v>
      </c>
      <c r="K28" s="378">
        <f t="shared" si="4"/>
        <v>7.3999999999999995</v>
      </c>
      <c r="L28" s="378">
        <f t="shared" si="0"/>
        <v>20.88</v>
      </c>
      <c r="M28" s="378">
        <f t="shared" si="5"/>
        <v>3.6399999999999997</v>
      </c>
    </row>
    <row r="29" spans="1:17">
      <c r="A29" t="s">
        <v>965</v>
      </c>
      <c r="B29" s="378">
        <v>1.3</v>
      </c>
      <c r="C29" s="378">
        <v>2.8</v>
      </c>
      <c r="D29" s="378">
        <v>2.8</v>
      </c>
      <c r="E29" s="378">
        <v>0.8</v>
      </c>
      <c r="F29" s="378">
        <v>2.1</v>
      </c>
      <c r="G29" s="378">
        <v>1</v>
      </c>
      <c r="H29" s="378">
        <v>1</v>
      </c>
      <c r="I29" s="378">
        <v>0.4</v>
      </c>
      <c r="J29" s="378">
        <v>1</v>
      </c>
      <c r="K29" s="378">
        <f t="shared" si="4"/>
        <v>7.3999999999999995</v>
      </c>
      <c r="L29" s="378">
        <f t="shared" si="0"/>
        <v>20.88</v>
      </c>
      <c r="M29" s="378">
        <f t="shared" si="5"/>
        <v>3.6399999999999997</v>
      </c>
    </row>
    <row r="30" spans="1:17">
      <c r="A30" s="380" t="s">
        <v>937</v>
      </c>
      <c r="B30" s="381">
        <v>1.65</v>
      </c>
      <c r="C30" s="381">
        <v>1.85</v>
      </c>
      <c r="D30" s="381">
        <v>2.8</v>
      </c>
      <c r="E30" s="381">
        <v>0.9</v>
      </c>
      <c r="F30" s="381">
        <v>2.1</v>
      </c>
      <c r="G30" s="381">
        <v>1</v>
      </c>
      <c r="H30" s="381">
        <v>1</v>
      </c>
      <c r="I30" s="381">
        <v>0.8</v>
      </c>
      <c r="J30" s="381">
        <v>1</v>
      </c>
      <c r="K30" s="381">
        <f t="shared" si="4"/>
        <v>6.1</v>
      </c>
      <c r="L30" s="381">
        <f t="shared" si="0"/>
        <v>16.909999999999997</v>
      </c>
      <c r="M30" s="381">
        <f t="shared" si="5"/>
        <v>3.0524999999999998</v>
      </c>
    </row>
    <row r="31" spans="1:17">
      <c r="A31" t="s">
        <v>966</v>
      </c>
      <c r="B31" s="378">
        <v>0.8</v>
      </c>
      <c r="C31" s="378">
        <v>1.8</v>
      </c>
      <c r="D31" s="378">
        <v>2.8</v>
      </c>
      <c r="E31" s="378">
        <v>0.7</v>
      </c>
      <c r="F31" s="378">
        <v>2.1</v>
      </c>
      <c r="G31" s="378">
        <v>1</v>
      </c>
      <c r="H31" s="378"/>
      <c r="I31" s="378"/>
      <c r="J31" s="378"/>
      <c r="K31" s="378">
        <f t="shared" si="4"/>
        <v>4.5</v>
      </c>
      <c r="L31" s="378">
        <f t="shared" si="0"/>
        <v>13.089999999999998</v>
      </c>
      <c r="M31" s="378">
        <f t="shared" si="5"/>
        <v>1.4400000000000002</v>
      </c>
    </row>
    <row r="32" spans="1:17">
      <c r="B32" s="378"/>
      <c r="C32" s="378"/>
      <c r="D32" s="378"/>
      <c r="E32" s="378"/>
      <c r="F32" s="378"/>
      <c r="G32" s="378"/>
      <c r="H32" s="378"/>
      <c r="I32" s="378"/>
      <c r="J32" s="378"/>
      <c r="K32" s="378"/>
      <c r="L32" s="378"/>
      <c r="M32" s="378"/>
    </row>
    <row r="33" spans="1:13">
      <c r="A33" s="386" t="s">
        <v>945</v>
      </c>
      <c r="B33" s="387"/>
      <c r="C33" s="387"/>
      <c r="D33" s="387"/>
      <c r="E33" s="387"/>
      <c r="F33" s="387"/>
      <c r="G33" s="387"/>
      <c r="H33" s="387"/>
      <c r="I33" s="387"/>
      <c r="J33" s="387"/>
      <c r="K33" s="387"/>
      <c r="L33" s="387">
        <v>293.44</v>
      </c>
      <c r="M33" s="387"/>
    </row>
    <row r="34" spans="1:13">
      <c r="A34" s="386" t="s">
        <v>946</v>
      </c>
      <c r="B34" s="387"/>
      <c r="C34" s="387"/>
      <c r="D34" s="387"/>
      <c r="E34" s="387"/>
      <c r="F34" s="387"/>
      <c r="G34" s="387"/>
      <c r="H34" s="387"/>
      <c r="I34" s="387"/>
      <c r="J34" s="387"/>
      <c r="K34" s="387"/>
      <c r="L34" s="387">
        <v>328.68</v>
      </c>
      <c r="M34" s="387"/>
    </row>
    <row r="35" spans="1:13">
      <c r="A35" s="386" t="s">
        <v>947</v>
      </c>
      <c r="B35" s="387"/>
      <c r="C35" s="387"/>
      <c r="D35" s="387"/>
      <c r="E35" s="387"/>
      <c r="F35" s="387"/>
      <c r="G35" s="387"/>
      <c r="H35" s="387"/>
      <c r="I35" s="387"/>
      <c r="J35" s="387"/>
      <c r="K35" s="387"/>
      <c r="L35" s="387">
        <v>34.96</v>
      </c>
      <c r="M35" s="387"/>
    </row>
    <row r="37" spans="1:13">
      <c r="J37" s="388" t="s">
        <v>948</v>
      </c>
      <c r="K37" s="389">
        <f>K4+K5++K6+K7+K8+K10+K13+K14+K15+K16+K17+K19+K20+K21+K22+K23+K24+K25+K26+K27+K28+K29+K31</f>
        <v>316.68000000000012</v>
      </c>
    </row>
    <row r="38" spans="1:13">
      <c r="I38" s="380"/>
      <c r="J38" s="390" t="s">
        <v>949</v>
      </c>
      <c r="K38" s="391">
        <f>L2+L3+L9+L11+L12+L30+Q27</f>
        <v>112.89999999999998</v>
      </c>
    </row>
    <row r="39" spans="1:13">
      <c r="G39" s="384"/>
      <c r="H39" s="384"/>
      <c r="I39" s="384"/>
      <c r="J39" s="392" t="s">
        <v>950</v>
      </c>
      <c r="K39" s="393">
        <f>L7+L13+L20+L22+L23</f>
        <v>138.98999999999998</v>
      </c>
    </row>
    <row r="40" spans="1:13">
      <c r="J40" s="388" t="s">
        <v>972</v>
      </c>
      <c r="K40" s="389">
        <f>L4+L5+L6+L8+L10+L14+L15+L16+L17+L18+L19+L21+L24+L25+L26+L27++L28+L29+L31</f>
        <v>623.20399999999995</v>
      </c>
    </row>
    <row r="41" spans="1:13">
      <c r="G41" s="386"/>
      <c r="H41" s="386"/>
      <c r="I41" s="386"/>
      <c r="J41" s="394" t="s">
        <v>973</v>
      </c>
      <c r="K41" s="395">
        <f>L33+L34</f>
        <v>622.12</v>
      </c>
    </row>
    <row r="42" spans="1:13">
      <c r="J42" s="388" t="s">
        <v>951</v>
      </c>
      <c r="K42" s="389">
        <f>SUM(M2:M31)</f>
        <v>320.21850000000012</v>
      </c>
    </row>
    <row r="43" spans="1:13">
      <c r="J43" s="388"/>
      <c r="K43" s="389"/>
    </row>
    <row r="44" spans="1:13">
      <c r="J44" s="388" t="s">
        <v>952</v>
      </c>
      <c r="K44" s="389">
        <f>K39+K40+K41</f>
        <v>1384.3139999999999</v>
      </c>
    </row>
    <row r="45" spans="1:13">
      <c r="J45" s="388" t="s">
        <v>953</v>
      </c>
      <c r="K45" s="398">
        <f>K42+K46</f>
        <v>355.1785000000001</v>
      </c>
    </row>
    <row r="46" spans="1:13">
      <c r="J46" s="388" t="s">
        <v>954</v>
      </c>
      <c r="K46" s="389">
        <f>L35</f>
        <v>34.96</v>
      </c>
    </row>
    <row r="47" spans="1:13">
      <c r="J47" s="388" t="s">
        <v>970</v>
      </c>
      <c r="K47">
        <f>F75*2</f>
        <v>1818.2899999999997</v>
      </c>
    </row>
    <row r="48" spans="1:13">
      <c r="J48" s="388" t="s">
        <v>971</v>
      </c>
      <c r="K48" s="402">
        <f>K45</f>
        <v>355.1785000000001</v>
      </c>
      <c r="L48" s="402"/>
    </row>
    <row r="50" spans="1:12">
      <c r="A50" t="s">
        <v>1076</v>
      </c>
      <c r="E50" t="s">
        <v>1075</v>
      </c>
      <c r="J50" t="s">
        <v>1074</v>
      </c>
    </row>
    <row r="51" spans="1:12">
      <c r="A51">
        <v>12.15</v>
      </c>
      <c r="B51">
        <v>2</v>
      </c>
      <c r="C51">
        <f>A51*B51</f>
        <v>24.3</v>
      </c>
      <c r="E51" t="s">
        <v>974</v>
      </c>
      <c r="F51">
        <f>1*0.8</f>
        <v>0.8</v>
      </c>
      <c r="G51">
        <v>11</v>
      </c>
      <c r="H51">
        <f>F51*G51</f>
        <v>8.8000000000000007</v>
      </c>
      <c r="J51">
        <v>1</v>
      </c>
      <c r="K51">
        <v>0.3</v>
      </c>
      <c r="L51">
        <f>(J51+K51)*G51*2</f>
        <v>28.6</v>
      </c>
    </row>
    <row r="52" spans="1:12">
      <c r="A52">
        <v>15.15</v>
      </c>
      <c r="B52">
        <v>2</v>
      </c>
      <c r="C52">
        <f t="shared" ref="C52:C70" si="6">A52*B52</f>
        <v>30.3</v>
      </c>
      <c r="E52" t="s">
        <v>975</v>
      </c>
      <c r="F52">
        <f>2*0.8</f>
        <v>1.6</v>
      </c>
      <c r="G52">
        <v>15</v>
      </c>
      <c r="H52">
        <f t="shared" ref="H52:H63" si="7">F52*G52</f>
        <v>24</v>
      </c>
      <c r="J52">
        <v>2</v>
      </c>
      <c r="K52">
        <v>0.3</v>
      </c>
      <c r="L52">
        <f t="shared" ref="L52:L63" si="8">(J52+K52)*G52*2</f>
        <v>69</v>
      </c>
    </row>
    <row r="53" spans="1:12">
      <c r="A53">
        <v>3.5</v>
      </c>
      <c r="B53">
        <v>19</v>
      </c>
      <c r="C53">
        <f t="shared" si="6"/>
        <v>66.5</v>
      </c>
      <c r="E53" t="s">
        <v>977</v>
      </c>
      <c r="F53">
        <f>2*2.2</f>
        <v>4.4000000000000004</v>
      </c>
      <c r="G53">
        <v>1</v>
      </c>
      <c r="H53">
        <f t="shared" si="7"/>
        <v>4.4000000000000004</v>
      </c>
      <c r="J53">
        <v>2</v>
      </c>
      <c r="K53">
        <v>0.3</v>
      </c>
      <c r="L53">
        <f t="shared" si="8"/>
        <v>4.5999999999999996</v>
      </c>
    </row>
    <row r="54" spans="1:12">
      <c r="A54">
        <v>10.050000000000001</v>
      </c>
      <c r="B54">
        <v>2</v>
      </c>
      <c r="C54">
        <f t="shared" si="6"/>
        <v>20.100000000000001</v>
      </c>
      <c r="E54" t="s">
        <v>976</v>
      </c>
      <c r="F54">
        <f>0.95*0.8</f>
        <v>0.76</v>
      </c>
      <c r="G54">
        <v>1</v>
      </c>
      <c r="H54">
        <f t="shared" si="7"/>
        <v>0.76</v>
      </c>
      <c r="J54">
        <v>0.95</v>
      </c>
      <c r="K54">
        <v>0.3</v>
      </c>
      <c r="L54">
        <f t="shared" si="8"/>
        <v>2.5</v>
      </c>
    </row>
    <row r="55" spans="1:12">
      <c r="A55">
        <v>13.15</v>
      </c>
      <c r="B55">
        <v>2</v>
      </c>
      <c r="C55">
        <f t="shared" si="6"/>
        <v>26.3</v>
      </c>
      <c r="E55" t="s">
        <v>986</v>
      </c>
      <c r="F55">
        <f>1.5*0.8</f>
        <v>1.2000000000000002</v>
      </c>
      <c r="G55">
        <v>2</v>
      </c>
      <c r="H55">
        <f t="shared" si="7"/>
        <v>2.4000000000000004</v>
      </c>
      <c r="J55">
        <v>1.5</v>
      </c>
      <c r="K55">
        <v>0.3</v>
      </c>
      <c r="L55">
        <f t="shared" si="8"/>
        <v>7.2</v>
      </c>
    </row>
    <row r="56" spans="1:12">
      <c r="A56">
        <v>0.95</v>
      </c>
      <c r="B56">
        <v>1</v>
      </c>
      <c r="C56">
        <f t="shared" si="6"/>
        <v>0.95</v>
      </c>
      <c r="E56" t="s">
        <v>978</v>
      </c>
      <c r="F56">
        <f>1*0.4</f>
        <v>0.4</v>
      </c>
      <c r="G56">
        <v>1</v>
      </c>
      <c r="H56">
        <f t="shared" si="7"/>
        <v>0.4</v>
      </c>
      <c r="J56">
        <v>1</v>
      </c>
      <c r="K56">
        <v>0.3</v>
      </c>
      <c r="L56">
        <f t="shared" si="8"/>
        <v>2.6</v>
      </c>
    </row>
    <row r="57" spans="1:12">
      <c r="A57">
        <v>1.2</v>
      </c>
      <c r="B57">
        <v>1</v>
      </c>
      <c r="C57">
        <f t="shared" si="6"/>
        <v>1.2</v>
      </c>
      <c r="E57" t="s">
        <v>979</v>
      </c>
      <c r="F57">
        <f>0.75*0.4</f>
        <v>0.30000000000000004</v>
      </c>
      <c r="G57">
        <v>1</v>
      </c>
      <c r="H57">
        <f t="shared" si="7"/>
        <v>0.30000000000000004</v>
      </c>
      <c r="J57">
        <v>0.75</v>
      </c>
      <c r="K57">
        <v>0.3</v>
      </c>
      <c r="L57">
        <f t="shared" si="8"/>
        <v>2.1</v>
      </c>
    </row>
    <row r="58" spans="1:12">
      <c r="A58">
        <v>3.5</v>
      </c>
      <c r="B58">
        <v>2</v>
      </c>
      <c r="C58">
        <f t="shared" si="6"/>
        <v>7</v>
      </c>
      <c r="E58" t="s">
        <v>980</v>
      </c>
      <c r="F58">
        <f>0.8*2.1</f>
        <v>1.6800000000000002</v>
      </c>
      <c r="G58">
        <v>7</v>
      </c>
      <c r="H58">
        <f t="shared" si="7"/>
        <v>11.760000000000002</v>
      </c>
      <c r="J58">
        <v>0.8</v>
      </c>
      <c r="K58">
        <v>0.3</v>
      </c>
      <c r="L58">
        <f t="shared" si="8"/>
        <v>15.400000000000002</v>
      </c>
    </row>
    <row r="59" spans="1:12">
      <c r="A59">
        <v>1.5</v>
      </c>
      <c r="B59">
        <v>4</v>
      </c>
      <c r="C59">
        <f t="shared" si="6"/>
        <v>6</v>
      </c>
      <c r="E59" t="s">
        <v>981</v>
      </c>
      <c r="F59">
        <f>0.9*2.1</f>
        <v>1.8900000000000001</v>
      </c>
      <c r="G59">
        <v>15</v>
      </c>
      <c r="H59">
        <f t="shared" si="7"/>
        <v>28.35</v>
      </c>
      <c r="J59">
        <v>0.9</v>
      </c>
      <c r="K59">
        <v>0.3</v>
      </c>
      <c r="L59">
        <f t="shared" si="8"/>
        <v>36</v>
      </c>
    </row>
    <row r="60" spans="1:12">
      <c r="A60">
        <v>1.7</v>
      </c>
      <c r="B60">
        <v>2</v>
      </c>
      <c r="C60">
        <f t="shared" si="6"/>
        <v>3.4</v>
      </c>
      <c r="E60" t="s">
        <v>982</v>
      </c>
      <c r="F60">
        <f>0.9*2.1</f>
        <v>1.8900000000000001</v>
      </c>
      <c r="G60">
        <v>3</v>
      </c>
      <c r="H60">
        <f t="shared" si="7"/>
        <v>5.67</v>
      </c>
      <c r="J60">
        <v>0.9</v>
      </c>
      <c r="K60">
        <v>0.3</v>
      </c>
      <c r="L60">
        <f t="shared" si="8"/>
        <v>7.1999999999999993</v>
      </c>
    </row>
    <row r="61" spans="1:12">
      <c r="A61">
        <v>8</v>
      </c>
      <c r="B61">
        <v>3</v>
      </c>
      <c r="C61">
        <f t="shared" si="6"/>
        <v>24</v>
      </c>
      <c r="E61" t="s">
        <v>983</v>
      </c>
      <c r="F61">
        <f>1.2*2.1</f>
        <v>2.52</v>
      </c>
      <c r="G61">
        <v>1</v>
      </c>
      <c r="H61">
        <f t="shared" si="7"/>
        <v>2.52</v>
      </c>
      <c r="J61">
        <v>1.2</v>
      </c>
      <c r="K61">
        <v>0.3</v>
      </c>
      <c r="L61">
        <f t="shared" si="8"/>
        <v>3</v>
      </c>
    </row>
    <row r="62" spans="1:12">
      <c r="A62">
        <v>3.1</v>
      </c>
      <c r="B62">
        <v>4</v>
      </c>
      <c r="C62">
        <f t="shared" si="6"/>
        <v>12.4</v>
      </c>
      <c r="E62" t="s">
        <v>984</v>
      </c>
      <c r="F62">
        <f>0.7*2.1</f>
        <v>1.47</v>
      </c>
      <c r="G62">
        <v>3</v>
      </c>
      <c r="H62">
        <f t="shared" si="7"/>
        <v>4.41</v>
      </c>
      <c r="J62">
        <v>0.7</v>
      </c>
      <c r="K62">
        <v>0.3</v>
      </c>
      <c r="L62">
        <f t="shared" si="8"/>
        <v>6</v>
      </c>
    </row>
    <row r="63" spans="1:12">
      <c r="A63">
        <v>2.8</v>
      </c>
      <c r="B63">
        <v>5</v>
      </c>
      <c r="C63">
        <f t="shared" si="6"/>
        <v>14</v>
      </c>
      <c r="E63" t="s">
        <v>985</v>
      </c>
      <c r="F63">
        <f>1*0.4</f>
        <v>0.4</v>
      </c>
      <c r="G63">
        <v>1</v>
      </c>
      <c r="H63">
        <f t="shared" si="7"/>
        <v>0.4</v>
      </c>
      <c r="J63">
        <v>1</v>
      </c>
      <c r="K63">
        <v>0.3</v>
      </c>
      <c r="L63">
        <f t="shared" si="8"/>
        <v>2.6</v>
      </c>
    </row>
    <row r="64" spans="1:12">
      <c r="A64">
        <v>6.65</v>
      </c>
      <c r="B64">
        <v>1</v>
      </c>
      <c r="C64">
        <f t="shared" si="6"/>
        <v>6.65</v>
      </c>
      <c r="H64">
        <f>SUM(H51:H63)</f>
        <v>94.169999999999987</v>
      </c>
      <c r="L64">
        <f>SUM(L51:L63)</f>
        <v>186.79999999999995</v>
      </c>
    </row>
    <row r="65" spans="1:7">
      <c r="A65">
        <v>1.4</v>
      </c>
      <c r="B65">
        <v>1</v>
      </c>
      <c r="C65">
        <f t="shared" si="6"/>
        <v>1.4</v>
      </c>
    </row>
    <row r="66" spans="1:7">
      <c r="A66">
        <v>1.8</v>
      </c>
      <c r="B66">
        <v>2</v>
      </c>
      <c r="C66">
        <f t="shared" si="6"/>
        <v>3.6</v>
      </c>
    </row>
    <row r="67" spans="1:7">
      <c r="A67">
        <v>1.5</v>
      </c>
      <c r="B67">
        <v>1</v>
      </c>
      <c r="C67">
        <f t="shared" si="6"/>
        <v>1.5</v>
      </c>
    </row>
    <row r="68" spans="1:7">
      <c r="A68">
        <v>2.15</v>
      </c>
      <c r="B68">
        <v>1</v>
      </c>
      <c r="C68">
        <f t="shared" si="6"/>
        <v>2.15</v>
      </c>
    </row>
    <row r="69" spans="1:7">
      <c r="A69">
        <v>1.9</v>
      </c>
      <c r="B69">
        <v>1</v>
      </c>
      <c r="C69">
        <f t="shared" si="6"/>
        <v>1.9</v>
      </c>
    </row>
    <row r="70" spans="1:7">
      <c r="A70">
        <v>2</v>
      </c>
      <c r="B70">
        <v>2</v>
      </c>
      <c r="C70">
        <f t="shared" si="6"/>
        <v>4</v>
      </c>
    </row>
    <row r="71" spans="1:7">
      <c r="C71">
        <f>SUM(C51:C70)</f>
        <v>257.64999999999998</v>
      </c>
      <c r="D71" t="s">
        <v>40</v>
      </c>
    </row>
    <row r="72" spans="1:7">
      <c r="C72">
        <v>2.8</v>
      </c>
      <c r="D72" t="s">
        <v>40</v>
      </c>
    </row>
    <row r="73" spans="1:7">
      <c r="C73">
        <f>C71*C72</f>
        <v>721.41999999999985</v>
      </c>
      <c r="D73" t="s">
        <v>37</v>
      </c>
    </row>
    <row r="74" spans="1:7">
      <c r="A74" t="s">
        <v>946</v>
      </c>
    </row>
    <row r="75" spans="1:7">
      <c r="A75">
        <v>98.3</v>
      </c>
      <c r="B75">
        <v>1.55</v>
      </c>
      <c r="C75">
        <f t="shared" ref="C75:C77" si="9">A75*B75</f>
        <v>152.36500000000001</v>
      </c>
      <c r="E75" t="s">
        <v>335</v>
      </c>
      <c r="F75">
        <f>C73+C78-H64</f>
        <v>909.14499999999987</v>
      </c>
      <c r="G75" t="s">
        <v>37</v>
      </c>
    </row>
    <row r="76" spans="1:7">
      <c r="A76">
        <v>6.22</v>
      </c>
      <c r="B76">
        <v>5.15</v>
      </c>
      <c r="C76">
        <f t="shared" si="9"/>
        <v>32.033000000000001</v>
      </c>
    </row>
    <row r="77" spans="1:7">
      <c r="A77">
        <v>28.26</v>
      </c>
      <c r="B77">
        <v>3.45</v>
      </c>
      <c r="C77">
        <f t="shared" si="9"/>
        <v>97.497000000000014</v>
      </c>
    </row>
    <row r="78" spans="1:7">
      <c r="C78">
        <f>SUM(C75:C77)</f>
        <v>281.89500000000004</v>
      </c>
      <c r="D78" t="s">
        <v>37</v>
      </c>
    </row>
  </sheetData>
  <mergeCells count="2">
    <mergeCell ref="B4:D4"/>
    <mergeCell ref="H4:J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5"/>
  <sheetViews>
    <sheetView tabSelected="1" view="pageBreakPreview" zoomScale="90" zoomScaleSheetLayoutView="90" workbookViewId="0">
      <selection activeCell="J12" sqref="J12"/>
    </sheetView>
  </sheetViews>
  <sheetFormatPr defaultRowHeight="12.75"/>
  <cols>
    <col min="2" max="2" width="33.42578125" bestFit="1" customWidth="1"/>
    <col min="3" max="3" width="17.42578125" bestFit="1" customWidth="1"/>
    <col min="4" max="4" width="10.7109375" customWidth="1"/>
    <col min="5" max="5" width="8.7109375" customWidth="1"/>
    <col min="6" max="6" width="10.7109375" customWidth="1"/>
    <col min="7" max="7" width="8.7109375" customWidth="1"/>
    <col min="8" max="8" width="10.7109375" customWidth="1"/>
    <col min="9" max="9" width="8.7109375" customWidth="1"/>
    <col min="10" max="10" width="10.7109375" customWidth="1"/>
    <col min="11" max="11" width="8.7109375" customWidth="1"/>
    <col min="12" max="12" width="10.7109375" customWidth="1"/>
    <col min="13" max="13" width="8.7109375" customWidth="1"/>
  </cols>
  <sheetData>
    <row r="1" spans="1:13" ht="13.5" customHeight="1" thickBot="1">
      <c r="A1" s="775" t="s">
        <v>1084</v>
      </c>
      <c r="B1" s="776"/>
      <c r="C1" s="776"/>
      <c r="D1" s="776"/>
      <c r="E1" s="776"/>
      <c r="F1" s="776"/>
      <c r="G1" s="776"/>
      <c r="H1" s="482"/>
      <c r="I1" s="482"/>
      <c r="J1" s="767" t="s">
        <v>181</v>
      </c>
      <c r="K1" s="768"/>
      <c r="L1" s="765">
        <v>0.28239999999999998</v>
      </c>
      <c r="M1" s="766"/>
    </row>
    <row r="2" spans="1:13" ht="13.5" thickBot="1">
      <c r="A2" s="777"/>
      <c r="B2" s="778"/>
      <c r="C2" s="778"/>
      <c r="D2" s="778"/>
      <c r="E2" s="778"/>
      <c r="F2" s="778"/>
      <c r="G2" s="778"/>
      <c r="H2" s="483"/>
      <c r="I2" s="483"/>
      <c r="J2" s="767" t="s">
        <v>740</v>
      </c>
      <c r="K2" s="768"/>
      <c r="L2" s="769" t="s">
        <v>1085</v>
      </c>
      <c r="M2" s="770"/>
    </row>
    <row r="3" spans="1:13">
      <c r="A3" s="777"/>
      <c r="B3" s="778"/>
      <c r="C3" s="778"/>
      <c r="D3" s="778"/>
      <c r="E3" s="778"/>
      <c r="F3" s="778"/>
      <c r="G3" s="778"/>
      <c r="H3" s="483"/>
      <c r="I3" s="483"/>
      <c r="J3" s="484"/>
      <c r="K3" s="484"/>
      <c r="L3" s="484"/>
      <c r="M3" s="485"/>
    </row>
    <row r="4" spans="1:13">
      <c r="A4" s="777"/>
      <c r="B4" s="778"/>
      <c r="C4" s="778"/>
      <c r="D4" s="778"/>
      <c r="E4" s="778"/>
      <c r="F4" s="778"/>
      <c r="G4" s="778"/>
      <c r="H4" s="483"/>
      <c r="I4" s="483"/>
      <c r="J4" s="484"/>
      <c r="K4" s="484"/>
      <c r="L4" s="484"/>
      <c r="M4" s="486"/>
    </row>
    <row r="5" spans="1:13">
      <c r="A5" s="771" t="s">
        <v>1120</v>
      </c>
      <c r="B5" s="772"/>
      <c r="C5" s="772"/>
      <c r="D5" s="772"/>
      <c r="E5" s="772"/>
      <c r="F5" s="772"/>
      <c r="G5" s="772"/>
      <c r="H5" s="487"/>
      <c r="I5" s="487"/>
      <c r="J5" s="484"/>
      <c r="K5" s="484"/>
      <c r="L5" s="484"/>
      <c r="M5" s="486"/>
    </row>
    <row r="6" spans="1:13">
      <c r="A6" s="771" t="s">
        <v>687</v>
      </c>
      <c r="B6" s="772"/>
      <c r="C6" s="772"/>
      <c r="D6" s="772"/>
      <c r="E6" s="772"/>
      <c r="F6" s="772"/>
      <c r="G6" s="772"/>
      <c r="H6" s="487"/>
      <c r="I6" s="487"/>
      <c r="J6" s="484"/>
      <c r="K6" s="484"/>
      <c r="L6" s="484"/>
      <c r="M6" s="486"/>
    </row>
    <row r="7" spans="1:13" ht="13.5" thickBot="1">
      <c r="A7" s="773" t="s">
        <v>1086</v>
      </c>
      <c r="B7" s="774"/>
      <c r="C7" s="774"/>
      <c r="D7" s="774"/>
      <c r="E7" s="774"/>
      <c r="F7" s="774"/>
      <c r="G7" s="774"/>
      <c r="H7" s="578"/>
      <c r="I7" s="578"/>
      <c r="J7" s="488"/>
      <c r="K7" s="488"/>
      <c r="L7" s="488"/>
      <c r="M7" s="489"/>
    </row>
    <row r="8" spans="1:13" ht="13.5" customHeight="1" thickBot="1">
      <c r="A8" s="757" t="s">
        <v>5</v>
      </c>
      <c r="B8" s="757" t="s">
        <v>688</v>
      </c>
      <c r="C8" s="759" t="s">
        <v>1087</v>
      </c>
      <c r="D8" s="761" t="s">
        <v>1088</v>
      </c>
      <c r="E8" s="762"/>
      <c r="F8" s="763" t="s">
        <v>1089</v>
      </c>
      <c r="G8" s="764"/>
      <c r="H8" s="761" t="s">
        <v>1090</v>
      </c>
      <c r="I8" s="762"/>
      <c r="J8" s="763" t="s">
        <v>1091</v>
      </c>
      <c r="K8" s="788"/>
      <c r="L8" s="761" t="s">
        <v>1122</v>
      </c>
      <c r="M8" s="762"/>
    </row>
    <row r="9" spans="1:13" ht="13.5" thickBot="1">
      <c r="A9" s="758"/>
      <c r="B9" s="758"/>
      <c r="C9" s="760"/>
      <c r="D9" s="779"/>
      <c r="E9" s="762"/>
      <c r="F9" s="763"/>
      <c r="G9" s="764"/>
      <c r="H9" s="761"/>
      <c r="I9" s="762"/>
      <c r="J9" s="492"/>
      <c r="K9" s="493"/>
      <c r="L9" s="490"/>
      <c r="M9" s="491"/>
    </row>
    <row r="10" spans="1:13" ht="15.75" thickBot="1">
      <c r="A10" s="494"/>
      <c r="B10" s="495"/>
      <c r="C10" s="496"/>
      <c r="D10" s="497" t="s">
        <v>1092</v>
      </c>
      <c r="E10" s="498" t="s">
        <v>1093</v>
      </c>
      <c r="F10" s="499" t="s">
        <v>1092</v>
      </c>
      <c r="G10" s="500" t="s">
        <v>1093</v>
      </c>
      <c r="H10" s="497" t="s">
        <v>1092</v>
      </c>
      <c r="I10" s="498" t="s">
        <v>1093</v>
      </c>
      <c r="J10" s="499" t="s">
        <v>1092</v>
      </c>
      <c r="K10" s="580" t="s">
        <v>1093</v>
      </c>
      <c r="L10" s="497" t="s">
        <v>1092</v>
      </c>
      <c r="M10" s="498" t="s">
        <v>1093</v>
      </c>
    </row>
    <row r="11" spans="1:13">
      <c r="A11" s="528" t="s">
        <v>691</v>
      </c>
      <c r="B11" s="501" t="s">
        <v>1094</v>
      </c>
      <c r="C11" s="502">
        <f>CONSOLIDADA!C12</f>
        <v>45311.599865279997</v>
      </c>
      <c r="D11" s="503">
        <f>E11*C11</f>
        <v>45311.599865279997</v>
      </c>
      <c r="E11" s="504">
        <v>1</v>
      </c>
      <c r="F11" s="505">
        <f>G11*C11</f>
        <v>0</v>
      </c>
      <c r="G11" s="506">
        <v>0</v>
      </c>
      <c r="H11" s="503">
        <f>I11*C11</f>
        <v>0</v>
      </c>
      <c r="I11" s="504">
        <v>0</v>
      </c>
      <c r="J11" s="508">
        <f t="shared" ref="J11:J21" si="0">K11*C11</f>
        <v>0</v>
      </c>
      <c r="K11" s="581">
        <v>0</v>
      </c>
      <c r="L11" s="507">
        <f t="shared" ref="L11:L21" si="1">M11*C11</f>
        <v>0</v>
      </c>
      <c r="M11" s="504">
        <v>0</v>
      </c>
    </row>
    <row r="12" spans="1:13">
      <c r="A12" s="529" t="s">
        <v>692</v>
      </c>
      <c r="B12" s="509" t="s">
        <v>30</v>
      </c>
      <c r="C12" s="502">
        <f>CONSOLIDADA!C13</f>
        <v>79204.327617608869</v>
      </c>
      <c r="D12" s="503">
        <f t="shared" ref="D12:D21" si="2">E12*C12</f>
        <v>0</v>
      </c>
      <c r="E12" s="504">
        <v>0</v>
      </c>
      <c r="F12" s="505">
        <f>G12*C12</f>
        <v>0</v>
      </c>
      <c r="G12" s="506">
        <v>0</v>
      </c>
      <c r="H12" s="503">
        <f t="shared" ref="H12:H21" si="3">I12*C12</f>
        <v>47522.596570565322</v>
      </c>
      <c r="I12" s="504">
        <v>0.6</v>
      </c>
      <c r="J12" s="508">
        <f t="shared" si="0"/>
        <v>31681.731047043544</v>
      </c>
      <c r="K12" s="581">
        <v>0.39999999999999997</v>
      </c>
      <c r="L12" s="507">
        <f t="shared" si="1"/>
        <v>0</v>
      </c>
      <c r="M12" s="504">
        <v>0</v>
      </c>
    </row>
    <row r="13" spans="1:13">
      <c r="A13" s="529" t="s">
        <v>693</v>
      </c>
      <c r="B13" s="509" t="s">
        <v>1095</v>
      </c>
      <c r="C13" s="502">
        <f>CONSOLIDADA!C14</f>
        <v>136492.61615248001</v>
      </c>
      <c r="D13" s="503">
        <f t="shared" si="2"/>
        <v>0</v>
      </c>
      <c r="E13" s="504">
        <v>0</v>
      </c>
      <c r="F13" s="505">
        <f>G13*C13</f>
        <v>40947.784845744005</v>
      </c>
      <c r="G13" s="506">
        <v>0.3</v>
      </c>
      <c r="H13" s="503">
        <f t="shared" si="3"/>
        <v>40947.784845744005</v>
      </c>
      <c r="I13" s="504">
        <v>0.3</v>
      </c>
      <c r="J13" s="508">
        <f t="shared" si="0"/>
        <v>54597.046460992009</v>
      </c>
      <c r="K13" s="581">
        <v>0.4</v>
      </c>
      <c r="L13" s="507">
        <f t="shared" si="1"/>
        <v>0</v>
      </c>
      <c r="M13" s="504">
        <v>0</v>
      </c>
    </row>
    <row r="14" spans="1:13">
      <c r="A14" s="529" t="s">
        <v>694</v>
      </c>
      <c r="B14" s="509" t="s">
        <v>1096</v>
      </c>
      <c r="C14" s="502">
        <f>CONSOLIDADA!C15</f>
        <v>120731.24278879998</v>
      </c>
      <c r="D14" s="503">
        <f t="shared" si="2"/>
        <v>24146.248557759998</v>
      </c>
      <c r="E14" s="504">
        <v>0.2</v>
      </c>
      <c r="F14" s="505">
        <f>G14*C14</f>
        <v>36219.372836639996</v>
      </c>
      <c r="G14" s="506">
        <v>0.3</v>
      </c>
      <c r="H14" s="503">
        <f t="shared" si="3"/>
        <v>36219.372836639996</v>
      </c>
      <c r="I14" s="504">
        <v>0.3</v>
      </c>
      <c r="J14" s="508">
        <f t="shared" si="0"/>
        <v>24146.248557759998</v>
      </c>
      <c r="K14" s="581">
        <v>0.2</v>
      </c>
      <c r="L14" s="507">
        <f t="shared" si="1"/>
        <v>0</v>
      </c>
      <c r="M14" s="504">
        <v>0</v>
      </c>
    </row>
    <row r="15" spans="1:13">
      <c r="A15" s="529" t="s">
        <v>351</v>
      </c>
      <c r="B15" s="510" t="s">
        <v>33</v>
      </c>
      <c r="C15" s="502">
        <f>CONSOLIDADA!C16</f>
        <v>171.46098368</v>
      </c>
      <c r="D15" s="503"/>
      <c r="E15" s="504">
        <v>0.9</v>
      </c>
      <c r="F15" s="505"/>
      <c r="G15" s="506">
        <v>0.1</v>
      </c>
      <c r="H15" s="503">
        <f t="shared" si="3"/>
        <v>0</v>
      </c>
      <c r="I15" s="504">
        <v>0</v>
      </c>
      <c r="J15" s="508">
        <f t="shared" si="0"/>
        <v>171.46098368</v>
      </c>
      <c r="K15" s="581">
        <v>1</v>
      </c>
      <c r="L15" s="507">
        <f t="shared" si="1"/>
        <v>0</v>
      </c>
      <c r="M15" s="504">
        <v>0</v>
      </c>
    </row>
    <row r="16" spans="1:13">
      <c r="A16" s="529" t="s">
        <v>695</v>
      </c>
      <c r="B16" s="509" t="s">
        <v>35</v>
      </c>
      <c r="C16" s="502">
        <f>CONSOLIDADA!C17</f>
        <v>229391.98795848998</v>
      </c>
      <c r="D16" s="503">
        <f t="shared" si="2"/>
        <v>0</v>
      </c>
      <c r="E16" s="504">
        <v>0</v>
      </c>
      <c r="F16" s="505">
        <f t="shared" ref="F16:F21" si="4">G16*C16</f>
        <v>68817.59638754699</v>
      </c>
      <c r="G16" s="506">
        <v>0.3</v>
      </c>
      <c r="H16" s="503">
        <f t="shared" si="3"/>
        <v>68817.59638754699</v>
      </c>
      <c r="I16" s="504">
        <v>0.3</v>
      </c>
      <c r="J16" s="508">
        <f t="shared" si="0"/>
        <v>91756.795183395996</v>
      </c>
      <c r="K16" s="581">
        <v>0.4</v>
      </c>
      <c r="L16" s="507">
        <f t="shared" si="1"/>
        <v>0</v>
      </c>
      <c r="M16" s="504">
        <v>0</v>
      </c>
    </row>
    <row r="17" spans="1:13">
      <c r="A17" s="529" t="s">
        <v>696</v>
      </c>
      <c r="B17" s="509" t="s">
        <v>73</v>
      </c>
      <c r="C17" s="502">
        <f>CONSOLIDADA!C18</f>
        <v>97895.596811722644</v>
      </c>
      <c r="D17" s="503">
        <f t="shared" si="2"/>
        <v>0</v>
      </c>
      <c r="E17" s="504">
        <v>0</v>
      </c>
      <c r="F17" s="505">
        <f t="shared" si="4"/>
        <v>0</v>
      </c>
      <c r="G17" s="506">
        <v>0</v>
      </c>
      <c r="H17" s="503">
        <f t="shared" si="3"/>
        <v>29368.679043516793</v>
      </c>
      <c r="I17" s="504">
        <v>0.3</v>
      </c>
      <c r="J17" s="508">
        <f t="shared" si="0"/>
        <v>29368.679043516793</v>
      </c>
      <c r="K17" s="581">
        <v>0.3</v>
      </c>
      <c r="L17" s="507">
        <f t="shared" si="1"/>
        <v>39158.238724689058</v>
      </c>
      <c r="M17" s="504">
        <v>0.4</v>
      </c>
    </row>
    <row r="18" spans="1:13">
      <c r="A18" s="529" t="s">
        <v>697</v>
      </c>
      <c r="B18" s="509" t="s">
        <v>78</v>
      </c>
      <c r="C18" s="502">
        <f>CONSOLIDADA!C19</f>
        <v>58258.117539999992</v>
      </c>
      <c r="D18" s="503">
        <f t="shared" si="2"/>
        <v>0</v>
      </c>
      <c r="E18" s="504">
        <v>0</v>
      </c>
      <c r="F18" s="505">
        <f t="shared" si="4"/>
        <v>0</v>
      </c>
      <c r="G18" s="506">
        <v>0</v>
      </c>
      <c r="H18" s="503">
        <f t="shared" si="3"/>
        <v>29129.058769999996</v>
      </c>
      <c r="I18" s="504">
        <v>0.5</v>
      </c>
      <c r="J18" s="508">
        <f t="shared" si="0"/>
        <v>23303.247015999998</v>
      </c>
      <c r="K18" s="581">
        <v>0.4</v>
      </c>
      <c r="L18" s="507">
        <f t="shared" si="1"/>
        <v>5825.8117539999994</v>
      </c>
      <c r="M18" s="504">
        <v>0.1</v>
      </c>
    </row>
    <row r="19" spans="1:13">
      <c r="A19" s="529" t="s">
        <v>698</v>
      </c>
      <c r="B19" s="509" t="s">
        <v>702</v>
      </c>
      <c r="C19" s="502">
        <f>CONSOLIDADA!C20</f>
        <v>83415.131174485345</v>
      </c>
      <c r="D19" s="503">
        <f t="shared" si="2"/>
        <v>0</v>
      </c>
      <c r="E19" s="504">
        <v>0</v>
      </c>
      <c r="F19" s="505">
        <f t="shared" si="4"/>
        <v>0</v>
      </c>
      <c r="G19" s="506">
        <v>0</v>
      </c>
      <c r="H19" s="503">
        <f t="shared" si="3"/>
        <v>33366.052469794136</v>
      </c>
      <c r="I19" s="504">
        <v>0.4</v>
      </c>
      <c r="J19" s="508">
        <f t="shared" si="0"/>
        <v>33366.052469794136</v>
      </c>
      <c r="K19" s="581">
        <v>0.4</v>
      </c>
      <c r="L19" s="507">
        <f t="shared" si="1"/>
        <v>16683.026234897068</v>
      </c>
      <c r="M19" s="504">
        <v>0.2</v>
      </c>
    </row>
    <row r="20" spans="1:13">
      <c r="A20" s="529" t="s">
        <v>699</v>
      </c>
      <c r="B20" s="510" t="s">
        <v>154</v>
      </c>
      <c r="C20" s="502">
        <f>CONSOLIDADA!C21</f>
        <v>13278.496409920001</v>
      </c>
      <c r="D20" s="503">
        <f t="shared" si="2"/>
        <v>0</v>
      </c>
      <c r="E20" s="504">
        <v>0</v>
      </c>
      <c r="F20" s="505">
        <f t="shared" si="4"/>
        <v>0</v>
      </c>
      <c r="G20" s="506">
        <v>0</v>
      </c>
      <c r="H20" s="503">
        <f t="shared" si="3"/>
        <v>0</v>
      </c>
      <c r="I20" s="504">
        <v>0</v>
      </c>
      <c r="J20" s="508">
        <f t="shared" si="0"/>
        <v>0</v>
      </c>
      <c r="K20" s="582">
        <v>0</v>
      </c>
      <c r="L20" s="507">
        <f t="shared" si="1"/>
        <v>13278.496409920001</v>
      </c>
      <c r="M20" s="504">
        <v>1</v>
      </c>
    </row>
    <row r="21" spans="1:13" ht="13.5" thickBot="1">
      <c r="A21" s="530" t="s">
        <v>700</v>
      </c>
      <c r="B21" s="511" t="s">
        <v>155</v>
      </c>
      <c r="C21" s="502">
        <f>CONSOLIDADA!C22</f>
        <v>2150.9849088000001</v>
      </c>
      <c r="D21" s="503">
        <f t="shared" si="2"/>
        <v>0</v>
      </c>
      <c r="E21" s="504">
        <v>0</v>
      </c>
      <c r="F21" s="505">
        <f t="shared" si="4"/>
        <v>0</v>
      </c>
      <c r="G21" s="506">
        <v>0</v>
      </c>
      <c r="H21" s="503">
        <f t="shared" si="3"/>
        <v>0</v>
      </c>
      <c r="I21" s="504">
        <v>0</v>
      </c>
      <c r="J21" s="508">
        <f t="shared" si="0"/>
        <v>0</v>
      </c>
      <c r="K21" s="582">
        <v>0</v>
      </c>
      <c r="L21" s="507">
        <f t="shared" si="1"/>
        <v>2150.9849088000001</v>
      </c>
      <c r="M21" s="504">
        <v>1</v>
      </c>
    </row>
    <row r="22" spans="1:13">
      <c r="A22" s="512"/>
      <c r="B22" s="513" t="s">
        <v>1097</v>
      </c>
      <c r="C22" s="514">
        <f>SUM(C11:C21)</f>
        <v>866301.56221126684</v>
      </c>
      <c r="D22" s="515">
        <f>SUM(D11:D21)</f>
        <v>69457.848423039992</v>
      </c>
      <c r="E22" s="516">
        <f>D22/C22</f>
        <v>8.0177447961361475E-2</v>
      </c>
      <c r="F22" s="517">
        <f>SUM(F11:F21)</f>
        <v>145984.75406993099</v>
      </c>
      <c r="G22" s="518">
        <f>F22/C22</f>
        <v>0.16851493802839221</v>
      </c>
      <c r="H22" s="579">
        <f>SUM(H11:H21)</f>
        <v>285371.14092380722</v>
      </c>
      <c r="I22" s="516">
        <f>H22/C22</f>
        <v>0.32941316669842635</v>
      </c>
      <c r="J22" s="583">
        <f>SUM(J11:J21)</f>
        <v>288391.26076218247</v>
      </c>
      <c r="K22" s="584">
        <f>J22/C22</f>
        <v>0.33289938901420552</v>
      </c>
      <c r="L22" s="586">
        <f>SUM(L11:L21)</f>
        <v>77096.558032306129</v>
      </c>
      <c r="M22" s="516">
        <f>L22/C22</f>
        <v>8.8995058297614407E-2</v>
      </c>
    </row>
    <row r="23" spans="1:13" ht="13.5" thickBot="1">
      <c r="A23" s="519"/>
      <c r="B23" s="520" t="s">
        <v>1098</v>
      </c>
      <c r="C23" s="521"/>
      <c r="D23" s="522">
        <f>D22</f>
        <v>69457.848423039992</v>
      </c>
      <c r="E23" s="523">
        <f>E22</f>
        <v>8.0177447961361475E-2</v>
      </c>
      <c r="F23" s="524">
        <f t="shared" ref="F23:M23" si="5">D23+F22</f>
        <v>215442.602492971</v>
      </c>
      <c r="G23" s="525">
        <f t="shared" si="5"/>
        <v>0.24869238598975368</v>
      </c>
      <c r="H23" s="526">
        <f t="shared" si="5"/>
        <v>500813.74341677822</v>
      </c>
      <c r="I23" s="523">
        <f t="shared" si="5"/>
        <v>0.57810555268817998</v>
      </c>
      <c r="J23" s="524">
        <f t="shared" si="5"/>
        <v>789205.00417896069</v>
      </c>
      <c r="K23" s="585">
        <f t="shared" si="5"/>
        <v>0.91100494170238555</v>
      </c>
      <c r="L23" s="522">
        <f t="shared" si="5"/>
        <v>866301.56221126684</v>
      </c>
      <c r="M23" s="523">
        <f t="shared" si="5"/>
        <v>1</v>
      </c>
    </row>
    <row r="24" spans="1:13">
      <c r="A24" s="527"/>
      <c r="B24" s="527"/>
      <c r="C24" s="527"/>
      <c r="D24" s="527"/>
      <c r="E24" s="527"/>
      <c r="F24" s="527"/>
      <c r="G24" s="527"/>
      <c r="H24" s="527"/>
      <c r="I24" s="527"/>
      <c r="J24" s="780" t="s">
        <v>160</v>
      </c>
      <c r="K24" s="781"/>
      <c r="L24" s="784">
        <f>D22+F22+H22+J22+L22</f>
        <v>866301.56221126684</v>
      </c>
      <c r="M24" s="786">
        <f>E22+G22+I22+K22+M22</f>
        <v>1</v>
      </c>
    </row>
    <row r="25" spans="1:13" ht="13.5" thickBot="1">
      <c r="A25" s="527"/>
      <c r="B25" s="527"/>
      <c r="C25" s="527"/>
      <c r="D25" s="527"/>
      <c r="E25" s="527"/>
      <c r="F25" s="527"/>
      <c r="G25" s="527"/>
      <c r="H25" s="527"/>
      <c r="I25" s="527"/>
      <c r="J25" s="782"/>
      <c r="K25" s="783"/>
      <c r="L25" s="785"/>
      <c r="M25" s="787"/>
    </row>
  </sheetData>
  <mergeCells count="22">
    <mergeCell ref="L8:M8"/>
    <mergeCell ref="D9:E9"/>
    <mergeCell ref="F9:G9"/>
    <mergeCell ref="J24:K25"/>
    <mergeCell ref="L24:L25"/>
    <mergeCell ref="M24:M25"/>
    <mergeCell ref="H8:I8"/>
    <mergeCell ref="H9:I9"/>
    <mergeCell ref="J8:K8"/>
    <mergeCell ref="L1:M1"/>
    <mergeCell ref="J2:K2"/>
    <mergeCell ref="L2:M2"/>
    <mergeCell ref="A6:G6"/>
    <mergeCell ref="A7:G7"/>
    <mergeCell ref="A5:G5"/>
    <mergeCell ref="A1:G4"/>
    <mergeCell ref="J1:K1"/>
    <mergeCell ref="A8:A9"/>
    <mergeCell ref="B8:B9"/>
    <mergeCell ref="C8:C9"/>
    <mergeCell ref="D8:E8"/>
    <mergeCell ref="F8:G8"/>
  </mergeCells>
  <pageMargins left="0.511811024" right="0.511811024" top="0.78740157499999996" bottom="0.78740157499999996" header="0.31496062000000002" footer="0.31496062000000002"/>
  <pageSetup paperSize="9" scale="5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J32"/>
  <sheetViews>
    <sheetView zoomScale="70" zoomScaleNormal="70" workbookViewId="0">
      <selection activeCell="N7" sqref="N7"/>
    </sheetView>
  </sheetViews>
  <sheetFormatPr defaultRowHeight="12.75"/>
  <cols>
    <col min="2" max="2" width="62.7109375" customWidth="1"/>
    <col min="3" max="3" width="21.85546875" customWidth="1"/>
    <col min="4" max="4" width="12.42578125" bestFit="1" customWidth="1"/>
    <col min="5" max="5" width="19.7109375" bestFit="1" customWidth="1"/>
    <col min="6" max="6" width="11.28515625" customWidth="1"/>
    <col min="7" max="7" width="25.140625" bestFit="1" customWidth="1"/>
    <col min="8" max="8" width="13.28515625" customWidth="1"/>
    <col min="9" max="9" width="18" bestFit="1" customWidth="1"/>
    <col min="10" max="10" width="12.7109375" customWidth="1"/>
  </cols>
  <sheetData>
    <row r="1" spans="1:10" ht="15.75">
      <c r="A1" s="293" t="s">
        <v>682</v>
      </c>
      <c r="B1" s="294"/>
      <c r="C1" s="294"/>
      <c r="D1" s="294"/>
      <c r="E1" s="294"/>
      <c r="F1" s="531"/>
      <c r="G1" s="531"/>
      <c r="H1" s="531"/>
      <c r="I1" s="531"/>
      <c r="J1" s="532"/>
    </row>
    <row r="2" spans="1:10" ht="16.5">
      <c r="A2" s="293" t="s">
        <v>683</v>
      </c>
      <c r="B2" s="294"/>
      <c r="C2" s="294"/>
      <c r="D2" s="294"/>
      <c r="E2" s="294"/>
      <c r="F2" s="533"/>
      <c r="G2" s="789" t="s">
        <v>1099</v>
      </c>
      <c r="H2" s="789"/>
      <c r="I2" s="790"/>
      <c r="J2" s="791"/>
    </row>
    <row r="3" spans="1:10" ht="16.5">
      <c r="A3" s="297" t="s">
        <v>684</v>
      </c>
      <c r="B3" s="298"/>
      <c r="C3" s="298"/>
      <c r="D3" s="298"/>
      <c r="E3" s="294"/>
      <c r="F3" s="534"/>
      <c r="G3" s="792" t="s">
        <v>1100</v>
      </c>
      <c r="H3" s="792"/>
      <c r="I3" s="793" t="s">
        <v>1119</v>
      </c>
      <c r="J3" s="794"/>
    </row>
    <row r="4" spans="1:10" ht="16.5" customHeight="1">
      <c r="A4" s="614" t="s">
        <v>739</v>
      </c>
      <c r="B4" s="614"/>
      <c r="C4" s="614"/>
      <c r="D4" s="614"/>
      <c r="E4" s="614"/>
      <c r="F4" s="534"/>
      <c r="G4" s="807" t="s">
        <v>1101</v>
      </c>
      <c r="H4" s="807"/>
      <c r="I4" s="812"/>
      <c r="J4" s="809"/>
    </row>
    <row r="5" spans="1:10" ht="16.5">
      <c r="A5" s="614"/>
      <c r="B5" s="614"/>
      <c r="C5" s="614"/>
      <c r="D5" s="614"/>
      <c r="E5" s="614"/>
      <c r="F5" s="535"/>
      <c r="G5" s="807" t="s">
        <v>1102</v>
      </c>
      <c r="H5" s="807"/>
      <c r="I5" s="812"/>
      <c r="J5" s="813"/>
    </row>
    <row r="6" spans="1:10" ht="16.5">
      <c r="A6" s="614" t="s">
        <v>743</v>
      </c>
      <c r="B6" s="614"/>
      <c r="C6" s="614"/>
      <c r="D6" s="614"/>
      <c r="E6" s="615"/>
      <c r="F6" s="535"/>
      <c r="G6" s="807" t="s">
        <v>1103</v>
      </c>
      <c r="H6" s="807"/>
      <c r="I6" s="808"/>
      <c r="J6" s="809"/>
    </row>
    <row r="7" spans="1:10" ht="17.25" thickBot="1">
      <c r="A7" s="456" t="s">
        <v>742</v>
      </c>
      <c r="B7" s="456"/>
      <c r="C7" s="456"/>
      <c r="D7" s="456"/>
      <c r="E7" s="456"/>
      <c r="F7" s="535"/>
      <c r="G7" s="807" t="s">
        <v>1104</v>
      </c>
      <c r="H7" s="807"/>
      <c r="I7" s="810"/>
      <c r="J7" s="811"/>
    </row>
    <row r="8" spans="1:10">
      <c r="A8" s="797" t="s">
        <v>5</v>
      </c>
      <c r="B8" s="797" t="s">
        <v>688</v>
      </c>
      <c r="C8" s="795" t="s">
        <v>1105</v>
      </c>
      <c r="D8" s="795" t="s">
        <v>1093</v>
      </c>
      <c r="E8" s="799" t="s">
        <v>1106</v>
      </c>
      <c r="F8" s="799" t="s">
        <v>1093</v>
      </c>
      <c r="G8" s="795" t="s">
        <v>1107</v>
      </c>
      <c r="H8" s="799" t="s">
        <v>1093</v>
      </c>
      <c r="I8" s="795" t="s">
        <v>1108</v>
      </c>
      <c r="J8" s="795" t="s">
        <v>1093</v>
      </c>
    </row>
    <row r="9" spans="1:10">
      <c r="A9" s="798"/>
      <c r="B9" s="798"/>
      <c r="C9" s="796"/>
      <c r="D9" s="796"/>
      <c r="E9" s="800"/>
      <c r="F9" s="800"/>
      <c r="G9" s="796"/>
      <c r="H9" s="800"/>
      <c r="I9" s="796"/>
      <c r="J9" s="796"/>
    </row>
    <row r="10" spans="1:10" ht="13.5" thickBot="1">
      <c r="A10" s="798"/>
      <c r="B10" s="798"/>
      <c r="C10" s="796"/>
      <c r="D10" s="796"/>
      <c r="E10" s="800"/>
      <c r="F10" s="800"/>
      <c r="G10" s="796"/>
      <c r="H10" s="800"/>
      <c r="I10" s="796"/>
      <c r="J10" s="796"/>
    </row>
    <row r="11" spans="1:10" ht="16.5" thickBot="1">
      <c r="A11" s="536"/>
      <c r="B11" s="537" t="s">
        <v>690</v>
      </c>
      <c r="C11" s="538"/>
      <c r="D11" s="538"/>
      <c r="E11" s="538"/>
      <c r="F11" s="538"/>
      <c r="G11" s="538"/>
      <c r="H11" s="538"/>
      <c r="I11" s="538"/>
      <c r="J11" s="539"/>
    </row>
    <row r="12" spans="1:10" ht="18" customHeight="1">
      <c r="A12" s="540" t="str">
        <f>[2]CONSOLIDADA!A12</f>
        <v>1.0</v>
      </c>
      <c r="B12" s="541" t="str">
        <f>CONSOLIDADA!B12</f>
        <v>MOBILIZAÇÃO - CANTEIRO DE OBRAS - DEMOLIÇÕES</v>
      </c>
      <c r="C12" s="542">
        <f>CONSOLIDADA!C12</f>
        <v>45311.599865279997</v>
      </c>
      <c r="D12" s="543">
        <f t="shared" ref="D12:D22" si="0">C12/C$23</f>
        <v>5.2304649837662143E-2</v>
      </c>
      <c r="E12" s="544"/>
      <c r="F12" s="543" t="e">
        <f t="shared" ref="F12:F22" si="1">E12/I$7</f>
        <v>#DIV/0!</v>
      </c>
      <c r="G12" s="544"/>
      <c r="H12" s="543">
        <f t="shared" ref="H12:H22" si="2">G12/C$23</f>
        <v>0</v>
      </c>
      <c r="I12" s="544">
        <f t="shared" ref="I12:I22" si="3">C12-G12</f>
        <v>45311.599865279997</v>
      </c>
      <c r="J12" s="543">
        <f t="shared" ref="J12:J22" si="4">I12/C$23</f>
        <v>5.2304649837662143E-2</v>
      </c>
    </row>
    <row r="13" spans="1:10" ht="18">
      <c r="A13" s="540" t="str">
        <f>[2]CONSOLIDADA!A13</f>
        <v>2.0</v>
      </c>
      <c r="B13" s="541" t="str">
        <f>CONSOLIDADA!B13</f>
        <v>COBERTURA</v>
      </c>
      <c r="C13" s="542">
        <f>CONSOLIDADA!C13</f>
        <v>79204.327617608869</v>
      </c>
      <c r="D13" s="543">
        <f t="shared" si="0"/>
        <v>9.1428125115504688E-2</v>
      </c>
      <c r="E13" s="544"/>
      <c r="F13" s="543" t="e">
        <f t="shared" si="1"/>
        <v>#DIV/0!</v>
      </c>
      <c r="G13" s="544"/>
      <c r="H13" s="545">
        <f t="shared" si="2"/>
        <v>0</v>
      </c>
      <c r="I13" s="546">
        <f t="shared" si="3"/>
        <v>79204.327617608869</v>
      </c>
      <c r="J13" s="545">
        <f t="shared" si="4"/>
        <v>9.1428125115504688E-2</v>
      </c>
    </row>
    <row r="14" spans="1:10" ht="18">
      <c r="A14" s="540" t="str">
        <f>[2]CONSOLIDADA!A14</f>
        <v>3.0</v>
      </c>
      <c r="B14" s="541" t="str">
        <f>CONSOLIDADA!B14</f>
        <v>ESTRUTURA</v>
      </c>
      <c r="C14" s="542">
        <f>CONSOLIDADA!C14</f>
        <v>136492.61615248001</v>
      </c>
      <c r="D14" s="543">
        <f t="shared" si="0"/>
        <v>0.15755785526240718</v>
      </c>
      <c r="E14" s="544"/>
      <c r="F14" s="543" t="e">
        <f t="shared" si="1"/>
        <v>#DIV/0!</v>
      </c>
      <c r="G14" s="544"/>
      <c r="H14" s="545">
        <f t="shared" si="2"/>
        <v>0</v>
      </c>
      <c r="I14" s="546">
        <f t="shared" si="3"/>
        <v>136492.61615248001</v>
      </c>
      <c r="J14" s="545">
        <f t="shared" si="4"/>
        <v>0.15755785526240718</v>
      </c>
    </row>
    <row r="15" spans="1:10" ht="18">
      <c r="A15" s="547" t="str">
        <f>[2]CONSOLIDADA!A15</f>
        <v>4.0</v>
      </c>
      <c r="B15" s="541" t="str">
        <f>CONSOLIDADA!B15</f>
        <v>ALVENARIA - VEDAÇÃO</v>
      </c>
      <c r="C15" s="542">
        <f>CONSOLIDADA!C15</f>
        <v>120731.24278879998</v>
      </c>
      <c r="D15" s="548">
        <f t="shared" si="0"/>
        <v>0.13936399061849664</v>
      </c>
      <c r="E15" s="542"/>
      <c r="F15" s="548" t="e">
        <f t="shared" si="1"/>
        <v>#DIV/0!</v>
      </c>
      <c r="G15" s="542"/>
      <c r="H15" s="549">
        <f t="shared" si="2"/>
        <v>0</v>
      </c>
      <c r="I15" s="550">
        <f t="shared" si="3"/>
        <v>120731.24278879998</v>
      </c>
      <c r="J15" s="549">
        <f t="shared" si="4"/>
        <v>0.13936399061849664</v>
      </c>
    </row>
    <row r="16" spans="1:10" ht="18">
      <c r="A16" s="547" t="str">
        <f>[2]CONSOLIDADA!A16</f>
        <v>5.0</v>
      </c>
      <c r="B16" s="541" t="str">
        <f>CONSOLIDADA!B16</f>
        <v>IMPERMEABILIZAÇÃO</v>
      </c>
      <c r="C16" s="542">
        <f>CONSOLIDADA!C16</f>
        <v>171.46098368</v>
      </c>
      <c r="D16" s="548">
        <f t="shared" si="0"/>
        <v>1.979229764313705E-4</v>
      </c>
      <c r="E16" s="542"/>
      <c r="F16" s="548" t="e">
        <f t="shared" si="1"/>
        <v>#DIV/0!</v>
      </c>
      <c r="G16" s="542"/>
      <c r="H16" s="549">
        <f t="shared" si="2"/>
        <v>0</v>
      </c>
      <c r="I16" s="550">
        <f t="shared" si="3"/>
        <v>171.46098368</v>
      </c>
      <c r="J16" s="549">
        <f t="shared" si="4"/>
        <v>1.979229764313705E-4</v>
      </c>
    </row>
    <row r="17" spans="1:10" ht="18" customHeight="1">
      <c r="A17" s="547" t="str">
        <f>[2]CONSOLIDADA!A17</f>
        <v>6.0</v>
      </c>
      <c r="B17" s="541" t="str">
        <f>CONSOLIDADA!B17</f>
        <v>REVESTIMENTOS - PISOS, PAREDES E TETOS</v>
      </c>
      <c r="C17" s="542">
        <f>CONSOLIDADA!C17</f>
        <v>229391.98795848998</v>
      </c>
      <c r="D17" s="548">
        <f t="shared" si="0"/>
        <v>0.2647946142137369</v>
      </c>
      <c r="E17" s="542"/>
      <c r="F17" s="548" t="e">
        <f t="shared" si="1"/>
        <v>#DIV/0!</v>
      </c>
      <c r="G17" s="542"/>
      <c r="H17" s="549">
        <f t="shared" si="2"/>
        <v>0</v>
      </c>
      <c r="I17" s="550">
        <f t="shared" si="3"/>
        <v>229391.98795848998</v>
      </c>
      <c r="J17" s="549">
        <f t="shared" si="4"/>
        <v>0.2647946142137369</v>
      </c>
    </row>
    <row r="18" spans="1:10" ht="18">
      <c r="A18" s="540" t="str">
        <f>[2]CONSOLIDADA!A18</f>
        <v>7.0</v>
      </c>
      <c r="B18" s="541" t="str">
        <f>CONSOLIDADA!B18</f>
        <v>ESQUARIAS</v>
      </c>
      <c r="C18" s="542">
        <f>CONSOLIDADA!C18</f>
        <v>97895.596811722644</v>
      </c>
      <c r="D18" s="543">
        <f t="shared" si="0"/>
        <v>0.11300406357555273</v>
      </c>
      <c r="E18" s="544"/>
      <c r="F18" s="543" t="e">
        <f t="shared" si="1"/>
        <v>#DIV/0!</v>
      </c>
      <c r="G18" s="544"/>
      <c r="H18" s="545">
        <f t="shared" si="2"/>
        <v>0</v>
      </c>
      <c r="I18" s="546">
        <f t="shared" si="3"/>
        <v>97895.596811722644</v>
      </c>
      <c r="J18" s="545">
        <f t="shared" si="4"/>
        <v>0.11300406357555273</v>
      </c>
    </row>
    <row r="19" spans="1:10" ht="18">
      <c r="A19" s="540" t="str">
        <f>[2]CONSOLIDADA!A19</f>
        <v>8.0</v>
      </c>
      <c r="B19" s="541" t="str">
        <f>CONSOLIDADA!B19</f>
        <v>INSTALAÇÕES ELETRICAS</v>
      </c>
      <c r="C19" s="542">
        <f>CONSOLIDADA!C19</f>
        <v>58258.117539999992</v>
      </c>
      <c r="D19" s="543">
        <f t="shared" si="0"/>
        <v>6.7249235233160592E-2</v>
      </c>
      <c r="E19" s="544"/>
      <c r="F19" s="543" t="e">
        <f t="shared" si="1"/>
        <v>#DIV/0!</v>
      </c>
      <c r="G19" s="544"/>
      <c r="H19" s="545">
        <f t="shared" si="2"/>
        <v>0</v>
      </c>
      <c r="I19" s="546">
        <f t="shared" si="3"/>
        <v>58258.117539999992</v>
      </c>
      <c r="J19" s="545">
        <f t="shared" si="4"/>
        <v>6.7249235233160592E-2</v>
      </c>
    </row>
    <row r="20" spans="1:10" ht="18">
      <c r="A20" s="540" t="str">
        <f>[2]CONSOLIDADA!A20</f>
        <v>9.0</v>
      </c>
      <c r="B20" s="541" t="str">
        <f>CONSOLIDADA!B20</f>
        <v>INSTALAÇÕES HIDROSANITARIAS</v>
      </c>
      <c r="C20" s="542">
        <f>CONSOLIDADA!C20</f>
        <v>83415.131174485345</v>
      </c>
      <c r="D20" s="543">
        <f t="shared" si="0"/>
        <v>9.628879227871312E-2</v>
      </c>
      <c r="E20" s="544"/>
      <c r="F20" s="543" t="e">
        <f t="shared" si="1"/>
        <v>#DIV/0!</v>
      </c>
      <c r="G20" s="544"/>
      <c r="H20" s="545">
        <f t="shared" si="2"/>
        <v>0</v>
      </c>
      <c r="I20" s="546">
        <f t="shared" si="3"/>
        <v>83415.131174485345</v>
      </c>
      <c r="J20" s="545">
        <f t="shared" si="4"/>
        <v>9.628879227871312E-2</v>
      </c>
    </row>
    <row r="21" spans="1:10" ht="18">
      <c r="A21" s="540" t="str">
        <f>[2]CONSOLIDADA!A21</f>
        <v>10.0</v>
      </c>
      <c r="B21" s="541" t="str">
        <f>CONSOLIDADA!B21</f>
        <v>REDE AR COMPRIMIDO</v>
      </c>
      <c r="C21" s="542">
        <f>CONSOLIDADA!C21</f>
        <v>13278.496409920001</v>
      </c>
      <c r="D21" s="543">
        <f t="shared" si="0"/>
        <v>1.5327799220430986E-2</v>
      </c>
      <c r="E21" s="544"/>
      <c r="F21" s="543" t="e">
        <f t="shared" si="1"/>
        <v>#DIV/0!</v>
      </c>
      <c r="G21" s="544"/>
      <c r="H21" s="545">
        <f t="shared" si="2"/>
        <v>0</v>
      </c>
      <c r="I21" s="546">
        <f t="shared" si="3"/>
        <v>13278.496409920001</v>
      </c>
      <c r="J21" s="545">
        <f t="shared" si="4"/>
        <v>1.5327799220430986E-2</v>
      </c>
    </row>
    <row r="22" spans="1:10" ht="18.75" thickBot="1">
      <c r="A22" s="540" t="str">
        <f>[2]CONSOLIDADA!A22</f>
        <v>11.0</v>
      </c>
      <c r="B22" s="541" t="str">
        <f>CONSOLIDADA!B22</f>
        <v>DIVERSOS E LIMPEZA DA OBRA</v>
      </c>
      <c r="C22" s="542">
        <f>CONSOLIDADA!C22</f>
        <v>2150.9849088000001</v>
      </c>
      <c r="D22" s="543">
        <f t="shared" si="0"/>
        <v>2.4829516679036471E-3</v>
      </c>
      <c r="E22" s="544"/>
      <c r="F22" s="543" t="e">
        <f t="shared" si="1"/>
        <v>#DIV/0!</v>
      </c>
      <c r="G22" s="544"/>
      <c r="H22" s="545">
        <f t="shared" si="2"/>
        <v>0</v>
      </c>
      <c r="I22" s="546">
        <f t="shared" si="3"/>
        <v>2150.9849088000001</v>
      </c>
      <c r="J22" s="545">
        <f t="shared" si="4"/>
        <v>2.4829516679036471E-3</v>
      </c>
    </row>
    <row r="23" spans="1:10" ht="18.75" thickBot="1">
      <c r="A23" s="814" t="s">
        <v>335</v>
      </c>
      <c r="B23" s="815"/>
      <c r="C23" s="551">
        <f t="shared" ref="C23:J23" si="5">SUM(C12:C22)</f>
        <v>866301.56221126684</v>
      </c>
      <c r="D23" s="552">
        <f t="shared" si="5"/>
        <v>1</v>
      </c>
      <c r="E23" s="551">
        <f t="shared" si="5"/>
        <v>0</v>
      </c>
      <c r="F23" s="552" t="e">
        <f t="shared" si="5"/>
        <v>#DIV/0!</v>
      </c>
      <c r="G23" s="553">
        <f t="shared" si="5"/>
        <v>0</v>
      </c>
      <c r="H23" s="552">
        <f t="shared" si="5"/>
        <v>0</v>
      </c>
      <c r="I23" s="551">
        <f t="shared" si="5"/>
        <v>866301.56221126684</v>
      </c>
      <c r="J23" s="552">
        <f t="shared" si="5"/>
        <v>1</v>
      </c>
    </row>
    <row r="24" spans="1:10" ht="15.75">
      <c r="A24" s="554"/>
      <c r="B24" s="555" t="s">
        <v>1109</v>
      </c>
      <c r="C24" s="556">
        <f>E23</f>
        <v>0</v>
      </c>
      <c r="D24" s="557"/>
      <c r="E24" s="558"/>
      <c r="F24" s="558"/>
      <c r="G24" s="557"/>
      <c r="H24" s="557"/>
      <c r="I24" s="557"/>
      <c r="J24" s="559"/>
    </row>
    <row r="25" spans="1:10" ht="16.5" thickBot="1">
      <c r="A25" s="554"/>
      <c r="B25" s="555"/>
      <c r="C25" s="556"/>
      <c r="D25" s="558"/>
      <c r="E25" s="558"/>
      <c r="F25" s="558"/>
      <c r="G25" s="557"/>
      <c r="H25" s="557"/>
      <c r="I25" s="560"/>
      <c r="J25" s="559"/>
    </row>
    <row r="26" spans="1:10" ht="18.75" thickBot="1">
      <c r="A26" s="554"/>
      <c r="B26" s="561" t="s">
        <v>1110</v>
      </c>
      <c r="C26" s="562">
        <f>C24+I23</f>
        <v>866301.56221126684</v>
      </c>
      <c r="D26" s="563">
        <f>C26/C23</f>
        <v>1</v>
      </c>
      <c r="E26" s="558"/>
      <c r="F26" s="558"/>
      <c r="G26" s="557"/>
      <c r="H26" s="557"/>
      <c r="I26" s="557"/>
      <c r="J26" s="559"/>
    </row>
    <row r="27" spans="1:10" ht="15.75">
      <c r="A27" s="554"/>
      <c r="B27" s="564" t="s">
        <v>1111</v>
      </c>
      <c r="C27" s="565"/>
      <c r="D27" s="558"/>
      <c r="E27" s="558"/>
      <c r="F27" s="558"/>
      <c r="G27" s="557"/>
      <c r="H27" s="557"/>
      <c r="I27" s="557"/>
      <c r="J27" s="559"/>
    </row>
    <row r="28" spans="1:10" ht="18">
      <c r="A28" s="566"/>
      <c r="B28" s="567"/>
      <c r="C28" s="803"/>
      <c r="D28" s="803"/>
      <c r="E28" s="803"/>
      <c r="F28" s="803"/>
      <c r="G28" s="803"/>
      <c r="H28" s="803"/>
      <c r="I28" s="803"/>
      <c r="J28" s="804"/>
    </row>
    <row r="29" spans="1:10" ht="15.75">
      <c r="A29" s="566"/>
      <c r="B29" s="568" t="s">
        <v>1112</v>
      </c>
      <c r="C29" s="558"/>
      <c r="D29" s="805" t="s">
        <v>1113</v>
      </c>
      <c r="E29" s="805"/>
      <c r="F29" s="558"/>
      <c r="G29" s="806" t="s">
        <v>1114</v>
      </c>
      <c r="H29" s="806"/>
      <c r="I29" s="806"/>
      <c r="J29" s="569"/>
    </row>
    <row r="30" spans="1:10" ht="15.75">
      <c r="A30" s="570"/>
      <c r="B30" s="571" t="s">
        <v>1115</v>
      </c>
      <c r="C30" s="557"/>
      <c r="D30" s="801" t="s">
        <v>1116</v>
      </c>
      <c r="E30" s="801"/>
      <c r="F30" s="557"/>
      <c r="G30" s="802" t="s">
        <v>1117</v>
      </c>
      <c r="H30" s="802"/>
      <c r="I30" s="802"/>
      <c r="J30" s="572"/>
    </row>
    <row r="31" spans="1:10" ht="15.75">
      <c r="A31" s="570"/>
      <c r="B31" s="571"/>
      <c r="C31" s="557"/>
      <c r="D31" s="801"/>
      <c r="E31" s="801"/>
      <c r="F31" s="557"/>
      <c r="G31" s="802" t="s">
        <v>1118</v>
      </c>
      <c r="H31" s="802"/>
      <c r="I31" s="802"/>
      <c r="J31" s="572"/>
    </row>
    <row r="32" spans="1:10" ht="16.5" thickBot="1">
      <c r="A32" s="573"/>
      <c r="B32" s="574"/>
      <c r="C32" s="575"/>
      <c r="D32" s="575"/>
      <c r="E32" s="575"/>
      <c r="F32" s="575"/>
      <c r="G32" s="576"/>
      <c r="H32" s="576"/>
      <c r="I32" s="576"/>
      <c r="J32" s="577"/>
    </row>
  </sheetData>
  <mergeCells count="32">
    <mergeCell ref="A6:E6"/>
    <mergeCell ref="A4:E5"/>
    <mergeCell ref="D29:E29"/>
    <mergeCell ref="G29:I29"/>
    <mergeCell ref="D30:E30"/>
    <mergeCell ref="G30:I30"/>
    <mergeCell ref="G6:H6"/>
    <mergeCell ref="I6:J6"/>
    <mergeCell ref="G7:H7"/>
    <mergeCell ref="I7:J7"/>
    <mergeCell ref="G4:H4"/>
    <mergeCell ref="I4:J4"/>
    <mergeCell ref="G5:H5"/>
    <mergeCell ref="I5:J5"/>
    <mergeCell ref="A23:B23"/>
    <mergeCell ref="A8:A10"/>
    <mergeCell ref="D31:E31"/>
    <mergeCell ref="G31:I31"/>
    <mergeCell ref="G8:G10"/>
    <mergeCell ref="H8:H10"/>
    <mergeCell ref="I8:I10"/>
    <mergeCell ref="C28:J28"/>
    <mergeCell ref="B8:B10"/>
    <mergeCell ref="C8:C10"/>
    <mergeCell ref="D8:D10"/>
    <mergeCell ref="E8:E10"/>
    <mergeCell ref="F8:F10"/>
    <mergeCell ref="G2:H2"/>
    <mergeCell ref="I2:J2"/>
    <mergeCell ref="G3:H3"/>
    <mergeCell ref="I3:J3"/>
    <mergeCell ref="J8:J10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3</vt:i4>
      </vt:variant>
    </vt:vector>
  </HeadingPairs>
  <TitlesOfParts>
    <vt:vector size="11" baseType="lpstr">
      <vt:lpstr>CONSOLIDADA</vt:lpstr>
      <vt:lpstr>ELDORADO</vt:lpstr>
      <vt:lpstr>COMPOSIÇÃO</vt:lpstr>
      <vt:lpstr>MEMORIAL DE CALCULO</vt:lpstr>
      <vt:lpstr>BDI</vt:lpstr>
      <vt:lpstr>ALVENARIA E PINTURA</vt:lpstr>
      <vt:lpstr>CRONOGRAMA</vt:lpstr>
      <vt:lpstr>MED_1</vt:lpstr>
      <vt:lpstr>BDI!Area_de_impressao</vt:lpstr>
      <vt:lpstr>COMPOSIÇÃO!Area_de_impressao</vt:lpstr>
      <vt:lpstr>ELDORADO!Area_de_impressao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GRÁFICA CREPALDI</dc:creator>
  <cp:lastModifiedBy>jucimarecm</cp:lastModifiedBy>
  <cp:lastPrinted>2018-02-06T12:11:47Z</cp:lastPrinted>
  <dcterms:created xsi:type="dcterms:W3CDTF">2014-02-13T00:48:21Z</dcterms:created>
  <dcterms:modified xsi:type="dcterms:W3CDTF">2018-02-06T12:11:53Z</dcterms:modified>
</cp:coreProperties>
</file>