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ARZEA GRANDE\CEMITÉRIO DO CAPÃO\"/>
    </mc:Choice>
  </mc:AlternateContent>
  <xr:revisionPtr revIDLastSave="0" documentId="13_ncr:1_{AAFF1CD4-A010-4289-90F4-DC065E652E75}" xr6:coauthVersionLast="46" xr6:coauthVersionMax="46" xr10:uidLastSave="{00000000-0000-0000-0000-000000000000}"/>
  <bookViews>
    <workbookView xWindow="144" yWindow="12" windowWidth="22896" windowHeight="12348" firstSheet="1" activeTab="2" xr2:uid="{00000000-000D-0000-FFFF-FFFF00000000}"/>
  </bookViews>
  <sheets>
    <sheet name="Composição vão muro prefeitura" sheetId="1" state="hidden" r:id="rId1"/>
    <sheet name="Orçamento do muro PMVG" sheetId="2" r:id="rId2"/>
    <sheet name="Cronograma" sheetId="5" r:id="rId3"/>
    <sheet name="BDI" sheetId="6" r:id="rId4"/>
    <sheet name="Plan4" sheetId="4" state="hidden" r:id="rId5"/>
  </sheets>
  <definedNames>
    <definedName name="_xlnm.Print_Area" localSheetId="1">'Orçamento do muro PMVG'!$A$1:$H$75</definedName>
  </definedNames>
  <calcPr calcId="191029"/>
</workbook>
</file>

<file path=xl/calcChain.xml><?xml version="1.0" encoding="utf-8"?>
<calcChain xmlns="http://schemas.openxmlformats.org/spreadsheetml/2006/main">
  <c r="B23" i="5" l="1"/>
  <c r="B21" i="5"/>
  <c r="B19" i="5"/>
  <c r="B17" i="5"/>
  <c r="B15" i="5"/>
  <c r="B13" i="5"/>
  <c r="B11" i="5"/>
  <c r="B9" i="5"/>
  <c r="B7" i="5"/>
  <c r="H71" i="2" l="1"/>
  <c r="H72" i="2" s="1"/>
  <c r="D23" i="5" s="1"/>
  <c r="J24" i="5" s="1"/>
  <c r="F64" i="2" l="1"/>
  <c r="F36" i="2"/>
  <c r="F31" i="2"/>
  <c r="F27" i="2"/>
  <c r="F26" i="2"/>
  <c r="F56" i="2"/>
  <c r="H20" i="2"/>
  <c r="F52" i="2" l="1"/>
  <c r="F51" i="2" s="1"/>
  <c r="H50" i="2"/>
  <c r="H15" i="2" l="1"/>
  <c r="H14" i="2"/>
  <c r="G40" i="2"/>
  <c r="H40" i="2" s="1"/>
  <c r="G41" i="2"/>
  <c r="H41" i="2" s="1"/>
  <c r="G42" i="2"/>
  <c r="H42" i="2" s="1"/>
  <c r="G43" i="2"/>
  <c r="H43" i="2" s="1"/>
  <c r="G44" i="2"/>
  <c r="G45" i="2"/>
  <c r="G46" i="2"/>
  <c r="H16" i="2" l="1"/>
  <c r="H47" i="2"/>
  <c r="D7" i="5" l="1"/>
  <c r="F55" i="2"/>
  <c r="F54" i="2" s="1"/>
  <c r="H19" i="2"/>
  <c r="H18" i="2"/>
  <c r="F68" i="2"/>
  <c r="F34" i="2"/>
  <c r="F35" i="2" s="1"/>
  <c r="H35" i="2" s="1"/>
  <c r="F28" i="2"/>
  <c r="H56" i="2"/>
  <c r="H21" i="2" l="1"/>
  <c r="J8" i="5"/>
  <c r="H8" i="5"/>
  <c r="F8" i="5"/>
  <c r="H54" i="2"/>
  <c r="H55" i="2"/>
  <c r="F53" i="2"/>
  <c r="H53" i="2" s="1"/>
  <c r="F32" i="2"/>
  <c r="F33" i="2" s="1"/>
  <c r="H33" i="2" s="1"/>
  <c r="F37" i="2"/>
  <c r="H37" i="2" s="1"/>
  <c r="D9" i="5" l="1"/>
  <c r="H49" i="2"/>
  <c r="H27" i="2"/>
  <c r="H25" i="2"/>
  <c r="H56" i="4"/>
  <c r="H26" i="2"/>
  <c r="H24" i="2"/>
  <c r="H10" i="5" l="1"/>
  <c r="F10" i="5"/>
  <c r="H51" i="2"/>
  <c r="H52" i="2"/>
  <c r="H60" i="2"/>
  <c r="H61" i="2" s="1"/>
  <c r="D17" i="5" s="1"/>
  <c r="J18" i="5" l="1"/>
  <c r="H18" i="5"/>
  <c r="H57" i="2"/>
  <c r="D15" i="5" s="1"/>
  <c r="H64" i="2"/>
  <c r="J16" i="5" l="1"/>
  <c r="H16" i="5"/>
  <c r="H65" i="2"/>
  <c r="D19" i="5" s="1"/>
  <c r="H34" i="2"/>
  <c r="H31" i="2"/>
  <c r="H28" i="2"/>
  <c r="H29" i="2" s="1"/>
  <c r="H68" i="2"/>
  <c r="H69" i="2" s="1"/>
  <c r="D21" i="5" s="1"/>
  <c r="J22" i="5" l="1"/>
  <c r="H22" i="5"/>
  <c r="H20" i="5"/>
  <c r="J20" i="5"/>
  <c r="D11" i="5"/>
  <c r="H32" i="2"/>
  <c r="H36" i="2"/>
  <c r="H12" i="5" l="1"/>
  <c r="F12" i="5"/>
  <c r="H38" i="2"/>
  <c r="E15" i="1"/>
  <c r="G15" i="1" s="1"/>
  <c r="E20" i="1"/>
  <c r="G20" i="1" s="1"/>
  <c r="E19" i="1"/>
  <c r="G19" i="1" s="1"/>
  <c r="E16" i="1"/>
  <c r="G16" i="1" s="1"/>
  <c r="E14" i="1"/>
  <c r="G14" i="1"/>
  <c r="G9" i="1"/>
  <c r="G8" i="1"/>
  <c r="D13" i="5" l="1"/>
  <c r="H73" i="2"/>
  <c r="E17" i="1"/>
  <c r="G17" i="1" s="1"/>
  <c r="G23" i="1" s="1"/>
  <c r="E21" i="1"/>
  <c r="G21" i="1" s="1"/>
  <c r="E18" i="1"/>
  <c r="G18" i="1" s="1"/>
  <c r="E22" i="1"/>
  <c r="G22" i="1" s="1"/>
  <c r="G10" i="1"/>
  <c r="J14" i="5" l="1"/>
  <c r="J27" i="5" s="1"/>
  <c r="J28" i="5" s="1"/>
  <c r="F14" i="5"/>
  <c r="F27" i="5" s="1"/>
  <c r="F28" i="5" s="1"/>
  <c r="H14" i="5"/>
  <c r="H27" i="5" s="1"/>
  <c r="H28" i="5" s="1"/>
  <c r="H74" i="2"/>
  <c r="D26" i="5" s="1"/>
  <c r="D25" i="5"/>
  <c r="G26" i="1"/>
  <c r="G28" i="1" s="1"/>
  <c r="F2" i="1"/>
  <c r="G2" i="1" s="1"/>
</calcChain>
</file>

<file path=xl/sharedStrings.xml><?xml version="1.0" encoding="utf-8"?>
<sst xmlns="http://schemas.openxmlformats.org/spreadsheetml/2006/main" count="336" uniqueCount="195">
  <si>
    <t>EQUIPAMENTOS</t>
  </si>
  <si>
    <t>MÃO DE OBRA</t>
  </si>
  <si>
    <t>00006111</t>
  </si>
  <si>
    <t>SERVENTE</t>
  </si>
  <si>
    <t>H</t>
  </si>
  <si>
    <t>00004750</t>
  </si>
  <si>
    <t>PEDREIRO</t>
  </si>
  <si>
    <t>Leis Sociais</t>
  </si>
  <si>
    <t>%</t>
  </si>
  <si>
    <t>MATERIAL / SERVIÇOS</t>
  </si>
  <si>
    <t>SINAPI</t>
  </si>
  <si>
    <t>M²</t>
  </si>
  <si>
    <t>M³</t>
  </si>
  <si>
    <t>CHAPISCO RUSTICO TRACO 1:3 (CIMENTO E AREIA GROSSA), ESPESSURA 2CM, PREPARO MANUAL DA ARGAMASSA</t>
  </si>
  <si>
    <t>Benefício e Despesas Indiretas</t>
  </si>
  <si>
    <t>INSUMOS SINAPI   01/2017</t>
  </si>
  <si>
    <t>C2123</t>
  </si>
  <si>
    <t>SEINFRA</t>
  </si>
  <si>
    <t>SUB TOTAL</t>
  </si>
  <si>
    <t>CONSTRUÇÃO DO MURO DO PÁTIO DA PREFEITURA</t>
  </si>
  <si>
    <t>TOTAL COM BDI</t>
  </si>
  <si>
    <t>ALVENARIA DE VEDAÇÃO DE BLOCOS CERÂMICOS FURADOS NA HORIZONTAL DE 9X19X19CM (ESPESSURA 9CM)  E ARGAMASSA DE ASSENTAMENTO COM PREPARO MANUAL NO TRAÇO 1:2:8</t>
  </si>
  <si>
    <t>ARMAÇÃO DE AÇO CA 50 Ø 8MM</t>
  </si>
  <si>
    <t>KG</t>
  </si>
  <si>
    <t>ARMAÇÃO DE AÇO CA 60 Ø  4.2 MM</t>
  </si>
  <si>
    <t>ESCAVAÇÃO MANUAL DE SOLO ATÉ 1,5 M</t>
  </si>
  <si>
    <t>C2784</t>
  </si>
  <si>
    <t>Lance de 3m</t>
  </si>
  <si>
    <t>FORMAS DE TÁBUAS DE MADEIRA COM 30 CM DE LARGURA, PARA AS FUNDAÇÕES ONDE A VIGA BALDRAME COM H=0,40 M, COLUNAS DE CONCRETO DE 0,30M X H=3,40M A CADA 3,0 M E VIGA DE AMARRAÇÃO COM H=0,20 M.</t>
  </si>
  <si>
    <t>CONCRETO ARMADO DE 20 MPA, VIRADO NA BETONEIRA,  PARA AS VIGAS BALDRAME, AS COLUNAS A CADA 3,0M E VIGAS DE AMARRAÇÃO.</t>
  </si>
  <si>
    <t>REBOCO COM ARGAMASSA PRE-FABRICADA, ESPESSURA 0,5CM, PREPARO MECANICO DA ARGAMASSA</t>
  </si>
  <si>
    <t>PINTURA COM TINTA LÁTEX PVA, DUAS DEMÃOS</t>
  </si>
  <si>
    <t>TOTAL SEM BDI</t>
  </si>
  <si>
    <t>Preço base: Sinapi DEZEMBRO/2016 com desoneração</t>
  </si>
  <si>
    <t>BDI : 28,24 %</t>
  </si>
  <si>
    <t>ITEM</t>
  </si>
  <si>
    <t>CÓDIGO</t>
  </si>
  <si>
    <t>FONTE</t>
  </si>
  <si>
    <t>DESCRIÇÃO DOS SERVIÇOS</t>
  </si>
  <si>
    <t>UNID.</t>
  </si>
  <si>
    <t>QUANT.</t>
  </si>
  <si>
    <t>CUSTO UNITÁRIO</t>
  </si>
  <si>
    <t>CUSTO TOTAL.(R$)</t>
  </si>
  <si>
    <t>1.0</t>
  </si>
  <si>
    <t>1.1</t>
  </si>
  <si>
    <t>m²</t>
  </si>
  <si>
    <t>1.2</t>
  </si>
  <si>
    <t>Subtotal item 1.0</t>
  </si>
  <si>
    <t>2.0</t>
  </si>
  <si>
    <t>2.1</t>
  </si>
  <si>
    <t>m³</t>
  </si>
  <si>
    <t>2.2</t>
  </si>
  <si>
    <t>Subtotal item 2.0</t>
  </si>
  <si>
    <t>3.0</t>
  </si>
  <si>
    <t>3.1</t>
  </si>
  <si>
    <t>3.2</t>
  </si>
  <si>
    <t>3.3</t>
  </si>
  <si>
    <t>3.4</t>
  </si>
  <si>
    <t>kg</t>
  </si>
  <si>
    <t>Subtotal item 3.0</t>
  </si>
  <si>
    <t>4.0</t>
  </si>
  <si>
    <t>4.1</t>
  </si>
  <si>
    <t>Subtotal item 4.0</t>
  </si>
  <si>
    <t>5.0</t>
  </si>
  <si>
    <t>5.1</t>
  </si>
  <si>
    <t>Subtotal item 5.0</t>
  </si>
  <si>
    <t>6.0</t>
  </si>
  <si>
    <t>6.1</t>
  </si>
  <si>
    <t>Subtotal item 6.0</t>
  </si>
  <si>
    <t>7.0</t>
  </si>
  <si>
    <t>7.1</t>
  </si>
  <si>
    <t>Subtotal item 7.0</t>
  </si>
  <si>
    <t>Custo Total da Obra sem BDI</t>
  </si>
  <si>
    <t>Custo TOTAL da obra com BDI de 28,24% incluso</t>
  </si>
  <si>
    <t xml:space="preserve">Obra: Reforma </t>
  </si>
  <si>
    <t>4.2</t>
  </si>
  <si>
    <t>4.3</t>
  </si>
  <si>
    <t>4.4</t>
  </si>
  <si>
    <t>8.0</t>
  </si>
  <si>
    <t>8.1</t>
  </si>
  <si>
    <t>Subtotal item 8.0</t>
  </si>
  <si>
    <t>DEMOLIÇÃO DE ALVENARIA DE BLOCO FURADO, DE FORMA MANUAL, SEM REAPROVEITAMENTO.</t>
  </si>
  <si>
    <t>ESCAVAÇÃO MANUAL DE VALA COM PROFUNDIDADE MENOR OU IGUAL A 1,30 M.</t>
  </si>
  <si>
    <t>FABRICAÇÃO, MONTAGEM E DESMONTAGEM DE FÔRMA PARA VIGA BALDRAME, EM MADEIRA SERRADA, E=25 MM, 2 UTILIZAÇÕES.</t>
  </si>
  <si>
    <t>ARMAÇÃO DE BLOCO, VIGA BALDRAME OU SAPATA UTILIZANDO AÇO CA-50 DE 8 MM - MONTAGEM.</t>
  </si>
  <si>
    <t>ARMAÇÃO DE BLOCO, VIGA BALDRAME E SAPATA UTILIZANDO AÇO CA-60 DE 5 MM - MONTAGEM.</t>
  </si>
  <si>
    <t>CORTE E DOBRA DE AÇO CA-60, DIÂMETRO DE 5,0 MM, UTILIZADO EM ESTRUTURAS DIVERSAS, EXCETO LAJES.</t>
  </si>
  <si>
    <t>CORTE E DOBRA DE AÇO CA-50, DIÂMETRO DE 8,0 MM, UTILIZADO EM ESTRUTURAS DIVERSAS, EXCETO LAJES.</t>
  </si>
  <si>
    <t>LANÇAMENTO COM USO DE BALDES, ADENSAMENTO E ACABAMENTO DE CONCRETO EM ESTRUTURAS.</t>
  </si>
  <si>
    <t>3.5</t>
  </si>
  <si>
    <t>4.5</t>
  </si>
  <si>
    <t>4.6</t>
  </si>
  <si>
    <t>4.7</t>
  </si>
  <si>
    <t>APLICAÇÃO MANUAL DE PINTURA COM TINTA LÁTEX ACRÍLICA EM PAREDES, DUAS DEMÃOS.</t>
  </si>
  <si>
    <t>ALVENARIA DE VEDAÇÃO DE BLOCOS CERÂMICOS FURADOS NA VERTICAL DE 9X19X39CM (ESPESSURA 9CM) DE PAREDES COM ÁREA LÍQUIDA MAIOR OU IGUAL A 6M² SEM VÃOS E ARGAMASSA DE ASSENTAMENTO COM PREPARO EM BETONEIRA.</t>
  </si>
  <si>
    <t>CHAPISCO APLICADO EM ALVENARIA (SEM PRESENÇA DE VÃOS) E ESTRUTURAS DE CONCRETO DE FACHADA, COM COLHER DE PEDREIRO. ARGAMASSA TRAÇO 1:3 COM PREPARO MANUAL.</t>
  </si>
  <si>
    <t>CONCRETO MAGRO PARA LASTRO, TRAÇO 1:4,5:4,5 (CIMENTO/ AREIA MÉDIA/ BRITA 1) - PREPARO MANUAL.</t>
  </si>
  <si>
    <t>REATERRO MANUAL APILOADO COM SOQUETE.</t>
  </si>
  <si>
    <t>DEMOLIÇÃO DE PILARES E VIGAS EM CONCRETO ARMADO, DE FORMA MANUAL, SEM REAPROVEITAMENTO.</t>
  </si>
  <si>
    <t>5.2</t>
  </si>
  <si>
    <t>5.3</t>
  </si>
  <si>
    <t>5.4</t>
  </si>
  <si>
    <t>5.5</t>
  </si>
  <si>
    <t>5.6</t>
  </si>
  <si>
    <t>5.7</t>
  </si>
  <si>
    <t>CORTE RASO E RECORTE DE ÁRVORE COM DIÂMETRO DE TRONCO MAIOR OU IGUAL A 0,60 M.</t>
  </si>
  <si>
    <t>un.</t>
  </si>
  <si>
    <t>ESTRUTURA EM CONCRETO ARMADO PARA NOVA VIGA DE AMARRAÇÃO, DE 0,20 X 80,5 M - SOBRE  MURO EXISTENTE E QUE NÃO SERÁ DEMOLIDO</t>
  </si>
  <si>
    <t>REMOÇÃO DE RAÍZES REMANESCENTES DE TRONCO DE ÁRVORE COM DIÂMETRO MAIOR OU IGUAL A 0,60 M.</t>
  </si>
  <si>
    <t>Obra: Reforma e Execução de Muro do Cemitério do Capão</t>
  </si>
  <si>
    <r>
      <t>PINTURA</t>
    </r>
    <r>
      <rPr>
        <sz val="10"/>
        <rFont val="Arial"/>
        <family val="2"/>
      </rPr>
      <t xml:space="preserve"> </t>
    </r>
  </si>
  <si>
    <t>REVESTIMENTOS</t>
  </si>
  <si>
    <t xml:space="preserve">ALVENARIA DE TIJOLOS FURADOS 9*19*39 CM </t>
  </si>
  <si>
    <t xml:space="preserve">ESTRUTURA EM CONCRETO ARMADO PARA NOVO MURO </t>
  </si>
  <si>
    <t xml:space="preserve">FUNDAÇÃO PARA NOVO MURO ONDE A VIGA BALDRAME CORRIDA TERÁ 40 CM DE ALTURA </t>
  </si>
  <si>
    <t>DEMOLIÇÕES E EXECUÇÃO DO MOVIMENTO DE TERRA PARA FUNDAÇÃO - BALDRAME PARA O NOVO MURO -</t>
  </si>
  <si>
    <t>SERVIÇOS INICIAIS</t>
  </si>
  <si>
    <t>ADMINISTRAÇÃO LOCAL</t>
  </si>
  <si>
    <t>ENGENHEIRO CIVIL DE OBRA JUNIOR COM ENCARGOS COMPLEMENTARES</t>
  </si>
  <si>
    <t>ENCARREGADO GERAL DE OBRAS COM ENCARGOS COMPLEMENTARES</t>
  </si>
  <si>
    <t>mês</t>
  </si>
  <si>
    <t>ARMAÇÃO DE ESTRUTURAS DE CONCRETO ARMADO, EXCETO VIGAS, PILARES, LAJES E FUNDAÇÕES, UTILIZANDO AÇO CA-50 DE 8,0 MM - MONTAGEM.</t>
  </si>
  <si>
    <t>ARMAÇÃO DE ESTRUTURAS DE CONCRETO ARMADO, EXCETO VIGAS, PILARES, LAJES E FUNDAÇÕES, UTILIZANDO AÇO CA-60 DE 5,0 MM - MONTAGEM.</t>
  </si>
  <si>
    <t>2.3</t>
  </si>
  <si>
    <t>LIMPEZA MECANIZADA DE CAMADA VEGETAL, VEGETAÇÃO E PEQUENAS ÁRVORES (DIÂMETRO DE TRONCO MENOR QUE 0,20 M), COM TRATOR DE ESTEIRAS)</t>
  </si>
  <si>
    <t>9.0</t>
  </si>
  <si>
    <t>9.1</t>
  </si>
  <si>
    <t xml:space="preserve">PORTAO DE CORRER EM CHAPA TIPO PAINEL LAMBRIL QUADRADO, COM PORTA SOCIAL COMPLETA INCLUIDA, COM REQUADRO, ACABAMENTO NATURAL, COM TRILHOS E ROLDANAS </t>
  </si>
  <si>
    <t>CRONOGRAMA FÍSICO FINANCEIRO</t>
  </si>
  <si>
    <t xml:space="preserve"> PREFEITURA MUNICIPAL DE VÁRZEA GRANDE</t>
  </si>
  <si>
    <t>MURO CEMITÉRIO SOUZA LIMA</t>
  </si>
  <si>
    <t>Item</t>
  </si>
  <si>
    <t>Descrição</t>
  </si>
  <si>
    <t>TOTAL DO ORÇAMENTO SEM BDI</t>
  </si>
  <si>
    <t>TOTAL DO ORÇAMENTO COM BDI DE 28,24%</t>
  </si>
  <si>
    <t>VALORES MENSAIS</t>
  </si>
  <si>
    <t>SIMPLES</t>
  </si>
  <si>
    <t>ACUMULADO COM BDI</t>
  </si>
  <si>
    <t>Valor do Item (R$)</t>
  </si>
  <si>
    <t>Mês 1</t>
  </si>
  <si>
    <t>Mês 2</t>
  </si>
  <si>
    <t>Mês 3</t>
  </si>
  <si>
    <t>R$</t>
  </si>
  <si>
    <t>PORTÂO</t>
  </si>
  <si>
    <t>Subtotal item 9.0</t>
  </si>
  <si>
    <t>COMPOSIÇÃO DO BDI OBRAS</t>
  </si>
  <si>
    <t>DESCRIÇÃO</t>
  </si>
  <si>
    <t>GRUPO A</t>
  </si>
  <si>
    <t>A1</t>
  </si>
  <si>
    <t>TOTAL DO GRUPO A =</t>
  </si>
  <si>
    <t>GRUPO B</t>
  </si>
  <si>
    <t>B1</t>
  </si>
  <si>
    <t>B2</t>
  </si>
  <si>
    <t>B3</t>
  </si>
  <si>
    <t>B4</t>
  </si>
  <si>
    <t>TOTAL DO GRUPO B =</t>
  </si>
  <si>
    <t>GRUPO C</t>
  </si>
  <si>
    <t>C1</t>
  </si>
  <si>
    <t>C2</t>
  </si>
  <si>
    <t>C3</t>
  </si>
  <si>
    <t>C4</t>
  </si>
  <si>
    <t>C5</t>
  </si>
  <si>
    <t>C6</t>
  </si>
  <si>
    <t>C7</t>
  </si>
  <si>
    <t>% MÃO DE OBRA</t>
  </si>
  <si>
    <t>ISS DO MUNICÍPIO (VERIFICAR A LEI do Município da Execução da Obra)</t>
  </si>
  <si>
    <t>SUBTOTAL ISS (C2XC3) =</t>
  </si>
  <si>
    <t>PIS</t>
  </si>
  <si>
    <t>COFINS</t>
  </si>
  <si>
    <t>CPRB</t>
  </si>
  <si>
    <t>TOTAL DO GRUPO C =</t>
  </si>
  <si>
    <t>TOTAL BDI (ACORDAO 2369/2011)</t>
  </si>
  <si>
    <r>
      <t xml:space="preserve">(AC) ADMINISTRAÇÃO CENTRAL - </t>
    </r>
    <r>
      <rPr>
        <sz val="10"/>
        <color theme="1"/>
        <rFont val="Arial"/>
        <family val="2"/>
      </rPr>
      <t>VARIA CONFORME O PORTE DO NÚMERO DE OBRAS EM ANDAMENTO, VOLUME FINANCEIRO DAS OBRAS A INICIAREM, ETC, EM CADA EMPRESA (ACORDAO 2622/2013 - 3,0% A 5,5%)</t>
    </r>
  </si>
  <si>
    <r>
      <rPr>
        <b/>
        <sz val="10"/>
        <color theme="1"/>
        <rFont val="Arial"/>
        <family val="2"/>
      </rPr>
      <t xml:space="preserve">(DF) DESPESAS FINANCEIRAS - </t>
    </r>
    <r>
      <rPr>
        <sz val="10"/>
        <color theme="1"/>
        <rFont val="Arial"/>
        <family val="2"/>
      </rPr>
      <t>(ACORDAO 2622/2013 - 0,59% A 1,39%)</t>
    </r>
  </si>
  <si>
    <r>
      <rPr>
        <b/>
        <sz val="10"/>
        <color theme="1"/>
        <rFont val="Arial"/>
        <family val="2"/>
      </rPr>
      <t xml:space="preserve">(S) SEGUROS - </t>
    </r>
    <r>
      <rPr>
        <sz val="10"/>
        <color theme="1"/>
        <rFont val="Arial"/>
        <family val="2"/>
      </rPr>
      <t>(ACORDAO 2622/2013 -SEGURO + GARANTIA - 0,8% A 1,0%)</t>
    </r>
  </si>
  <si>
    <r>
      <rPr>
        <b/>
        <sz val="10"/>
        <color theme="1"/>
        <rFont val="Arial"/>
        <family val="2"/>
      </rPr>
      <t>(G) GARANTIAS -</t>
    </r>
    <r>
      <rPr>
        <sz val="10"/>
        <color theme="1"/>
        <rFont val="Arial"/>
        <family val="2"/>
      </rPr>
      <t xml:space="preserve"> (ACORDAO 2622/2013 -SEGURO + GARANTIA - 0,8% A 1,0%)</t>
    </r>
  </si>
  <si>
    <r>
      <rPr>
        <b/>
        <sz val="10"/>
        <color theme="1"/>
        <rFont val="Arial"/>
        <family val="2"/>
      </rPr>
      <t xml:space="preserve">(R) TAXA DE RISCO E IMPREVISTO - </t>
    </r>
    <r>
      <rPr>
        <sz val="10"/>
        <color theme="1"/>
        <rFont val="Arial"/>
        <family val="2"/>
      </rPr>
      <t>(ACORDAO 2622/2013 - 0,97% A 1,27%)</t>
    </r>
  </si>
  <si>
    <r>
      <rPr>
        <b/>
        <sz val="10"/>
        <color theme="1"/>
        <rFont val="Arial"/>
        <family val="2"/>
      </rPr>
      <t>(L) LUCRO -</t>
    </r>
    <r>
      <rPr>
        <sz val="10"/>
        <color theme="1"/>
        <rFont val="Arial"/>
        <family val="2"/>
      </rPr>
      <t xml:space="preserve"> (ACORDAO 2622/2013 - 6,16% A 8,96%)</t>
    </r>
  </si>
  <si>
    <r>
      <rPr>
        <b/>
        <sz val="10"/>
        <color theme="1"/>
        <rFont val="Arial"/>
        <family val="2"/>
      </rPr>
      <t>ISS -</t>
    </r>
    <r>
      <rPr>
        <sz val="10"/>
        <color theme="1"/>
        <rFont val="Arial"/>
        <family val="2"/>
      </rPr>
      <t xml:space="preserve"> (ISS% CONSIDERANDO 40% DE MATERIAL) - LEI do Município da Execução da Obra</t>
    </r>
  </si>
  <si>
    <t>BDI = ((1+AC+S+R+G) x (1 + DF) x (1+L)) - 1                                                                                                                                                                   1 - I</t>
  </si>
  <si>
    <t>Onde:</t>
  </si>
  <si>
    <t xml:space="preserve">AC = Taxa de representativa das despesas de rateio da Administração Geral; </t>
  </si>
  <si>
    <t>R = Taxa representativa de Riscos;</t>
  </si>
  <si>
    <t>S = Taxa representativa de Seguros;</t>
  </si>
  <si>
    <t>G = Taxa representativa de Garantias;</t>
  </si>
  <si>
    <t>I = Taxa representativa da Incidência de Impostos.</t>
  </si>
  <si>
    <t>DF = Taxa representativa de Despesas Financeiras;</t>
  </si>
  <si>
    <t>L = Taxa representativa do Lucro;</t>
  </si>
  <si>
    <t>Observação:</t>
  </si>
  <si>
    <t>i) Composição do BDI, intervalos admissíveis e Fórmula de cálculo nos termos do Acórdão 2369/2011 do TCU.</t>
  </si>
  <si>
    <t>CALCULO DO BDI</t>
  </si>
  <si>
    <t>5.8</t>
  </si>
  <si>
    <t>MONTAGEM E DESMONTAGEM DE FÔRMA DE PILARES RETANGULARES E ESTRUTURAS SIMILARES, PÉ-DIREITO SIMPLES, EM MADEIRA SERRADA, 4 UTILIZAÇÕES.</t>
  </si>
  <si>
    <t>PREPARO DE FUNDO DE VALA COM LARGURA MAIOR OU IGUAL A 1,5 M E MENOR QUE 2,5 M (ACERTO DO SOLO NATURAL).</t>
  </si>
  <si>
    <t>Preço base: Sinapi JANEIRO/2021 com desoneração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</si>
</sst>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#,##0.00000"/>
    <numFmt numFmtId="168" formatCode="#,##0.000000"/>
    <numFmt numFmtId="169" formatCode="#,##0.00_ ;\-#,##0.00\ "/>
    <numFmt numFmtId="170" formatCode="_(* #,##0.000_);_(* \(#,##0.000\);_(* &quot;-&quot;??_);_(@_)"/>
    <numFmt numFmtId="171" formatCode="#,##0.00;[Red]#,##0.00"/>
    <numFmt numFmtId="172" formatCode="&quot;R$&quot;\ 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34"/>
      <name val="Arial"/>
      <family val="2"/>
    </font>
    <font>
      <b/>
      <sz val="10"/>
      <color indexed="9"/>
      <name val="Arial"/>
      <family val="2"/>
    </font>
    <font>
      <sz val="10"/>
      <color indexed="34"/>
      <name val="Arial"/>
      <family val="2"/>
    </font>
    <font>
      <sz val="10"/>
      <color indexed="32"/>
      <name val="Arial"/>
      <family val="2"/>
    </font>
    <font>
      <sz val="10"/>
      <color indexed="36"/>
      <name val="Arial"/>
      <family val="2"/>
    </font>
    <font>
      <sz val="10"/>
      <color indexed="37"/>
      <name val="Arial"/>
      <family val="2"/>
    </font>
    <font>
      <b/>
      <sz val="10"/>
      <color indexed="22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32"/>
      <name val="Cambria"/>
      <family val="1"/>
    </font>
    <font>
      <b/>
      <sz val="15"/>
      <color indexed="32"/>
      <name val="Arial"/>
      <family val="2"/>
    </font>
    <font>
      <b/>
      <sz val="13"/>
      <color indexed="32"/>
      <name val="Arial"/>
      <family val="2"/>
    </font>
    <font>
      <b/>
      <sz val="11"/>
      <color indexed="3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7.5"/>
      <name val="MS Sans Serif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11"/>
        <bgColor indexed="11"/>
      </patternFill>
    </fill>
    <fill>
      <patternFill patternType="solid">
        <fgColor indexed="34"/>
      </patternFill>
    </fill>
    <fill>
      <patternFill patternType="solid">
        <fgColor indexed="30"/>
      </patternFill>
    </fill>
    <fill>
      <patternFill patternType="solid">
        <fgColor indexed="36"/>
        <bgColor indexed="36"/>
      </patternFill>
    </fill>
    <fill>
      <patternFill patternType="solid">
        <fgColor indexed="49"/>
      </patternFill>
    </fill>
    <fill>
      <patternFill patternType="solid">
        <fgColor indexed="22"/>
        <b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  <bgColor indexed="10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double">
        <color indexed="3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2" borderId="0" applyNumberFormat="0" applyFont="0" applyFill="0" applyProtection="0"/>
    <xf numFmtId="0" fontId="5" fillId="3" borderId="0" applyNumberFormat="0" applyFont="0" applyFill="0" applyProtection="0"/>
    <xf numFmtId="0" fontId="5" fillId="4" borderId="0" applyNumberFormat="0" applyFont="0" applyFill="0" applyProtection="0"/>
    <xf numFmtId="0" fontId="5" fillId="2" borderId="0" applyNumberFormat="0" applyFont="0" applyFill="0" applyProtection="0"/>
    <xf numFmtId="0" fontId="5" fillId="4" borderId="0" applyNumberFormat="0" applyFont="0" applyFill="0" applyProtection="0"/>
    <xf numFmtId="0" fontId="5" fillId="3" borderId="0" applyNumberFormat="0" applyFont="0" applyFill="0" applyProtection="0"/>
    <xf numFmtId="0" fontId="5" fillId="2" borderId="0" applyNumberFormat="0" applyFont="0" applyFill="0" applyProtection="0"/>
    <xf numFmtId="0" fontId="5" fillId="5" borderId="0" applyNumberFormat="0" applyFont="0" applyFill="0" applyProtection="0"/>
    <xf numFmtId="0" fontId="5" fillId="6" borderId="0" applyNumberFormat="0" applyFont="0" applyFill="0" applyProtection="0"/>
    <xf numFmtId="0" fontId="5" fillId="2" borderId="0" applyNumberFormat="0" applyFont="0" applyFill="0" applyProtection="0"/>
    <xf numFmtId="0" fontId="5" fillId="2" borderId="0" applyNumberFormat="0" applyFont="0" applyFill="0" applyProtection="0"/>
    <xf numFmtId="0" fontId="5" fillId="7" borderId="0" applyNumberFormat="0" applyFont="0" applyFill="0" applyProtection="0"/>
    <xf numFmtId="0" fontId="6" fillId="8" borderId="0" applyNumberFormat="0" applyFont="0" applyFill="0" applyProtection="0"/>
    <xf numFmtId="0" fontId="6" fillId="5" borderId="0" applyNumberFormat="0" applyFont="0" applyFill="0" applyProtection="0"/>
    <xf numFmtId="0" fontId="6" fillId="6" borderId="0" applyNumberFormat="0" applyFont="0" applyFill="0" applyProtection="0"/>
    <xf numFmtId="0" fontId="6" fillId="9" borderId="0" applyNumberFormat="0" applyFont="0" applyFill="0" applyProtection="0"/>
    <xf numFmtId="0" fontId="6" fillId="10" borderId="0" applyNumberFormat="0" applyFont="0" applyFill="0" applyProtection="0"/>
    <xf numFmtId="0" fontId="6" fillId="7" borderId="0" applyNumberFormat="0" applyFont="0" applyFill="0" applyProtection="0"/>
    <xf numFmtId="0" fontId="7" fillId="4" borderId="0" applyNumberFormat="0" applyFont="0" applyFill="0" applyProtection="0"/>
    <xf numFmtId="0" fontId="8" fillId="11" borderId="1" applyNumberFormat="0" applyFont="0" applyProtection="0"/>
    <xf numFmtId="0" fontId="9" fillId="12" borderId="2" applyNumberFormat="0" applyFont="0" applyProtection="0"/>
    <xf numFmtId="0" fontId="10" fillId="0" borderId="3" applyNumberFormat="0" applyFont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6" fillId="13" borderId="0" applyNumberFormat="0" applyFont="0" applyFill="0" applyProtection="0"/>
    <xf numFmtId="0" fontId="6" fillId="14" borderId="0" applyNumberFormat="0" applyFont="0" applyFill="0" applyProtection="0"/>
    <xf numFmtId="0" fontId="6" fillId="15" borderId="0" applyNumberFormat="0" applyFont="0" applyFill="0" applyProtection="0"/>
    <xf numFmtId="0" fontId="6" fillId="9" borderId="0" applyNumberFormat="0" applyFont="0" applyFill="0" applyProtection="0"/>
    <xf numFmtId="0" fontId="6" fillId="10" borderId="0" applyNumberFormat="0" applyFont="0" applyFill="0" applyProtection="0"/>
    <xf numFmtId="0" fontId="6" fillId="16" borderId="0" applyNumberFormat="0" applyFont="0" applyFill="0" applyProtection="0"/>
    <xf numFmtId="0" fontId="11" fillId="3" borderId="1" applyNumberFormat="0" applyFont="0" applyProtection="0"/>
    <xf numFmtId="0" fontId="4" fillId="0" borderId="0"/>
    <xf numFmtId="0" fontId="12" fillId="3" borderId="0" applyNumberFormat="0" applyFont="0" applyFill="0" applyProtection="0"/>
    <xf numFmtId="44" fontId="5" fillId="0" borderId="0" applyFont="0" applyFill="0" applyBorder="0" applyAlignment="0" applyProtection="0"/>
    <xf numFmtId="0" fontId="13" fillId="17" borderId="0" applyNumberFormat="0" applyFont="0" applyFill="0" applyProtection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17" borderId="4" applyNumberFormat="0" applyFont="0" applyBorder="0" applyProtection="0"/>
    <xf numFmtId="9" fontId="5" fillId="0" borderId="0" applyFont="0" applyFill="0" applyBorder="0" applyAlignment="0" applyProtection="0"/>
    <xf numFmtId="0" fontId="14" fillId="11" borderId="5" applyNumberFormat="0" applyFo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5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18" fillId="0" borderId="6" applyNumberFormat="0" applyFont="0" applyAlignment="0" applyProtection="0"/>
    <xf numFmtId="0" fontId="19" fillId="0" borderId="7" applyNumberFormat="0" applyFont="0" applyAlignment="0" applyProtection="0"/>
    <xf numFmtId="0" fontId="20" fillId="0" borderId="6" applyNumberFormat="0" applyFont="0" applyAlignment="0" applyProtection="0"/>
    <xf numFmtId="0" fontId="20" fillId="0" borderId="0" applyNumberFormat="0" applyFont="0" applyFill="0" applyAlignment="0" applyProtection="0"/>
    <xf numFmtId="0" fontId="21" fillId="0" borderId="8" applyNumberFormat="0" applyFont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 applyBorder="0" applyAlignment="0">
      <alignment horizontal="left"/>
    </xf>
    <xf numFmtId="9" fontId="1" fillId="0" borderId="0" applyFont="0" applyFill="0" applyBorder="0" applyAlignment="0" applyProtection="0"/>
  </cellStyleXfs>
  <cellXfs count="382">
    <xf numFmtId="0" fontId="0" fillId="0" borderId="0" xfId="0"/>
    <xf numFmtId="0" fontId="21" fillId="0" borderId="9" xfId="4" applyFont="1" applyFill="1" applyBorder="1" applyAlignment="1">
      <alignment horizontal="right" vertical="center" wrapText="1"/>
    </xf>
    <xf numFmtId="49" fontId="21" fillId="0" borderId="27" xfId="60" applyNumberFormat="1" applyFont="1" applyFill="1" applyBorder="1" applyAlignment="1">
      <alignment horizontal="right" vertical="center"/>
    </xf>
    <xf numFmtId="0" fontId="5" fillId="0" borderId="0" xfId="4" applyFont="1"/>
    <xf numFmtId="0" fontId="24" fillId="0" borderId="0" xfId="4" applyFont="1" applyFill="1"/>
    <xf numFmtId="0" fontId="5" fillId="0" borderId="11" xfId="4" applyFont="1" applyFill="1" applyBorder="1" applyAlignment="1">
      <alignment horizontal="center" vertical="center" wrapText="1"/>
    </xf>
    <xf numFmtId="4" fontId="5" fillId="0" borderId="12" xfId="47" applyNumberFormat="1" applyFont="1" applyFill="1" applyBorder="1" applyAlignment="1">
      <alignment horizontal="right" vertical="center" wrapText="1"/>
    </xf>
    <xf numFmtId="0" fontId="5" fillId="0" borderId="11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justify" vertical="center" wrapText="1"/>
    </xf>
    <xf numFmtId="0" fontId="5" fillId="18" borderId="9" xfId="4" applyFont="1" applyFill="1" applyBorder="1" applyAlignment="1">
      <alignment vertical="center" wrapText="1"/>
    </xf>
    <xf numFmtId="0" fontId="5" fillId="0" borderId="0" xfId="4" applyFont="1" applyFill="1" applyAlignment="1">
      <alignment horizontal="center"/>
    </xf>
    <xf numFmtId="0" fontId="5" fillId="0" borderId="0" xfId="4" applyFont="1" applyFill="1"/>
    <xf numFmtId="166" fontId="5" fillId="18" borderId="9" xfId="47" applyFont="1" applyFill="1" applyBorder="1" applyAlignment="1">
      <alignment horizontal="center" vertical="center"/>
    </xf>
    <xf numFmtId="166" fontId="5" fillId="18" borderId="10" xfId="59" applyFont="1" applyFill="1" applyBorder="1" applyAlignment="1">
      <alignment horizontal="center" vertical="center"/>
    </xf>
    <xf numFmtId="0" fontId="5" fillId="18" borderId="9" xfId="4" applyFont="1" applyFill="1" applyBorder="1" applyAlignment="1">
      <alignment horizontal="center" vertical="center" wrapText="1"/>
    </xf>
    <xf numFmtId="0" fontId="28" fillId="19" borderId="9" xfId="4" applyFont="1" applyFill="1" applyBorder="1" applyAlignment="1">
      <alignment horizontal="center" vertical="center" wrapText="1"/>
    </xf>
    <xf numFmtId="170" fontId="5" fillId="18" borderId="10" xfId="59" applyNumberFormat="1" applyFont="1" applyFill="1" applyBorder="1" applyAlignment="1">
      <alignment horizontal="center" vertical="center"/>
    </xf>
    <xf numFmtId="166" fontId="5" fillId="18" borderId="10" xfId="59" applyNumberFormat="1" applyFont="1" applyFill="1" applyBorder="1" applyAlignment="1">
      <alignment horizontal="center" vertical="center"/>
    </xf>
    <xf numFmtId="0" fontId="2" fillId="0" borderId="0" xfId="0" applyFont="1"/>
    <xf numFmtId="0" fontId="23" fillId="19" borderId="9" xfId="4" applyFont="1" applyFill="1" applyBorder="1" applyAlignment="1">
      <alignment horizontal="center" vertical="center" wrapText="1"/>
    </xf>
    <xf numFmtId="0" fontId="28" fillId="19" borderId="9" xfId="4" applyFont="1" applyFill="1" applyBorder="1" applyAlignment="1">
      <alignment horizontal="justify" vertical="center" wrapText="1"/>
    </xf>
    <xf numFmtId="4" fontId="25" fillId="19" borderId="9" xfId="1" applyNumberFormat="1" applyFont="1" applyFill="1" applyBorder="1" applyAlignment="1">
      <alignment vertical="center" wrapText="1"/>
    </xf>
    <xf numFmtId="165" fontId="26" fillId="19" borderId="9" xfId="1" applyNumberFormat="1" applyFont="1" applyFill="1" applyBorder="1" applyAlignment="1">
      <alignment horizontal="center" vertical="center" wrapText="1"/>
    </xf>
    <xf numFmtId="166" fontId="27" fillId="19" borderId="9" xfId="47" applyFont="1" applyFill="1" applyBorder="1" applyAlignment="1">
      <alignment horizontal="right" vertical="center"/>
    </xf>
    <xf numFmtId="0" fontId="24" fillId="19" borderId="9" xfId="43" applyFont="1" applyFill="1" applyBorder="1" applyAlignment="1">
      <alignment vertical="center"/>
    </xf>
    <xf numFmtId="169" fontId="24" fillId="19" borderId="9" xfId="38" applyNumberFormat="1" applyFont="1" applyFill="1" applyBorder="1" applyAlignment="1">
      <alignment horizontal="right" vertical="center"/>
    </xf>
    <xf numFmtId="0" fontId="5" fillId="0" borderId="9" xfId="4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9" xfId="4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horizontal="center" vertical="center"/>
    </xf>
    <xf numFmtId="4" fontId="5" fillId="0" borderId="9" xfId="47" applyNumberFormat="1" applyFont="1" applyFill="1" applyBorder="1" applyAlignment="1">
      <alignment horizontal="right" vertical="center" wrapText="1"/>
    </xf>
    <xf numFmtId="0" fontId="26" fillId="19" borderId="9" xfId="4" applyFont="1" applyFill="1" applyBorder="1" applyAlignment="1">
      <alignment horizontal="center" vertical="center" wrapText="1"/>
    </xf>
    <xf numFmtId="0" fontId="21" fillId="0" borderId="9" xfId="4" applyFont="1" applyFill="1" applyBorder="1" applyAlignment="1">
      <alignment horizontal="justify" vertical="center" wrapText="1"/>
    </xf>
    <xf numFmtId="168" fontId="21" fillId="0" borderId="9" xfId="2" applyNumberFormat="1" applyFont="1" applyFill="1" applyBorder="1" applyAlignment="1">
      <alignment horizontal="right" vertical="center" wrapText="1"/>
    </xf>
    <xf numFmtId="4" fontId="24" fillId="0" borderId="9" xfId="47" applyNumberFormat="1" applyFont="1" applyFill="1" applyBorder="1" applyAlignment="1">
      <alignment horizontal="right" vertical="center" wrapText="1"/>
    </xf>
    <xf numFmtId="0" fontId="5" fillId="0" borderId="9" xfId="4" quotePrefix="1" applyFont="1" applyFill="1" applyBorder="1" applyAlignment="1">
      <alignment horizontal="center" vertical="center"/>
    </xf>
    <xf numFmtId="4" fontId="21" fillId="0" borderId="9" xfId="2" applyNumberFormat="1" applyFont="1" applyFill="1" applyBorder="1" applyAlignment="1">
      <alignment horizontal="left" vertical="center" wrapText="1"/>
    </xf>
    <xf numFmtId="4" fontId="24" fillId="19" borderId="9" xfId="4" applyNumberFormat="1" applyFont="1" applyFill="1" applyBorder="1" applyAlignment="1">
      <alignment vertical="center" wrapText="1"/>
    </xf>
    <xf numFmtId="4" fontId="21" fillId="19" borderId="9" xfId="47" applyNumberFormat="1" applyFont="1" applyFill="1" applyBorder="1" applyAlignment="1">
      <alignment horizontal="right" vertical="center" wrapText="1"/>
    </xf>
    <xf numFmtId="4" fontId="5" fillId="18" borderId="9" xfId="2" applyNumberFormat="1" applyFont="1" applyFill="1" applyBorder="1" applyAlignment="1">
      <alignment vertical="center" wrapText="1"/>
    </xf>
    <xf numFmtId="4" fontId="21" fillId="18" borderId="9" xfId="2" applyNumberFormat="1" applyFont="1" applyFill="1" applyBorder="1" applyAlignment="1">
      <alignment vertical="center" wrapText="1"/>
    </xf>
    <xf numFmtId="0" fontId="24" fillId="0" borderId="9" xfId="43" applyFont="1" applyFill="1" applyBorder="1" applyAlignment="1">
      <alignment vertical="center"/>
    </xf>
    <xf numFmtId="0" fontId="5" fillId="0" borderId="9" xfId="43" applyFont="1" applyFill="1" applyBorder="1" applyAlignment="1">
      <alignment vertical="center"/>
    </xf>
    <xf numFmtId="4" fontId="5" fillId="0" borderId="9" xfId="47" applyNumberFormat="1" applyFont="1" applyFill="1" applyBorder="1" applyAlignment="1">
      <alignment horizontal="right" vertical="center"/>
    </xf>
    <xf numFmtId="4" fontId="24" fillId="0" borderId="9" xfId="4" applyNumberFormat="1" applyFont="1" applyFill="1" applyBorder="1" applyAlignment="1">
      <alignment vertical="center" wrapText="1"/>
    </xf>
    <xf numFmtId="167" fontId="21" fillId="0" borderId="9" xfId="2" applyNumberFormat="1" applyFont="1" applyFill="1" applyBorder="1" applyAlignment="1">
      <alignment horizontal="right" vertical="center" wrapText="1"/>
    </xf>
    <xf numFmtId="44" fontId="21" fillId="19" borderId="9" xfId="3" applyFont="1" applyFill="1" applyBorder="1" applyAlignment="1">
      <alignment horizontal="right" vertical="center" wrapText="1"/>
    </xf>
    <xf numFmtId="10" fontId="21" fillId="18" borderId="9" xfId="2" applyNumberFormat="1" applyFont="1" applyFill="1" applyBorder="1" applyAlignment="1">
      <alignment horizontal="right" vertical="center" wrapText="1"/>
    </xf>
    <xf numFmtId="4" fontId="5" fillId="18" borderId="9" xfId="47" applyNumberFormat="1" applyFont="1" applyFill="1" applyBorder="1" applyAlignment="1">
      <alignment horizontal="right" vertical="center" wrapText="1"/>
    </xf>
    <xf numFmtId="44" fontId="26" fillId="19" borderId="9" xfId="3" applyFont="1" applyFill="1" applyBorder="1" applyAlignment="1">
      <alignment horizontal="right" vertical="center" wrapText="1"/>
    </xf>
    <xf numFmtId="2" fontId="5" fillId="0" borderId="9" xfId="4" applyNumberFormat="1" applyFont="1" applyFill="1" applyBorder="1" applyAlignment="1">
      <alignment horizontal="center" vertical="center" wrapText="1"/>
    </xf>
    <xf numFmtId="2" fontId="5" fillId="0" borderId="9" xfId="4" applyNumberFormat="1" applyFont="1" applyFill="1" applyBorder="1" applyAlignment="1">
      <alignment horizontal="justify" vertical="center" wrapText="1"/>
    </xf>
    <xf numFmtId="4" fontId="21" fillId="0" borderId="9" xfId="2" applyNumberFormat="1" applyFont="1" applyFill="1" applyBorder="1" applyAlignment="1">
      <alignment horizontal="right" vertical="center" wrapText="1"/>
    </xf>
    <xf numFmtId="166" fontId="5" fillId="0" borderId="9" xfId="47" applyFont="1" applyFill="1" applyBorder="1" applyAlignment="1">
      <alignment vertical="center" wrapText="1"/>
    </xf>
    <xf numFmtId="4" fontId="24" fillId="0" borderId="9" xfId="2" applyNumberFormat="1" applyFont="1" applyFill="1" applyBorder="1" applyAlignment="1">
      <alignment horizontal="right" vertical="center" wrapText="1"/>
    </xf>
    <xf numFmtId="0" fontId="21" fillId="18" borderId="13" xfId="40" applyFont="1" applyFill="1" applyBorder="1" applyAlignment="1">
      <alignment vertical="center"/>
    </xf>
    <xf numFmtId="0" fontId="21" fillId="18" borderId="14" xfId="40" applyFont="1" applyFill="1" applyBorder="1" applyAlignment="1">
      <alignment vertical="center"/>
    </xf>
    <xf numFmtId="166" fontId="5" fillId="18" borderId="14" xfId="59" applyFont="1" applyFill="1" applyBorder="1" applyAlignment="1">
      <alignment horizontal="center" vertical="center" wrapText="1"/>
    </xf>
    <xf numFmtId="166" fontId="5" fillId="18" borderId="14" xfId="59" applyFont="1" applyFill="1" applyBorder="1" applyAlignment="1">
      <alignment vertical="center" wrapText="1"/>
    </xf>
    <xf numFmtId="0" fontId="5" fillId="18" borderId="15" xfId="40" applyFont="1" applyFill="1" applyBorder="1" applyAlignment="1">
      <alignment vertical="center" wrapText="1"/>
    </xf>
    <xf numFmtId="0" fontId="3" fillId="0" borderId="0" xfId="60"/>
    <xf numFmtId="0" fontId="21" fillId="18" borderId="18" xfId="40" applyFont="1" applyFill="1" applyBorder="1" applyAlignment="1">
      <alignment vertical="center"/>
    </xf>
    <xf numFmtId="0" fontId="21" fillId="18" borderId="19" xfId="40" applyFont="1" applyFill="1" applyBorder="1" applyAlignment="1">
      <alignment vertical="center"/>
    </xf>
    <xf numFmtId="166" fontId="21" fillId="20" borderId="19" xfId="59" applyFont="1" applyFill="1" applyBorder="1" applyAlignment="1">
      <alignment vertical="center" wrapText="1"/>
    </xf>
    <xf numFmtId="166" fontId="21" fillId="18" borderId="19" xfId="59" applyFont="1" applyFill="1" applyBorder="1" applyAlignment="1">
      <alignment vertical="center" wrapText="1"/>
    </xf>
    <xf numFmtId="0" fontId="5" fillId="18" borderId="20" xfId="40" applyFont="1" applyFill="1" applyBorder="1" applyAlignment="1">
      <alignment vertical="center" wrapText="1"/>
    </xf>
    <xf numFmtId="0" fontId="21" fillId="0" borderId="0" xfId="40" applyFont="1" applyFill="1" applyBorder="1" applyAlignment="1">
      <alignment horizontal="center"/>
    </xf>
    <xf numFmtId="0" fontId="21" fillId="0" borderId="0" xfId="40" applyFont="1" applyFill="1" applyBorder="1" applyAlignment="1">
      <alignment horizontal="left" vertical="center"/>
    </xf>
    <xf numFmtId="0" fontId="21" fillId="0" borderId="0" xfId="40" applyFont="1" applyFill="1" applyBorder="1" applyAlignment="1">
      <alignment horizontal="center" vertical="center"/>
    </xf>
    <xf numFmtId="166" fontId="21" fillId="0" borderId="0" xfId="59" applyFont="1" applyFill="1" applyBorder="1" applyAlignment="1">
      <alignment horizontal="center" vertical="center"/>
    </xf>
    <xf numFmtId="166" fontId="21" fillId="0" borderId="0" xfId="59" applyFont="1" applyFill="1" applyBorder="1" applyAlignment="1">
      <alignment vertical="center"/>
    </xf>
    <xf numFmtId="43" fontId="21" fillId="0" borderId="0" xfId="40" applyNumberFormat="1" applyFont="1" applyFill="1" applyBorder="1" applyAlignment="1">
      <alignment vertical="center"/>
    </xf>
    <xf numFmtId="49" fontId="21" fillId="21" borderId="21" xfId="40" applyNumberFormat="1" applyFont="1" applyFill="1" applyBorder="1" applyAlignment="1">
      <alignment horizontal="center" vertical="center"/>
    </xf>
    <xf numFmtId="49" fontId="21" fillId="21" borderId="21" xfId="40" applyNumberFormat="1" applyFont="1" applyFill="1" applyBorder="1" applyAlignment="1">
      <alignment horizontal="left" vertical="center"/>
    </xf>
    <xf numFmtId="166" fontId="21" fillId="21" borderId="22" xfId="59" applyFont="1" applyFill="1" applyBorder="1" applyAlignment="1">
      <alignment horizontal="center" vertical="center"/>
    </xf>
    <xf numFmtId="4" fontId="21" fillId="21" borderId="21" xfId="40" applyNumberFormat="1" applyFont="1" applyFill="1" applyBorder="1" applyAlignment="1">
      <alignment horizontal="center" vertical="center" wrapText="1"/>
    </xf>
    <xf numFmtId="0" fontId="5" fillId="0" borderId="16" xfId="60" applyFont="1" applyBorder="1" applyAlignment="1">
      <alignment vertical="center"/>
    </xf>
    <xf numFmtId="0" fontId="5" fillId="0" borderId="0" xfId="60" applyFont="1" applyBorder="1" applyAlignment="1">
      <alignment vertical="center"/>
    </xf>
    <xf numFmtId="0" fontId="5" fillId="0" borderId="0" xfId="60" applyFont="1" applyBorder="1" applyAlignment="1">
      <alignment horizontal="left" vertical="center"/>
    </xf>
    <xf numFmtId="0" fontId="3" fillId="0" borderId="0" xfId="60" applyBorder="1"/>
    <xf numFmtId="166" fontId="5" fillId="0" borderId="0" xfId="59" applyFont="1" applyBorder="1" applyAlignment="1">
      <alignment horizontal="center" vertical="center"/>
    </xf>
    <xf numFmtId="166" fontId="5" fillId="0" borderId="0" xfId="59" applyFont="1" applyBorder="1" applyAlignment="1">
      <alignment vertical="center"/>
    </xf>
    <xf numFmtId="166" fontId="5" fillId="0" borderId="17" xfId="59" applyFont="1" applyBorder="1" applyAlignment="1">
      <alignment vertical="center"/>
    </xf>
    <xf numFmtId="0" fontId="21" fillId="22" borderId="23" xfId="40" applyFont="1" applyFill="1" applyBorder="1" applyAlignment="1">
      <alignment horizontal="center" vertical="center"/>
    </xf>
    <xf numFmtId="0" fontId="21" fillId="22" borderId="9" xfId="40" applyFont="1" applyFill="1" applyBorder="1" applyAlignment="1">
      <alignment horizontal="center"/>
    </xf>
    <xf numFmtId="0" fontId="21" fillId="22" borderId="9" xfId="40" applyFont="1" applyFill="1" applyBorder="1" applyAlignment="1">
      <alignment vertical="center"/>
    </xf>
    <xf numFmtId="166" fontId="21" fillId="22" borderId="9" xfId="59" applyFont="1" applyFill="1" applyBorder="1" applyAlignment="1">
      <alignment vertical="center"/>
    </xf>
    <xf numFmtId="0" fontId="21" fillId="22" borderId="24" xfId="40" applyFont="1" applyFill="1" applyBorder="1" applyAlignment="1">
      <alignment vertical="center"/>
    </xf>
    <xf numFmtId="0" fontId="5" fillId="0" borderId="9" xfId="40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horizontal="right" vertical="center"/>
    </xf>
    <xf numFmtId="166" fontId="5" fillId="0" borderId="24" xfId="59" applyFont="1" applyBorder="1" applyAlignment="1">
      <alignment horizontal="right" vertical="center"/>
    </xf>
    <xf numFmtId="0" fontId="5" fillId="0" borderId="9" xfId="40" applyFont="1" applyFill="1" applyBorder="1" applyAlignment="1">
      <alignment horizontal="center" vertical="center" wrapText="1"/>
    </xf>
    <xf numFmtId="0" fontId="5" fillId="0" borderId="9" xfId="40" applyFont="1" applyFill="1" applyBorder="1" applyAlignment="1">
      <alignment horizontal="left" vertical="center" wrapText="1"/>
    </xf>
    <xf numFmtId="0" fontId="5" fillId="0" borderId="16" xfId="60" applyFont="1" applyBorder="1" applyAlignment="1">
      <alignment horizontal="left" vertical="center" wrapText="1"/>
    </xf>
    <xf numFmtId="0" fontId="5" fillId="0" borderId="0" xfId="60" applyFont="1" applyBorder="1" applyAlignment="1">
      <alignment horizontal="left" vertical="center" wrapText="1"/>
    </xf>
    <xf numFmtId="0" fontId="5" fillId="0" borderId="0" xfId="60" applyFont="1" applyBorder="1" applyAlignment="1">
      <alignment horizontal="center" vertical="center"/>
    </xf>
    <xf numFmtId="4" fontId="5" fillId="0" borderId="0" xfId="59" applyNumberFormat="1" applyFont="1" applyFill="1" applyBorder="1" applyAlignment="1">
      <alignment horizontal="right" vertical="center"/>
    </xf>
    <xf numFmtId="166" fontId="5" fillId="0" borderId="0" xfId="59" applyFont="1" applyBorder="1" applyAlignment="1">
      <alignment horizontal="right" vertical="center"/>
    </xf>
    <xf numFmtId="166" fontId="5" fillId="0" borderId="17" xfId="59" applyFont="1" applyBorder="1" applyAlignment="1">
      <alignment horizontal="right" vertical="center"/>
    </xf>
    <xf numFmtId="0" fontId="5" fillId="0" borderId="23" xfId="60" applyFont="1" applyFill="1" applyBorder="1" applyAlignment="1">
      <alignment horizontal="center" vertical="center" wrapText="1"/>
    </xf>
    <xf numFmtId="166" fontId="5" fillId="18" borderId="9" xfId="61" applyFont="1" applyFill="1" applyBorder="1" applyAlignment="1">
      <alignment horizontal="right" vertical="center"/>
    </xf>
    <xf numFmtId="166" fontId="5" fillId="18" borderId="25" xfId="59" applyFont="1" applyFill="1" applyBorder="1" applyAlignment="1">
      <alignment horizontal="right" vertical="center"/>
    </xf>
    <xf numFmtId="0" fontId="5" fillId="0" borderId="0" xfId="60" applyFont="1" applyFill="1" applyAlignment="1">
      <alignment vertical="center"/>
    </xf>
    <xf numFmtId="166" fontId="5" fillId="18" borderId="10" xfId="61" applyFont="1" applyFill="1" applyBorder="1" applyAlignment="1">
      <alignment horizontal="right" vertical="center"/>
    </xf>
    <xf numFmtId="0" fontId="5" fillId="0" borderId="23" xfId="40" applyFont="1" applyFill="1" applyBorder="1" applyAlignment="1">
      <alignment horizontal="center" vertical="center"/>
    </xf>
    <xf numFmtId="0" fontId="5" fillId="0" borderId="9" xfId="40" applyFont="1" applyFill="1" applyBorder="1" applyAlignment="1">
      <alignment horizontal="left" vertical="center"/>
    </xf>
    <xf numFmtId="166" fontId="5" fillId="18" borderId="9" xfId="61" applyFont="1" applyFill="1" applyBorder="1" applyAlignment="1">
      <alignment vertical="center"/>
    </xf>
    <xf numFmtId="0" fontId="2" fillId="0" borderId="0" xfId="0" applyFont="1" applyBorder="1"/>
    <xf numFmtId="0" fontId="5" fillId="0" borderId="9" xfId="60" applyFont="1" applyBorder="1" applyAlignment="1">
      <alignment horizontal="center" vertical="center" wrapText="1"/>
    </xf>
    <xf numFmtId="0" fontId="21" fillId="0" borderId="0" xfId="60" applyFont="1" applyBorder="1"/>
    <xf numFmtId="0" fontId="21" fillId="21" borderId="9" xfId="40" applyFont="1" applyFill="1" applyBorder="1" applyAlignment="1">
      <alignment vertical="center"/>
    </xf>
    <xf numFmtId="0" fontId="5" fillId="0" borderId="23" xfId="60" applyFont="1" applyFill="1" applyBorder="1" applyAlignment="1">
      <alignment vertical="center"/>
    </xf>
    <xf numFmtId="0" fontId="21" fillId="0" borderId="9" xfId="40" applyFont="1" applyFill="1" applyBorder="1" applyAlignment="1">
      <alignment horizontal="center" vertical="center"/>
    </xf>
    <xf numFmtId="0" fontId="21" fillId="0" borderId="9" xfId="40" applyFont="1" applyFill="1" applyBorder="1" applyAlignment="1">
      <alignment vertical="center" wrapText="1"/>
    </xf>
    <xf numFmtId="0" fontId="5" fillId="0" borderId="9" xfId="40" applyFont="1" applyFill="1" applyBorder="1" applyAlignment="1">
      <alignment vertical="center"/>
    </xf>
    <xf numFmtId="166" fontId="5" fillId="0" borderId="9" xfId="59" applyFont="1" applyFill="1" applyBorder="1" applyAlignment="1">
      <alignment vertical="center"/>
    </xf>
    <xf numFmtId="0" fontId="5" fillId="0" borderId="24" xfId="40" applyFont="1" applyFill="1" applyBorder="1" applyAlignment="1">
      <alignment vertical="center"/>
    </xf>
    <xf numFmtId="0" fontId="5" fillId="18" borderId="0" xfId="60" applyFont="1" applyFill="1" applyAlignment="1">
      <alignment vertical="center"/>
    </xf>
    <xf numFmtId="166" fontId="5" fillId="18" borderId="9" xfId="61" applyFont="1" applyFill="1" applyBorder="1" applyAlignment="1">
      <alignment horizontal="right" vertical="center" wrapText="1"/>
    </xf>
    <xf numFmtId="0" fontId="3" fillId="18" borderId="0" xfId="60" applyFill="1"/>
    <xf numFmtId="0" fontId="5" fillId="0" borderId="9" xfId="60" applyFont="1" applyFill="1" applyBorder="1" applyAlignment="1">
      <alignment horizontal="center" vertical="center"/>
    </xf>
    <xf numFmtId="166" fontId="5" fillId="18" borderId="10" xfId="62" applyFont="1" applyFill="1" applyBorder="1" applyAlignment="1">
      <alignment horizontal="right" vertical="center"/>
    </xf>
    <xf numFmtId="0" fontId="21" fillId="0" borderId="16" xfId="60" applyFont="1" applyFill="1" applyBorder="1" applyAlignment="1">
      <alignment horizontal="right" vertical="center" wrapText="1"/>
    </xf>
    <xf numFmtId="0" fontId="21" fillId="0" borderId="0" xfId="60" applyFont="1" applyFill="1" applyBorder="1" applyAlignment="1">
      <alignment horizontal="right" vertical="center" wrapText="1"/>
    </xf>
    <xf numFmtId="0" fontId="21" fillId="0" borderId="17" xfId="60" applyFont="1" applyFill="1" applyBorder="1" applyAlignment="1">
      <alignment horizontal="right" vertical="center" wrapText="1"/>
    </xf>
    <xf numFmtId="43" fontId="5" fillId="0" borderId="0" xfId="60" applyNumberFormat="1" applyFont="1" applyAlignment="1">
      <alignment vertical="center"/>
    </xf>
    <xf numFmtId="0" fontId="5" fillId="18" borderId="9" xfId="40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vertical="center"/>
    </xf>
    <xf numFmtId="44" fontId="21" fillId="18" borderId="24" xfId="3" applyFont="1" applyFill="1" applyBorder="1" applyAlignment="1">
      <alignment horizontal="right" vertical="center" wrapText="1"/>
    </xf>
    <xf numFmtId="2" fontId="5" fillId="18" borderId="9" xfId="60" applyNumberFormat="1" applyFont="1" applyFill="1" applyBorder="1" applyAlignment="1">
      <alignment horizontal="right" vertical="center" wrapText="1"/>
    </xf>
    <xf numFmtId="0" fontId="5" fillId="18" borderId="9" xfId="60" applyFont="1" applyFill="1" applyBorder="1" applyAlignment="1">
      <alignment horizontal="right" vertical="center" wrapText="1"/>
    </xf>
    <xf numFmtId="0" fontId="30" fillId="23" borderId="26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18" borderId="26" xfId="0" applyFont="1" applyFill="1" applyBorder="1" applyAlignment="1">
      <alignment horizontal="left" vertical="center" wrapText="1"/>
    </xf>
    <xf numFmtId="0" fontId="21" fillId="21" borderId="9" xfId="40" applyFont="1" applyFill="1" applyBorder="1" applyAlignment="1">
      <alignment vertical="center" wrapText="1"/>
    </xf>
    <xf numFmtId="0" fontId="5" fillId="18" borderId="9" xfId="0" applyFont="1" applyFill="1" applyBorder="1" applyAlignment="1">
      <alignment horizontal="center" vertical="center" wrapText="1"/>
    </xf>
    <xf numFmtId="0" fontId="5" fillId="18" borderId="9" xfId="0" applyNumberFormat="1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justify" vertical="center" wrapText="1"/>
    </xf>
    <xf numFmtId="0" fontId="0" fillId="0" borderId="0" xfId="0" applyBorder="1"/>
    <xf numFmtId="44" fontId="0" fillId="18" borderId="0" xfId="0" applyNumberFormat="1" applyFill="1"/>
    <xf numFmtId="44" fontId="21" fillId="19" borderId="30" xfId="3" applyFont="1" applyFill="1" applyBorder="1" applyAlignment="1">
      <alignment horizontal="right" vertical="center"/>
    </xf>
    <xf numFmtId="166" fontId="5" fillId="0" borderId="0" xfId="59" applyFont="1" applyFill="1" applyAlignment="1">
      <alignment horizontal="right" vertical="center"/>
    </xf>
    <xf numFmtId="166" fontId="5" fillId="0" borderId="0" xfId="59" applyFont="1" applyAlignment="1">
      <alignment horizontal="right" vertical="center"/>
    </xf>
    <xf numFmtId="0" fontId="5" fillId="0" borderId="0" xfId="60" applyFont="1" applyAlignment="1">
      <alignment vertical="center"/>
    </xf>
    <xf numFmtId="166" fontId="5" fillId="18" borderId="0" xfId="59" applyFont="1" applyFill="1" applyAlignment="1">
      <alignment horizontal="right" vertical="center"/>
    </xf>
    <xf numFmtId="0" fontId="5" fillId="0" borderId="0" xfId="60" applyFont="1" applyAlignment="1">
      <alignment horizontal="left" vertical="center" wrapText="1"/>
    </xf>
    <xf numFmtId="0" fontId="5" fillId="18" borderId="0" xfId="60" applyFont="1" applyFill="1" applyAlignment="1">
      <alignment horizontal="center" vertical="center"/>
    </xf>
    <xf numFmtId="0" fontId="21" fillId="22" borderId="9" xfId="40" applyFont="1" applyFill="1" applyBorder="1" applyAlignment="1">
      <alignment vertical="center" wrapText="1"/>
    </xf>
    <xf numFmtId="44" fontId="21" fillId="20" borderId="24" xfId="3" applyFont="1" applyFill="1" applyBorder="1" applyAlignment="1">
      <alignment horizontal="right" vertical="center" wrapText="1"/>
    </xf>
    <xf numFmtId="0" fontId="5" fillId="18" borderId="25" xfId="0" applyFont="1" applyFill="1" applyBorder="1" applyAlignment="1">
      <alignment horizontal="left" vertical="center" wrapText="1"/>
    </xf>
    <xf numFmtId="166" fontId="5" fillId="18" borderId="10" xfId="59" applyFont="1" applyFill="1" applyBorder="1" applyAlignment="1">
      <alignment vertical="center"/>
    </xf>
    <xf numFmtId="0" fontId="5" fillId="18" borderId="23" xfId="40" applyFont="1" applyFill="1" applyBorder="1" applyAlignment="1">
      <alignment horizontal="center" vertical="center"/>
    </xf>
    <xf numFmtId="0" fontId="21" fillId="21" borderId="9" xfId="0" applyFont="1" applyFill="1" applyBorder="1" applyAlignment="1">
      <alignment horizontal="center" vertical="center" wrapText="1"/>
    </xf>
    <xf numFmtId="0" fontId="21" fillId="21" borderId="9" xfId="40" applyNumberFormat="1" applyFont="1" applyFill="1" applyBorder="1" applyAlignment="1">
      <alignment horizontal="center" vertical="center" wrapText="1"/>
    </xf>
    <xf numFmtId="0" fontId="21" fillId="21" borderId="9" xfId="0" applyFont="1" applyFill="1" applyBorder="1" applyAlignment="1">
      <alignment horizontal="right" vertical="center" wrapText="1"/>
    </xf>
    <xf numFmtId="171" fontId="21" fillId="21" borderId="9" xfId="40" applyNumberFormat="1" applyFont="1" applyFill="1" applyBorder="1" applyAlignment="1">
      <alignment vertical="center" wrapText="1"/>
    </xf>
    <xf numFmtId="171" fontId="21" fillId="21" borderId="9" xfId="40" quotePrefix="1" applyNumberFormat="1" applyFont="1" applyFill="1" applyBorder="1" applyAlignment="1">
      <alignment horizontal="center" vertical="center"/>
    </xf>
    <xf numFmtId="166" fontId="21" fillId="21" borderId="9" xfId="48" quotePrefix="1" applyFont="1" applyFill="1" applyBorder="1" applyAlignment="1">
      <alignment horizontal="right" vertical="center"/>
    </xf>
    <xf numFmtId="2" fontId="21" fillId="21" borderId="9" xfId="0" applyNumberFormat="1" applyFont="1" applyFill="1" applyBorder="1" applyAlignment="1">
      <alignment horizontal="right" vertical="center" wrapText="1"/>
    </xf>
    <xf numFmtId="4" fontId="21" fillId="21" borderId="9" xfId="48" applyNumberFormat="1" applyFont="1" applyFill="1" applyBorder="1" applyAlignment="1">
      <alignment horizontal="right" vertical="center"/>
    </xf>
    <xf numFmtId="0" fontId="5" fillId="18" borderId="9" xfId="40" applyFont="1" applyFill="1" applyBorder="1" applyAlignment="1">
      <alignment vertical="center"/>
    </xf>
    <xf numFmtId="0" fontId="5" fillId="18" borderId="9" xfId="40" applyFont="1" applyFill="1" applyBorder="1" applyAlignment="1">
      <alignment horizontal="center"/>
    </xf>
    <xf numFmtId="0" fontId="5" fillId="18" borderId="9" xfId="40" applyFont="1" applyFill="1" applyBorder="1" applyAlignment="1">
      <alignment horizontal="center" wrapText="1"/>
    </xf>
    <xf numFmtId="0" fontId="5" fillId="18" borderId="9" xfId="40" applyFont="1" applyFill="1" applyBorder="1" applyAlignment="1">
      <alignment vertical="center" wrapText="1"/>
    </xf>
    <xf numFmtId="166" fontId="21" fillId="18" borderId="9" xfId="59" applyFont="1" applyFill="1" applyBorder="1" applyAlignment="1">
      <alignment vertical="center"/>
    </xf>
    <xf numFmtId="166" fontId="5" fillId="18" borderId="25" xfId="59" applyFont="1" applyFill="1" applyBorder="1" applyAlignment="1">
      <alignment vertical="center"/>
    </xf>
    <xf numFmtId="44" fontId="21" fillId="18" borderId="24" xfId="3" applyFont="1" applyFill="1" applyBorder="1" applyAlignment="1">
      <alignment horizontal="left" vertical="center" wrapText="1"/>
    </xf>
    <xf numFmtId="43" fontId="5" fillId="0" borderId="0" xfId="60" applyNumberFormat="1" applyFont="1" applyFill="1" applyAlignment="1">
      <alignment vertical="center"/>
    </xf>
    <xf numFmtId="44" fontId="3" fillId="0" borderId="0" xfId="60" applyNumberFormat="1"/>
    <xf numFmtId="43" fontId="3" fillId="0" borderId="0" xfId="60" applyNumberFormat="1"/>
    <xf numFmtId="44" fontId="21" fillId="18" borderId="17" xfId="3" applyFont="1" applyFill="1" applyBorder="1" applyAlignment="1">
      <alignment horizontal="right" vertical="center" wrapText="1"/>
    </xf>
    <xf numFmtId="0" fontId="21" fillId="21" borderId="23" xfId="0" applyFont="1" applyFill="1" applyBorder="1" applyAlignment="1">
      <alignment horizontal="center" vertical="center" wrapText="1"/>
    </xf>
    <xf numFmtId="4" fontId="21" fillId="21" borderId="24" xfId="48" applyNumberFormat="1" applyFont="1" applyFill="1" applyBorder="1" applyAlignment="1">
      <alignment horizontal="right" vertical="center"/>
    </xf>
    <xf numFmtId="166" fontId="21" fillId="21" borderId="9" xfId="59" applyFont="1" applyFill="1" applyBorder="1" applyAlignment="1">
      <alignment vertical="center"/>
    </xf>
    <xf numFmtId="0" fontId="3" fillId="18" borderId="9" xfId="40" applyFont="1" applyFill="1" applyBorder="1" applyAlignment="1">
      <alignment horizontal="left" vertical="center" wrapText="1"/>
    </xf>
    <xf numFmtId="166" fontId="3" fillId="18" borderId="14" xfId="59" applyFont="1" applyFill="1" applyBorder="1" applyAlignment="1">
      <alignment horizontal="center" vertical="center" wrapText="1"/>
    </xf>
    <xf numFmtId="166" fontId="3" fillId="18" borderId="14" xfId="59" applyFont="1" applyFill="1" applyBorder="1" applyAlignment="1">
      <alignment vertical="center" wrapText="1"/>
    </xf>
    <xf numFmtId="0" fontId="3" fillId="18" borderId="15" xfId="40" applyFont="1" applyFill="1" applyBorder="1" applyAlignment="1">
      <alignment vertical="center" wrapText="1"/>
    </xf>
    <xf numFmtId="0" fontId="3" fillId="18" borderId="20" xfId="40" applyFont="1" applyFill="1" applyBorder="1" applyAlignment="1">
      <alignment vertical="center" wrapText="1"/>
    </xf>
    <xf numFmtId="0" fontId="3" fillId="0" borderId="0" xfId="60" applyFont="1" applyBorder="1"/>
    <xf numFmtId="0" fontId="3" fillId="18" borderId="23" xfId="40" applyFont="1" applyFill="1" applyBorder="1" applyAlignment="1">
      <alignment horizontal="center" vertical="center"/>
    </xf>
    <xf numFmtId="0" fontId="3" fillId="18" borderId="9" xfId="40" applyFont="1" applyFill="1" applyBorder="1" applyAlignment="1">
      <alignment horizontal="center" vertical="center"/>
    </xf>
    <xf numFmtId="0" fontId="3" fillId="18" borderId="9" xfId="40" applyFont="1" applyFill="1" applyBorder="1" applyAlignment="1">
      <alignment horizontal="center" vertical="center" wrapText="1"/>
    </xf>
    <xf numFmtId="0" fontId="3" fillId="18" borderId="9" xfId="40" applyFont="1" applyFill="1" applyBorder="1" applyAlignment="1">
      <alignment vertical="center" wrapText="1"/>
    </xf>
    <xf numFmtId="166" fontId="3" fillId="18" borderId="25" xfId="59" applyFont="1" applyFill="1" applyBorder="1" applyAlignment="1">
      <alignment vertical="center"/>
    </xf>
    <xf numFmtId="166" fontId="3" fillId="18" borderId="24" xfId="59" applyFont="1" applyFill="1" applyBorder="1" applyAlignment="1">
      <alignment horizontal="right" vertical="center"/>
    </xf>
    <xf numFmtId="0" fontId="3" fillId="18" borderId="9" xfId="40" applyFont="1" applyFill="1" applyBorder="1" applyAlignment="1">
      <alignment horizontal="center"/>
    </xf>
    <xf numFmtId="166" fontId="3" fillId="24" borderId="9" xfId="61" applyFont="1" applyFill="1" applyBorder="1" applyAlignment="1">
      <alignment horizontal="right" vertical="center"/>
    </xf>
    <xf numFmtId="166" fontId="3" fillId="18" borderId="25" xfId="59" applyFont="1" applyFill="1" applyBorder="1" applyAlignment="1">
      <alignment horizontal="right" vertical="center"/>
    </xf>
    <xf numFmtId="166" fontId="3" fillId="18" borderId="9" xfId="59" applyFont="1" applyFill="1" applyBorder="1" applyAlignment="1">
      <alignment horizontal="right" vertical="center"/>
    </xf>
    <xf numFmtId="0" fontId="3" fillId="18" borderId="9" xfId="60" applyFont="1" applyFill="1" applyBorder="1" applyAlignment="1">
      <alignment horizontal="center" vertical="center" wrapText="1"/>
    </xf>
    <xf numFmtId="0" fontId="3" fillId="18" borderId="23" xfId="60" applyFont="1" applyFill="1" applyBorder="1" applyAlignment="1">
      <alignment horizontal="center" vertical="center" wrapText="1"/>
    </xf>
    <xf numFmtId="166" fontId="3" fillId="24" borderId="9" xfId="61" applyFont="1" applyFill="1" applyBorder="1" applyAlignment="1">
      <alignment horizontal="right" vertical="center" wrapText="1"/>
    </xf>
    <xf numFmtId="0" fontId="3" fillId="25" borderId="26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left" vertical="center" wrapText="1"/>
    </xf>
    <xf numFmtId="0" fontId="3" fillId="18" borderId="16" xfId="60" applyFont="1" applyFill="1" applyBorder="1" applyAlignment="1">
      <alignment horizontal="left" vertical="center" wrapText="1"/>
    </xf>
    <xf numFmtId="0" fontId="3" fillId="18" borderId="0" xfId="60" applyFont="1" applyFill="1" applyBorder="1" applyAlignment="1">
      <alignment horizontal="left" vertical="center" wrapText="1"/>
    </xf>
    <xf numFmtId="0" fontId="3" fillId="18" borderId="0" xfId="60" applyFont="1" applyFill="1" applyBorder="1" applyAlignment="1">
      <alignment horizontal="center" vertical="center"/>
    </xf>
    <xf numFmtId="4" fontId="3" fillId="18" borderId="0" xfId="59" applyNumberFormat="1" applyFont="1" applyFill="1" applyBorder="1" applyAlignment="1">
      <alignment horizontal="right" vertical="center"/>
    </xf>
    <xf numFmtId="166" fontId="3" fillId="18" borderId="0" xfId="59" applyFont="1" applyFill="1" applyBorder="1" applyAlignment="1">
      <alignment horizontal="right" vertical="center"/>
    </xf>
    <xf numFmtId="166" fontId="3" fillId="18" borderId="17" xfId="59" applyFont="1" applyFill="1" applyBorder="1" applyAlignment="1">
      <alignment horizontal="right" vertical="center"/>
    </xf>
    <xf numFmtId="0" fontId="3" fillId="18" borderId="9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left" vertical="center" wrapText="1"/>
    </xf>
    <xf numFmtId="166" fontId="3" fillId="18" borderId="9" xfId="59" applyFont="1" applyFill="1" applyBorder="1" applyAlignment="1">
      <alignment vertical="center"/>
    </xf>
    <xf numFmtId="166" fontId="3" fillId="18" borderId="10" xfId="59" applyFont="1" applyFill="1" applyBorder="1" applyAlignment="1">
      <alignment vertical="center"/>
    </xf>
    <xf numFmtId="0" fontId="3" fillId="18" borderId="9" xfId="60" applyFont="1" applyFill="1" applyBorder="1" applyAlignment="1">
      <alignment horizontal="center" vertical="center"/>
    </xf>
    <xf numFmtId="166" fontId="3" fillId="0" borderId="0" xfId="59" applyFont="1" applyFill="1" applyAlignment="1">
      <alignment horizontal="right" vertical="center"/>
    </xf>
    <xf numFmtId="2" fontId="3" fillId="18" borderId="9" xfId="0" applyNumberFormat="1" applyFont="1" applyFill="1" applyBorder="1" applyAlignment="1">
      <alignment horizontal="center" vertical="center" wrapText="1"/>
    </xf>
    <xf numFmtId="2" fontId="3" fillId="18" borderId="9" xfId="60" applyNumberFormat="1" applyFont="1" applyFill="1" applyBorder="1" applyAlignment="1">
      <alignment horizontal="right" vertical="center" wrapText="1"/>
    </xf>
    <xf numFmtId="44" fontId="21" fillId="18" borderId="35" xfId="3" applyFont="1" applyFill="1" applyBorder="1" applyAlignment="1">
      <alignment horizontal="right" vertical="center" wrapText="1"/>
    </xf>
    <xf numFmtId="0" fontId="21" fillId="22" borderId="36" xfId="40" applyFont="1" applyFill="1" applyBorder="1" applyAlignment="1">
      <alignment horizontal="center" vertical="center"/>
    </xf>
    <xf numFmtId="0" fontId="21" fillId="22" borderId="25" xfId="40" applyFont="1" applyFill="1" applyBorder="1" applyAlignment="1">
      <alignment horizontal="center"/>
    </xf>
    <xf numFmtId="0" fontId="21" fillId="22" borderId="25" xfId="40" applyFont="1" applyFill="1" applyBorder="1" applyAlignment="1">
      <alignment vertical="center" wrapText="1"/>
    </xf>
    <xf numFmtId="0" fontId="21" fillId="22" borderId="25" xfId="40" applyFont="1" applyFill="1" applyBorder="1" applyAlignment="1">
      <alignment vertical="center"/>
    </xf>
    <xf numFmtId="166" fontId="21" fillId="22" borderId="25" xfId="59" applyFont="1" applyFill="1" applyBorder="1" applyAlignment="1">
      <alignment vertical="center"/>
    </xf>
    <xf numFmtId="0" fontId="21" fillId="22" borderId="37" xfId="40" applyFont="1" applyFill="1" applyBorder="1" applyAlignment="1">
      <alignment vertical="center"/>
    </xf>
    <xf numFmtId="0" fontId="21" fillId="18" borderId="32" xfId="60" applyFont="1" applyFill="1" applyBorder="1" applyAlignment="1">
      <alignment horizontal="right" vertical="center" wrapText="1"/>
    </xf>
    <xf numFmtId="0" fontId="21" fillId="18" borderId="34" xfId="60" applyFont="1" applyFill="1" applyBorder="1" applyAlignment="1">
      <alignment horizontal="right" vertical="center" wrapText="1"/>
    </xf>
    <xf numFmtId="44" fontId="21" fillId="18" borderId="33" xfId="3" applyFont="1" applyFill="1" applyBorder="1" applyAlignment="1">
      <alignment horizontal="right" vertical="center" wrapText="1"/>
    </xf>
    <xf numFmtId="166" fontId="3" fillId="18" borderId="9" xfId="61" applyFont="1" applyFill="1" applyBorder="1" applyAlignment="1">
      <alignment horizontal="right" vertical="center"/>
    </xf>
    <xf numFmtId="166" fontId="3" fillId="18" borderId="10" xfId="61" applyFont="1" applyFill="1" applyBorder="1" applyAlignment="1">
      <alignment horizontal="right" vertical="center"/>
    </xf>
    <xf numFmtId="166" fontId="3" fillId="18" borderId="9" xfId="61" applyFont="1" applyFill="1" applyBorder="1" applyAlignment="1">
      <alignment vertical="center"/>
    </xf>
    <xf numFmtId="166" fontId="3" fillId="18" borderId="9" xfId="61" applyFont="1" applyFill="1" applyBorder="1" applyAlignment="1">
      <alignment horizontal="center" vertical="center" wrapText="1"/>
    </xf>
    <xf numFmtId="166" fontId="3" fillId="18" borderId="9" xfId="61" applyFont="1" applyFill="1" applyBorder="1" applyAlignment="1">
      <alignment horizontal="center" vertical="center"/>
    </xf>
    <xf numFmtId="0" fontId="21" fillId="22" borderId="9" xfId="40" applyFont="1" applyFill="1" applyBorder="1" applyAlignment="1">
      <alignment horizontal="left"/>
    </xf>
    <xf numFmtId="0" fontId="3" fillId="18" borderId="9" xfId="65" applyFont="1" applyFill="1" applyBorder="1" applyAlignment="1">
      <alignment horizontal="left" vertical="center" wrapText="1"/>
    </xf>
    <xf numFmtId="0" fontId="3" fillId="18" borderId="9" xfId="65" applyFont="1" applyFill="1" applyBorder="1" applyAlignment="1">
      <alignment horizontal="center" vertical="center" wrapText="1"/>
    </xf>
    <xf numFmtId="0" fontId="3" fillId="0" borderId="9" xfId="60" quotePrefix="1" applyFont="1" applyBorder="1" applyAlignment="1">
      <alignment horizontal="center" vertical="center"/>
    </xf>
    <xf numFmtId="166" fontId="3" fillId="0" borderId="9" xfId="59" applyFont="1" applyBorder="1" applyAlignment="1">
      <alignment horizontal="center" vertical="center"/>
    </xf>
    <xf numFmtId="166" fontId="3" fillId="0" borderId="9" xfId="59" applyFont="1" applyBorder="1" applyAlignment="1">
      <alignment vertical="center"/>
    </xf>
    <xf numFmtId="0" fontId="3" fillId="0" borderId="9" xfId="60" applyFont="1" applyBorder="1" applyAlignment="1">
      <alignment horizontal="center" vertical="center"/>
    </xf>
    <xf numFmtId="0" fontId="3" fillId="0" borderId="9" xfId="60" applyFont="1" applyBorder="1" applyAlignment="1">
      <alignment horizontal="center"/>
    </xf>
    <xf numFmtId="166" fontId="3" fillId="18" borderId="9" xfId="64" applyNumberFormat="1" applyFont="1" applyFill="1" applyBorder="1" applyAlignment="1">
      <alignment horizontal="center" vertical="center" wrapText="1"/>
    </xf>
    <xf numFmtId="0" fontId="3" fillId="0" borderId="9" xfId="60" applyFont="1" applyBorder="1" applyAlignment="1">
      <alignment horizontal="left" vertical="center" wrapText="1"/>
    </xf>
    <xf numFmtId="0" fontId="3" fillId="0" borderId="10" xfId="60" applyFont="1" applyBorder="1" applyAlignment="1">
      <alignment horizontal="center" vertical="center"/>
    </xf>
    <xf numFmtId="0" fontId="3" fillId="0" borderId="10" xfId="60" applyFont="1" applyBorder="1" applyAlignment="1">
      <alignment horizontal="left" vertical="center" wrapText="1"/>
    </xf>
    <xf numFmtId="0" fontId="3" fillId="0" borderId="10" xfId="60" applyFont="1" applyBorder="1" applyAlignment="1">
      <alignment horizontal="center"/>
    </xf>
    <xf numFmtId="166" fontId="3" fillId="0" borderId="10" xfId="59" applyFont="1" applyBorder="1" applyAlignment="1">
      <alignment horizontal="center" vertical="center"/>
    </xf>
    <xf numFmtId="166" fontId="3" fillId="0" borderId="10" xfId="59" applyFont="1" applyBorder="1" applyAlignment="1">
      <alignment vertical="center"/>
    </xf>
    <xf numFmtId="166" fontId="3" fillId="0" borderId="39" xfId="59" applyFont="1" applyBorder="1" applyAlignment="1">
      <alignment vertical="center"/>
    </xf>
    <xf numFmtId="166" fontId="21" fillId="0" borderId="9" xfId="59" applyFont="1" applyBorder="1" applyAlignment="1">
      <alignment vertical="center"/>
    </xf>
    <xf numFmtId="0" fontId="33" fillId="0" borderId="40" xfId="0" applyFont="1" applyBorder="1" applyAlignment="1">
      <alignment vertical="center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33" xfId="0" applyBorder="1" applyAlignment="1">
      <alignment horizontal="center"/>
    </xf>
    <xf numFmtId="0" fontId="33" fillId="0" borderId="44" xfId="0" applyFont="1" applyBorder="1"/>
    <xf numFmtId="0" fontId="0" fillId="0" borderId="33" xfId="0" applyBorder="1"/>
    <xf numFmtId="172" fontId="2" fillId="0" borderId="56" xfId="0" applyNumberFormat="1" applyFont="1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33" fillId="0" borderId="33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left"/>
    </xf>
    <xf numFmtId="172" fontId="0" fillId="0" borderId="0" xfId="0" applyNumberFormat="1"/>
    <xf numFmtId="0" fontId="2" fillId="0" borderId="3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5" fillId="0" borderId="9" xfId="0" applyFont="1" applyBorder="1"/>
    <xf numFmtId="0" fontId="33" fillId="0" borderId="9" xfId="0" applyFont="1" applyBorder="1" applyAlignment="1">
      <alignment horizontal="center"/>
    </xf>
    <xf numFmtId="0" fontId="33" fillId="0" borderId="9" xfId="0" applyFont="1" applyBorder="1" applyAlignment="1">
      <alignment horizontal="center" vertical="center"/>
    </xf>
    <xf numFmtId="0" fontId="35" fillId="0" borderId="9" xfId="0" applyFont="1" applyBorder="1" applyAlignment="1"/>
    <xf numFmtId="49" fontId="21" fillId="0" borderId="28" xfId="60" applyNumberFormat="1" applyFont="1" applyFill="1" applyBorder="1" applyAlignment="1">
      <alignment horizontal="right" vertical="center"/>
    </xf>
    <xf numFmtId="49" fontId="21" fillId="0" borderId="29" xfId="60" applyNumberFormat="1" applyFont="1" applyFill="1" applyBorder="1" applyAlignment="1">
      <alignment horizontal="right" vertical="center"/>
    </xf>
    <xf numFmtId="0" fontId="5" fillId="18" borderId="0" xfId="40" applyNumberFormat="1" applyFont="1" applyFill="1" applyBorder="1" applyAlignment="1" applyProtection="1">
      <alignment horizontal="left" vertical="justify"/>
      <protection locked="0"/>
    </xf>
    <xf numFmtId="0" fontId="5" fillId="18" borderId="0" xfId="40" applyFont="1" applyFill="1" applyBorder="1" applyAlignment="1" applyProtection="1">
      <alignment horizontal="left" vertical="center"/>
      <protection locked="0"/>
    </xf>
    <xf numFmtId="0" fontId="21" fillId="18" borderId="23" xfId="60" applyFont="1" applyFill="1" applyBorder="1" applyAlignment="1">
      <alignment horizontal="right" vertical="center" wrapText="1"/>
    </xf>
    <xf numFmtId="0" fontId="21" fillId="18" borderId="9" xfId="60" applyFont="1" applyFill="1" applyBorder="1" applyAlignment="1">
      <alignment horizontal="right" vertical="center" wrapText="1"/>
    </xf>
    <xf numFmtId="0" fontId="21" fillId="18" borderId="38" xfId="60" applyFont="1" applyFill="1" applyBorder="1" applyAlignment="1">
      <alignment horizontal="right" vertical="center" wrapText="1"/>
    </xf>
    <xf numFmtId="0" fontId="21" fillId="18" borderId="34" xfId="60" applyFont="1" applyFill="1" applyBorder="1" applyAlignment="1">
      <alignment horizontal="right" vertical="center" wrapText="1"/>
    </xf>
    <xf numFmtId="0" fontId="21" fillId="18" borderId="33" xfId="6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1" fillId="18" borderId="14" xfId="40" applyFont="1" applyFill="1" applyBorder="1" applyAlignment="1">
      <alignment horizontal="center" vertical="center"/>
    </xf>
    <xf numFmtId="0" fontId="21" fillId="18" borderId="15" xfId="40" applyFont="1" applyFill="1" applyBorder="1" applyAlignment="1">
      <alignment horizontal="center" vertical="center"/>
    </xf>
    <xf numFmtId="0" fontId="21" fillId="18" borderId="0" xfId="40" applyFont="1" applyFill="1" applyBorder="1" applyAlignment="1">
      <alignment horizontal="center" vertical="center"/>
    </xf>
    <xf numFmtId="0" fontId="21" fillId="18" borderId="17" xfId="40" applyFont="1" applyFill="1" applyBorder="1" applyAlignment="1">
      <alignment horizontal="center" vertical="center"/>
    </xf>
    <xf numFmtId="0" fontId="21" fillId="18" borderId="19" xfId="40" applyFont="1" applyFill="1" applyBorder="1" applyAlignment="1">
      <alignment horizontal="center" vertical="center"/>
    </xf>
    <xf numFmtId="0" fontId="21" fillId="18" borderId="20" xfId="40" applyFont="1" applyFill="1" applyBorder="1" applyAlignment="1">
      <alignment horizontal="center" vertical="center"/>
    </xf>
    <xf numFmtId="0" fontId="21" fillId="18" borderId="31" xfId="60" applyFont="1" applyFill="1" applyBorder="1" applyAlignment="1">
      <alignment horizontal="right" vertical="center" wrapText="1"/>
    </xf>
    <xf numFmtId="0" fontId="21" fillId="18" borderId="10" xfId="60" applyFont="1" applyFill="1" applyBorder="1" applyAlignment="1">
      <alignment horizontal="right" vertical="center" wrapText="1"/>
    </xf>
    <xf numFmtId="0" fontId="0" fillId="0" borderId="32" xfId="0" applyBorder="1" applyAlignment="1">
      <alignment horizontal="center"/>
    </xf>
    <xf numFmtId="0" fontId="0" fillId="0" borderId="50" xfId="0" applyBorder="1" applyAlignment="1">
      <alignment horizontal="center"/>
    </xf>
    <xf numFmtId="172" fontId="2" fillId="0" borderId="32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172" fontId="2" fillId="0" borderId="44" xfId="0" applyNumberFormat="1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9" fontId="0" fillId="0" borderId="32" xfId="66" applyFont="1" applyBorder="1" applyAlignment="1">
      <alignment horizontal="center"/>
    </xf>
    <xf numFmtId="9" fontId="0" fillId="0" borderId="50" xfId="66" applyFont="1" applyBorder="1" applyAlignment="1">
      <alignment horizontal="center"/>
    </xf>
    <xf numFmtId="172" fontId="0" fillId="0" borderId="32" xfId="0" applyNumberFormat="1" applyBorder="1" applyAlignment="1">
      <alignment horizontal="center"/>
    </xf>
    <xf numFmtId="9" fontId="0" fillId="0" borderId="32" xfId="0" applyNumberFormat="1" applyBorder="1" applyAlignment="1">
      <alignment horizontal="center"/>
    </xf>
    <xf numFmtId="9" fontId="0" fillId="0" borderId="50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9" fontId="0" fillId="0" borderId="33" xfId="66" applyFont="1" applyBorder="1" applyAlignment="1">
      <alignment horizontal="center"/>
    </xf>
    <xf numFmtId="172" fontId="2" fillId="0" borderId="55" xfId="0" applyNumberFormat="1" applyFont="1" applyBorder="1" applyAlignment="1">
      <alignment horizontal="center"/>
    </xf>
    <xf numFmtId="172" fontId="2" fillId="0" borderId="54" xfId="0" applyNumberFormat="1" applyFont="1" applyBorder="1" applyAlignment="1">
      <alignment horizontal="center"/>
    </xf>
    <xf numFmtId="172" fontId="33" fillId="0" borderId="58" xfId="0" applyNumberFormat="1" applyFont="1" applyBorder="1" applyAlignment="1">
      <alignment horizontal="center" vertical="center" wrapText="1"/>
    </xf>
    <xf numFmtId="172" fontId="33" fillId="0" borderId="54" xfId="0" applyNumberFormat="1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41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" fillId="18" borderId="46" xfId="60" applyFill="1" applyBorder="1" applyAlignment="1">
      <alignment horizontal="center" vertical="center" wrapText="1"/>
    </xf>
    <xf numFmtId="0" fontId="3" fillId="18" borderId="15" xfId="60" applyFill="1" applyBorder="1" applyAlignment="1">
      <alignment horizontal="center" vertical="center" wrapText="1"/>
    </xf>
    <xf numFmtId="0" fontId="3" fillId="18" borderId="43" xfId="60" applyFill="1" applyBorder="1" applyAlignment="1">
      <alignment horizontal="center" vertical="center" wrapText="1"/>
    </xf>
    <xf numFmtId="0" fontId="3" fillId="18" borderId="20" xfId="60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" fillId="18" borderId="41" xfId="40" applyFont="1" applyFill="1" applyBorder="1" applyAlignment="1">
      <alignment horizontal="center" vertical="center"/>
    </xf>
    <xf numFmtId="0" fontId="3" fillId="18" borderId="42" xfId="40" applyFont="1" applyFill="1" applyBorder="1" applyAlignment="1">
      <alignment horizontal="center" vertical="center"/>
    </xf>
    <xf numFmtId="0" fontId="3" fillId="18" borderId="45" xfId="40" applyFont="1" applyFill="1" applyBorder="1" applyAlignment="1">
      <alignment horizontal="center" vertical="center"/>
    </xf>
    <xf numFmtId="0" fontId="3" fillId="18" borderId="30" xfId="40" applyFont="1" applyFill="1" applyBorder="1" applyAlignment="1">
      <alignment horizontal="center" vertical="center"/>
    </xf>
    <xf numFmtId="0" fontId="3" fillId="18" borderId="41" xfId="60" applyFill="1" applyBorder="1" applyAlignment="1">
      <alignment horizontal="center" vertical="center" wrapText="1"/>
    </xf>
    <xf numFmtId="0" fontId="3" fillId="18" borderId="42" xfId="60" applyFill="1" applyBorder="1" applyAlignment="1">
      <alignment horizontal="center" vertical="center" wrapText="1"/>
    </xf>
    <xf numFmtId="0" fontId="3" fillId="18" borderId="45" xfId="60" applyFill="1" applyBorder="1" applyAlignment="1">
      <alignment horizontal="center" vertical="center" wrapText="1"/>
    </xf>
    <xf numFmtId="0" fontId="3" fillId="18" borderId="30" xfId="60" applyFill="1" applyBorder="1" applyAlignment="1">
      <alignment horizontal="center" vertical="center" wrapText="1"/>
    </xf>
    <xf numFmtId="0" fontId="21" fillId="18" borderId="61" xfId="60" applyFont="1" applyFill="1" applyBorder="1" applyAlignment="1">
      <alignment horizontal="center" vertical="center" wrapText="1"/>
    </xf>
    <xf numFmtId="0" fontId="21" fillId="18" borderId="62" xfId="60" applyFont="1" applyFill="1" applyBorder="1" applyAlignment="1">
      <alignment horizontal="center" vertical="center" wrapText="1"/>
    </xf>
    <xf numFmtId="0" fontId="21" fillId="18" borderId="63" xfId="6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/>
    </xf>
    <xf numFmtId="0" fontId="3" fillId="18" borderId="25" xfId="40" applyFont="1" applyFill="1" applyBorder="1" applyAlignment="1">
      <alignment horizontal="center" vertical="center" wrapText="1"/>
    </xf>
    <xf numFmtId="0" fontId="3" fillId="18" borderId="37" xfId="40" applyFont="1" applyFill="1" applyBorder="1" applyAlignment="1">
      <alignment horizontal="center" vertical="center" wrapText="1"/>
    </xf>
    <xf numFmtId="0" fontId="3" fillId="18" borderId="45" xfId="40" applyFont="1" applyFill="1" applyBorder="1" applyAlignment="1">
      <alignment horizontal="center" vertical="center" wrapText="1"/>
    </xf>
    <xf numFmtId="0" fontId="3" fillId="18" borderId="30" xfId="40" applyFont="1" applyFill="1" applyBorder="1" applyAlignment="1">
      <alignment horizontal="center" vertical="center" wrapText="1"/>
    </xf>
    <xf numFmtId="171" fontId="3" fillId="18" borderId="41" xfId="40" applyNumberFormat="1" applyFont="1" applyFill="1" applyBorder="1" applyAlignment="1">
      <alignment horizontal="center" vertical="center" wrapText="1"/>
    </xf>
    <xf numFmtId="171" fontId="3" fillId="18" borderId="42" xfId="40" applyNumberFormat="1" applyFont="1" applyFill="1" applyBorder="1" applyAlignment="1">
      <alignment horizontal="center" vertical="center" wrapText="1"/>
    </xf>
    <xf numFmtId="171" fontId="3" fillId="18" borderId="45" xfId="40" applyNumberFormat="1" applyFont="1" applyFill="1" applyBorder="1" applyAlignment="1">
      <alignment horizontal="center" vertical="center" wrapText="1"/>
    </xf>
    <xf numFmtId="171" fontId="3" fillId="18" borderId="30" xfId="40" applyNumberFormat="1" applyFont="1" applyFill="1" applyBorder="1" applyAlignment="1">
      <alignment horizontal="center" vertical="center" wrapText="1"/>
    </xf>
    <xf numFmtId="0" fontId="3" fillId="18" borderId="46" xfId="40" applyFont="1" applyFill="1" applyBorder="1" applyAlignment="1">
      <alignment horizontal="center" vertical="center" wrapText="1"/>
    </xf>
    <xf numFmtId="0" fontId="3" fillId="18" borderId="15" xfId="40" applyFont="1" applyFill="1" applyBorder="1" applyAlignment="1">
      <alignment horizontal="center" vertical="center" wrapText="1"/>
    </xf>
    <xf numFmtId="0" fontId="3" fillId="18" borderId="43" xfId="40" applyFont="1" applyFill="1" applyBorder="1" applyAlignment="1">
      <alignment horizontal="center" vertical="center" wrapText="1"/>
    </xf>
    <xf numFmtId="0" fontId="3" fillId="18" borderId="20" xfId="4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47" xfId="0" applyFont="1" applyBorder="1" applyAlignment="1">
      <alignment horizontal="center" vertical="center"/>
    </xf>
    <xf numFmtId="0" fontId="3" fillId="18" borderId="41" xfId="40" applyFont="1" applyFill="1" applyBorder="1" applyAlignment="1">
      <alignment horizontal="center" vertical="center" wrapText="1"/>
    </xf>
    <xf numFmtId="0" fontId="3" fillId="18" borderId="42" xfId="4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/>
    </xf>
    <xf numFmtId="0" fontId="33" fillId="0" borderId="9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3" fillId="0" borderId="32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5" fillId="0" borderId="9" xfId="0" applyFont="1" applyBorder="1" applyAlignment="1">
      <alignment horizontal="center" vertical="top" wrapText="1"/>
    </xf>
    <xf numFmtId="0" fontId="33" fillId="0" borderId="9" xfId="0" applyFont="1" applyBorder="1" applyAlignment="1">
      <alignment horizontal="right"/>
    </xf>
    <xf numFmtId="10" fontId="33" fillId="0" borderId="9" xfId="0" applyNumberFormat="1" applyFont="1" applyBorder="1" applyAlignment="1">
      <alignment horizontal="center"/>
    </xf>
    <xf numFmtId="10" fontId="33" fillId="0" borderId="9" xfId="66" applyNumberFormat="1" applyFont="1" applyBorder="1" applyAlignment="1">
      <alignment horizontal="center"/>
    </xf>
    <xf numFmtId="10" fontId="26" fillId="0" borderId="9" xfId="66" applyNumberFormat="1" applyFont="1" applyBorder="1" applyAlignment="1">
      <alignment horizontal="center"/>
    </xf>
    <xf numFmtId="10" fontId="35" fillId="0" borderId="9" xfId="66" applyNumberFormat="1" applyFont="1" applyBorder="1" applyAlignment="1">
      <alignment horizontal="center"/>
    </xf>
    <xf numFmtId="0" fontId="35" fillId="0" borderId="9" xfId="0" applyFont="1" applyBorder="1" applyAlignment="1">
      <alignment horizontal="right"/>
    </xf>
    <xf numFmtId="0" fontId="33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top" wrapText="1"/>
    </xf>
    <xf numFmtId="10" fontId="26" fillId="0" borderId="9" xfId="66" applyNumberFormat="1" applyFont="1" applyBorder="1" applyAlignment="1">
      <alignment horizontal="center" vertical="center"/>
    </xf>
    <xf numFmtId="9" fontId="35" fillId="0" borderId="9" xfId="66" applyFont="1" applyBorder="1" applyAlignment="1">
      <alignment horizontal="center"/>
    </xf>
    <xf numFmtId="0" fontId="21" fillId="0" borderId="23" xfId="60" applyFont="1" applyFill="1" applyBorder="1" applyAlignment="1">
      <alignment horizontal="right" vertical="center" wrapText="1"/>
    </xf>
    <xf numFmtId="0" fontId="21" fillId="0" borderId="9" xfId="60" applyFont="1" applyFill="1" applyBorder="1" applyAlignment="1">
      <alignment horizontal="right" vertical="center" wrapText="1"/>
    </xf>
  </cellXfs>
  <cellStyles count="67">
    <cellStyle name="20% - Ênfase1 2" xfId="5" xr:uid="{00000000-0005-0000-0000-000000000000}"/>
    <cellStyle name="20% - Ênfase2 2" xfId="6" xr:uid="{00000000-0005-0000-0000-000001000000}"/>
    <cellStyle name="20% - Ênfase3 2" xfId="7" xr:uid="{00000000-0005-0000-0000-000002000000}"/>
    <cellStyle name="20% - Ênfase4 2" xfId="8" xr:uid="{00000000-0005-0000-0000-000003000000}"/>
    <cellStyle name="20% - Ênfase5 2" xfId="9" xr:uid="{00000000-0005-0000-0000-000004000000}"/>
    <cellStyle name="20% - Ênfase6 2" xfId="10" xr:uid="{00000000-0005-0000-0000-000005000000}"/>
    <cellStyle name="40% - Ênfase1 2" xfId="11" xr:uid="{00000000-0005-0000-0000-000006000000}"/>
    <cellStyle name="40% - Ênfase2 2" xfId="12" xr:uid="{00000000-0005-0000-0000-000007000000}"/>
    <cellStyle name="40% - Ênfase3 2" xfId="13" xr:uid="{00000000-0005-0000-0000-000008000000}"/>
    <cellStyle name="40% - Ênfase4 2" xfId="14" xr:uid="{00000000-0005-0000-0000-000009000000}"/>
    <cellStyle name="40% - Ênfase5 2" xfId="15" xr:uid="{00000000-0005-0000-0000-00000A000000}"/>
    <cellStyle name="40% - Ênfase6 2" xfId="16" xr:uid="{00000000-0005-0000-0000-00000B000000}"/>
    <cellStyle name="60% - Ênfase1 2" xfId="17" xr:uid="{00000000-0005-0000-0000-00000C000000}"/>
    <cellStyle name="60% - Ênfase2 2" xfId="18" xr:uid="{00000000-0005-0000-0000-00000D000000}"/>
    <cellStyle name="60% - Ênfase3 2" xfId="19" xr:uid="{00000000-0005-0000-0000-00000E000000}"/>
    <cellStyle name="60% - Ênfase4 2" xfId="20" xr:uid="{00000000-0005-0000-0000-00000F000000}"/>
    <cellStyle name="60% - Ênfase5 2" xfId="21" xr:uid="{00000000-0005-0000-0000-000010000000}"/>
    <cellStyle name="60% - Ênfase6 2" xfId="22" xr:uid="{00000000-0005-0000-0000-000011000000}"/>
    <cellStyle name="Bom 2" xfId="23" xr:uid="{00000000-0005-0000-0000-000012000000}"/>
    <cellStyle name="Cálculo 2" xfId="24" xr:uid="{00000000-0005-0000-0000-000013000000}"/>
    <cellStyle name="Célula de Verificação 2" xfId="25" xr:uid="{00000000-0005-0000-0000-000014000000}"/>
    <cellStyle name="Célula Vinculada 2" xfId="26" xr:uid="{00000000-0005-0000-0000-000015000000}"/>
    <cellStyle name="Comma0" xfId="27" xr:uid="{00000000-0005-0000-0000-000016000000}"/>
    <cellStyle name="Currency0" xfId="28" xr:uid="{00000000-0005-0000-0000-000017000000}"/>
    <cellStyle name="Ênfase1 2" xfId="29" xr:uid="{00000000-0005-0000-0000-000018000000}"/>
    <cellStyle name="Ênfase2 2" xfId="30" xr:uid="{00000000-0005-0000-0000-000019000000}"/>
    <cellStyle name="Ênfase3 2" xfId="31" xr:uid="{00000000-0005-0000-0000-00001A000000}"/>
    <cellStyle name="Ênfase4 2" xfId="32" xr:uid="{00000000-0005-0000-0000-00001B000000}"/>
    <cellStyle name="Ênfase5 2" xfId="33" xr:uid="{00000000-0005-0000-0000-00001C000000}"/>
    <cellStyle name="Ênfase6 2" xfId="34" xr:uid="{00000000-0005-0000-0000-00001D000000}"/>
    <cellStyle name="Entrada 2" xfId="35" xr:uid="{00000000-0005-0000-0000-00001E000000}"/>
    <cellStyle name="Excel Built-in Normal" xfId="36" xr:uid="{00000000-0005-0000-0000-00001F000000}"/>
    <cellStyle name="Incorreto 2" xfId="37" xr:uid="{00000000-0005-0000-0000-000020000000}"/>
    <cellStyle name="Moeda" xfId="3" builtinId="4"/>
    <cellStyle name="Moeda 2" xfId="38" xr:uid="{00000000-0005-0000-0000-000022000000}"/>
    <cellStyle name="Neutra 2" xfId="39" xr:uid="{00000000-0005-0000-0000-000023000000}"/>
    <cellStyle name="NívelCol_1" xfId="2" builtinId="2" iLevel="0"/>
    <cellStyle name="NívelLinha_1" xfId="1" builtinId="1" iLevel="0"/>
    <cellStyle name="Normal" xfId="0" builtinId="0"/>
    <cellStyle name="Normal 2" xfId="40" xr:uid="{00000000-0005-0000-0000-000027000000}"/>
    <cellStyle name="Normal 3" xfId="4" xr:uid="{00000000-0005-0000-0000-000028000000}"/>
    <cellStyle name="Normal 30" xfId="41" xr:uid="{00000000-0005-0000-0000-000029000000}"/>
    <cellStyle name="Normal 4" xfId="60" xr:uid="{00000000-0005-0000-0000-00002A000000}"/>
    <cellStyle name="Normal 6" xfId="42" xr:uid="{00000000-0005-0000-0000-00002B000000}"/>
    <cellStyle name="Normal_Plan2" xfId="65" xr:uid="{80DCF663-1EEC-41D7-B4BC-1954629206DC}"/>
    <cellStyle name="Normal_Planilha Casa A=50,00 m²" xfId="43" xr:uid="{00000000-0005-0000-0000-00002C000000}"/>
    <cellStyle name="Nota 2" xfId="44" xr:uid="{00000000-0005-0000-0000-00002D000000}"/>
    <cellStyle name="Porcentagem" xfId="66" builtinId="5"/>
    <cellStyle name="Porcentagem 2" xfId="45" xr:uid="{00000000-0005-0000-0000-00002F000000}"/>
    <cellStyle name="Saída 2" xfId="46" xr:uid="{00000000-0005-0000-0000-000030000000}"/>
    <cellStyle name="Separador de milhares 2" xfId="48" xr:uid="{00000000-0005-0000-0000-000031000000}"/>
    <cellStyle name="Separador de milhares 3" xfId="49" xr:uid="{00000000-0005-0000-0000-000032000000}"/>
    <cellStyle name="Separador de milhares 4" xfId="47" xr:uid="{00000000-0005-0000-0000-000033000000}"/>
    <cellStyle name="Texto de Aviso 2" xfId="50" xr:uid="{00000000-0005-0000-0000-000034000000}"/>
    <cellStyle name="Texto Explicativo 2" xfId="51" xr:uid="{00000000-0005-0000-0000-000035000000}"/>
    <cellStyle name="Título 1 2" xfId="53" xr:uid="{00000000-0005-0000-0000-000036000000}"/>
    <cellStyle name="Título 2 2" xfId="54" xr:uid="{00000000-0005-0000-0000-000037000000}"/>
    <cellStyle name="Título 3 2" xfId="55" xr:uid="{00000000-0005-0000-0000-000038000000}"/>
    <cellStyle name="Título 4 2" xfId="56" xr:uid="{00000000-0005-0000-0000-000039000000}"/>
    <cellStyle name="Título 5" xfId="52" xr:uid="{00000000-0005-0000-0000-00003A000000}"/>
    <cellStyle name="Total 2" xfId="57" xr:uid="{00000000-0005-0000-0000-00003B000000}"/>
    <cellStyle name="Vírgula" xfId="64" builtinId="3"/>
    <cellStyle name="Vírgula 3" xfId="58" xr:uid="{00000000-0005-0000-0000-00003C000000}"/>
    <cellStyle name="Vírgula 3 2" xfId="62" xr:uid="{00000000-0005-0000-0000-00003D000000}"/>
    <cellStyle name="Vírgula 4" xfId="63" xr:uid="{00000000-0005-0000-0000-00003E000000}"/>
    <cellStyle name="Vírgula 5" xfId="59" xr:uid="{00000000-0005-0000-0000-00003F000000}"/>
    <cellStyle name="Vírgula 5 2" xfId="61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264795</xdr:colOff>
      <xdr:row>4</xdr:row>
      <xdr:rowOff>179705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31745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276225</xdr:colOff>
      <xdr:row>4</xdr:row>
      <xdr:rowOff>52624</xdr:rowOff>
    </xdr:to>
    <xdr:pic>
      <xdr:nvPicPr>
        <xdr:cNvPr id="3" name="Imagem 2" descr="LOGO PREF-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721995</xdr:colOff>
      <xdr:row>4</xdr:row>
      <xdr:rowOff>179705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07870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276225</xdr:colOff>
      <xdr:row>4</xdr:row>
      <xdr:rowOff>52624</xdr:rowOff>
    </xdr:to>
    <xdr:pic>
      <xdr:nvPicPr>
        <xdr:cNvPr id="3" name="Imagem 2" descr="LOGO PREF-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1"/>
  <sheetViews>
    <sheetView topLeftCell="A16" workbookViewId="0">
      <selection activeCell="N15" sqref="N15"/>
    </sheetView>
  </sheetViews>
  <sheetFormatPr defaultRowHeight="14.4" x14ac:dyDescent="0.3"/>
  <cols>
    <col min="1" max="1" width="11.109375" customWidth="1"/>
    <col min="3" max="3" width="43.44140625" customWidth="1"/>
    <col min="5" max="5" width="14.33203125" customWidth="1"/>
    <col min="6" max="6" width="11.88671875" customWidth="1"/>
    <col min="7" max="7" width="12.88671875" customWidth="1"/>
  </cols>
  <sheetData>
    <row r="2" spans="1:8" ht="39.6" x14ac:dyDescent="0.3">
      <c r="A2" s="15" t="s">
        <v>15</v>
      </c>
      <c r="B2" s="19"/>
      <c r="C2" s="20" t="s">
        <v>19</v>
      </c>
      <c r="D2" s="31" t="s">
        <v>27</v>
      </c>
      <c r="E2" s="21">
        <v>1</v>
      </c>
      <c r="F2" s="22">
        <f>G28</f>
        <v>2731.7162093760003</v>
      </c>
      <c r="G2" s="23">
        <f>(E2*F2)</f>
        <v>2731.7162093760003</v>
      </c>
      <c r="H2" s="3"/>
    </row>
    <row r="3" spans="1:8" x14ac:dyDescent="0.3">
      <c r="A3" s="50"/>
      <c r="B3" s="50"/>
      <c r="C3" s="51"/>
      <c r="D3" s="50"/>
      <c r="E3" s="52"/>
      <c r="F3" s="34"/>
      <c r="G3" s="53"/>
      <c r="H3" s="3"/>
    </row>
    <row r="4" spans="1:8" x14ac:dyDescent="0.3">
      <c r="A4" s="26"/>
      <c r="B4" s="26"/>
      <c r="C4" s="8" t="s">
        <v>0</v>
      </c>
      <c r="D4" s="26"/>
      <c r="E4" s="45"/>
      <c r="F4" s="54"/>
      <c r="G4" s="30"/>
      <c r="H4" s="3"/>
    </row>
    <row r="5" spans="1:8" x14ac:dyDescent="0.3">
      <c r="A5" s="28"/>
      <c r="B5" s="28"/>
      <c r="C5" s="8"/>
      <c r="D5" s="26"/>
      <c r="E5" s="33"/>
      <c r="F5" s="44"/>
      <c r="G5" s="30"/>
      <c r="H5" s="3"/>
    </row>
    <row r="6" spans="1:8" x14ac:dyDescent="0.3">
      <c r="A6" s="28"/>
      <c r="B6" s="28"/>
      <c r="C6" s="8"/>
      <c r="D6" s="26"/>
      <c r="E6" s="33"/>
      <c r="F6" s="44"/>
      <c r="G6" s="30"/>
      <c r="H6" s="3"/>
    </row>
    <row r="7" spans="1:8" x14ac:dyDescent="0.3">
      <c r="A7" s="26"/>
      <c r="B7" s="26"/>
      <c r="C7" s="32" t="s">
        <v>1</v>
      </c>
      <c r="D7" s="26"/>
      <c r="E7" s="33"/>
      <c r="F7" s="34"/>
      <c r="G7" s="30"/>
      <c r="H7" s="3"/>
    </row>
    <row r="8" spans="1:8" x14ac:dyDescent="0.3">
      <c r="A8" s="35" t="s">
        <v>2</v>
      </c>
      <c r="B8" s="28"/>
      <c r="C8" s="8" t="s">
        <v>3</v>
      </c>
      <c r="D8" s="26" t="s">
        <v>4</v>
      </c>
      <c r="E8" s="36">
        <v>24</v>
      </c>
      <c r="F8" s="37">
        <v>9.1199999999999992</v>
      </c>
      <c r="G8" s="30">
        <f>(E8*F8)</f>
        <v>218.88</v>
      </c>
      <c r="H8" s="3"/>
    </row>
    <row r="9" spans="1:8" x14ac:dyDescent="0.3">
      <c r="A9" s="35" t="s">
        <v>5</v>
      </c>
      <c r="B9" s="28"/>
      <c r="C9" s="8" t="s">
        <v>6</v>
      </c>
      <c r="D9" s="26" t="s">
        <v>4</v>
      </c>
      <c r="E9" s="36">
        <v>24</v>
      </c>
      <c r="F9" s="37">
        <v>12.27</v>
      </c>
      <c r="G9" s="30">
        <f>(E9*F9)</f>
        <v>294.48</v>
      </c>
      <c r="H9" s="3"/>
    </row>
    <row r="10" spans="1:8" x14ac:dyDescent="0.3">
      <c r="A10" s="28"/>
      <c r="B10" s="28"/>
      <c r="C10" s="1" t="s">
        <v>18</v>
      </c>
      <c r="D10" s="1"/>
      <c r="E10" s="1"/>
      <c r="F10" s="1"/>
      <c r="G10" s="38">
        <f>SUM(G8:G9)</f>
        <v>513.36</v>
      </c>
      <c r="H10" s="3"/>
    </row>
    <row r="11" spans="1:8" x14ac:dyDescent="0.3">
      <c r="A11" s="26"/>
      <c r="B11" s="26"/>
      <c r="C11" s="8" t="s">
        <v>7</v>
      </c>
      <c r="D11" s="26" t="s">
        <v>8</v>
      </c>
      <c r="E11" s="39">
        <v>90.01</v>
      </c>
      <c r="F11" s="40"/>
      <c r="G11" s="30"/>
      <c r="H11" s="3"/>
    </row>
    <row r="12" spans="1:8" x14ac:dyDescent="0.3">
      <c r="A12" s="26"/>
      <c r="B12" s="26"/>
      <c r="C12" s="8"/>
      <c r="D12" s="26"/>
      <c r="E12" s="33"/>
      <c r="F12" s="41"/>
      <c r="G12" s="42"/>
      <c r="H12" s="3"/>
    </row>
    <row r="13" spans="1:8" x14ac:dyDescent="0.3">
      <c r="A13" s="26"/>
      <c r="B13" s="26"/>
      <c r="C13" s="32" t="s">
        <v>9</v>
      </c>
      <c r="D13" s="26"/>
      <c r="E13" s="33"/>
      <c r="F13" s="41"/>
      <c r="G13" s="43"/>
      <c r="H13" s="3"/>
    </row>
    <row r="14" spans="1:8" x14ac:dyDescent="0.3">
      <c r="A14" s="26" t="s">
        <v>26</v>
      </c>
      <c r="B14" s="26" t="s">
        <v>17</v>
      </c>
      <c r="C14" s="8" t="s">
        <v>25</v>
      </c>
      <c r="D14" s="26" t="s">
        <v>12</v>
      </c>
      <c r="E14" s="27">
        <f>(3*0.3*0.5)</f>
        <v>0.44999999999999996</v>
      </c>
      <c r="F14" s="24">
        <v>24.18</v>
      </c>
      <c r="G14" s="30">
        <f>(E14*F14)</f>
        <v>10.880999999999998</v>
      </c>
      <c r="H14" s="3"/>
    </row>
    <row r="15" spans="1:8" ht="66" x14ac:dyDescent="0.3">
      <c r="A15" s="14">
        <v>87496</v>
      </c>
      <c r="B15" s="28" t="s">
        <v>10</v>
      </c>
      <c r="C15" s="8" t="s">
        <v>21</v>
      </c>
      <c r="D15" s="26" t="s">
        <v>11</v>
      </c>
      <c r="E15" s="12">
        <f>(2.8*2.4)</f>
        <v>6.72</v>
      </c>
      <c r="F15" s="25">
        <v>59.67</v>
      </c>
      <c r="G15" s="30">
        <f>(E15*F15)</f>
        <v>400.98239999999998</v>
      </c>
      <c r="H15" s="3"/>
    </row>
    <row r="16" spans="1:8" ht="66" x14ac:dyDescent="0.3">
      <c r="A16" s="14">
        <v>91007</v>
      </c>
      <c r="B16" s="28" t="s">
        <v>10</v>
      </c>
      <c r="C16" s="9" t="s">
        <v>28</v>
      </c>
      <c r="D16" s="26" t="s">
        <v>11</v>
      </c>
      <c r="E16" s="29">
        <f>((0.4*3)+(0.2*3))*2+(0.3*2*3.4)*2</f>
        <v>7.6800000000000006</v>
      </c>
      <c r="F16" s="25">
        <v>9.23</v>
      </c>
      <c r="G16" s="30">
        <f t="shared" ref="G16:G20" si="0">(E16*F16)</f>
        <v>70.886400000000009</v>
      </c>
      <c r="H16" s="3"/>
    </row>
    <row r="17" spans="1:11" x14ac:dyDescent="0.3">
      <c r="A17" s="14">
        <v>92777</v>
      </c>
      <c r="B17" s="7" t="s">
        <v>10</v>
      </c>
      <c r="C17" s="9" t="s">
        <v>22</v>
      </c>
      <c r="D17" s="5" t="s">
        <v>23</v>
      </c>
      <c r="E17" s="13">
        <f>(E19*80)</f>
        <v>55.680000000000014</v>
      </c>
      <c r="F17" s="25">
        <v>9.5500000000000007</v>
      </c>
      <c r="G17" s="6">
        <f t="shared" si="0"/>
        <v>531.74400000000014</v>
      </c>
      <c r="H17" s="3"/>
    </row>
    <row r="18" spans="1:11" x14ac:dyDescent="0.3">
      <c r="A18" s="14">
        <v>92791</v>
      </c>
      <c r="B18" s="7" t="s">
        <v>10</v>
      </c>
      <c r="C18" s="9" t="s">
        <v>24</v>
      </c>
      <c r="D18" s="5" t="s">
        <v>23</v>
      </c>
      <c r="E18" s="13">
        <f>(E19*14)</f>
        <v>9.7440000000000033</v>
      </c>
      <c r="F18" s="25">
        <v>6.91</v>
      </c>
      <c r="G18" s="6">
        <f t="shared" si="0"/>
        <v>67.33104000000003</v>
      </c>
      <c r="H18" s="3"/>
    </row>
    <row r="19" spans="1:11" ht="52.8" x14ac:dyDescent="0.3">
      <c r="A19" s="14">
        <v>94964</v>
      </c>
      <c r="B19" s="7" t="s">
        <v>10</v>
      </c>
      <c r="C19" s="9" t="s">
        <v>29</v>
      </c>
      <c r="D19" s="5" t="s">
        <v>12</v>
      </c>
      <c r="E19" s="16">
        <f>((0.4*3*0.2)+(0.2*3*0.2)+(2.8*0.3*0.2)*2)</f>
        <v>0.69600000000000017</v>
      </c>
      <c r="F19" s="25">
        <v>303.89999999999998</v>
      </c>
      <c r="G19" s="6">
        <f t="shared" si="0"/>
        <v>211.51440000000002</v>
      </c>
      <c r="H19" s="3"/>
    </row>
    <row r="20" spans="1:11" ht="39.6" x14ac:dyDescent="0.3">
      <c r="A20" s="14">
        <v>87879</v>
      </c>
      <c r="B20" s="7" t="s">
        <v>10</v>
      </c>
      <c r="C20" s="9" t="s">
        <v>13</v>
      </c>
      <c r="D20" s="5" t="s">
        <v>11</v>
      </c>
      <c r="E20" s="17">
        <f>(3*3*2)</f>
        <v>18</v>
      </c>
      <c r="F20" s="25">
        <v>2.5499999999999998</v>
      </c>
      <c r="G20" s="6">
        <f t="shared" si="0"/>
        <v>45.9</v>
      </c>
      <c r="H20" s="3"/>
    </row>
    <row r="21" spans="1:11" ht="39.6" x14ac:dyDescent="0.3">
      <c r="A21" s="14" t="s">
        <v>16</v>
      </c>
      <c r="B21" s="7" t="s">
        <v>17</v>
      </c>
      <c r="C21" s="9" t="s">
        <v>30</v>
      </c>
      <c r="D21" s="5" t="s">
        <v>11</v>
      </c>
      <c r="E21" s="13">
        <f>E20</f>
        <v>18</v>
      </c>
      <c r="F21" s="25">
        <v>7.96</v>
      </c>
      <c r="G21" s="6">
        <f>(E21*F21)</f>
        <v>143.28</v>
      </c>
      <c r="H21" s="3"/>
      <c r="J21" s="18"/>
      <c r="K21" s="18"/>
    </row>
    <row r="22" spans="1:11" ht="26.4" x14ac:dyDescent="0.3">
      <c r="A22" s="14">
        <v>88487</v>
      </c>
      <c r="B22" s="28"/>
      <c r="C22" s="9" t="s">
        <v>31</v>
      </c>
      <c r="D22" s="5" t="s">
        <v>11</v>
      </c>
      <c r="E22" s="29">
        <f>(E20)</f>
        <v>18</v>
      </c>
      <c r="F22" s="25">
        <v>7.46</v>
      </c>
      <c r="G22" s="30">
        <f>(E22*F22)</f>
        <v>134.28</v>
      </c>
      <c r="H22" s="3"/>
      <c r="J22" s="18"/>
      <c r="K22" s="18"/>
    </row>
    <row r="23" spans="1:11" x14ac:dyDescent="0.3">
      <c r="A23" s="35"/>
      <c r="B23" s="28"/>
      <c r="C23" s="1" t="s">
        <v>18</v>
      </c>
      <c r="D23" s="1"/>
      <c r="E23" s="1"/>
      <c r="F23" s="1"/>
      <c r="G23" s="38">
        <f>SUM(G14:G22)</f>
        <v>1616.7992400000003</v>
      </c>
      <c r="H23" s="3"/>
    </row>
    <row r="24" spans="1:11" x14ac:dyDescent="0.3">
      <c r="A24" s="28"/>
      <c r="B24" s="28"/>
      <c r="C24" s="8"/>
      <c r="D24" s="26"/>
      <c r="E24" s="33"/>
      <c r="F24" s="44"/>
      <c r="G24" s="30"/>
      <c r="H24" s="3"/>
    </row>
    <row r="25" spans="1:11" x14ac:dyDescent="0.3">
      <c r="A25" s="26"/>
      <c r="B25" s="26"/>
      <c r="C25" s="8"/>
      <c r="D25" s="26"/>
      <c r="E25" s="45"/>
      <c r="F25" s="44"/>
      <c r="G25" s="30"/>
      <c r="H25" s="3"/>
    </row>
    <row r="26" spans="1:11" x14ac:dyDescent="0.3">
      <c r="A26" s="26"/>
      <c r="B26" s="26"/>
      <c r="C26" s="1" t="s">
        <v>32</v>
      </c>
      <c r="D26" s="1"/>
      <c r="E26" s="1"/>
      <c r="F26" s="1"/>
      <c r="G26" s="46">
        <f>(G10+G23)</f>
        <v>2130.1592400000004</v>
      </c>
      <c r="H26" s="3"/>
    </row>
    <row r="27" spans="1:11" x14ac:dyDescent="0.3">
      <c r="A27" s="26"/>
      <c r="B27" s="26"/>
      <c r="C27" s="8" t="s">
        <v>14</v>
      </c>
      <c r="D27" s="26"/>
      <c r="E27" s="47">
        <v>0.28239999999999998</v>
      </c>
      <c r="F27" s="41"/>
      <c r="G27" s="48"/>
      <c r="H27" s="3"/>
    </row>
    <row r="28" spans="1:11" x14ac:dyDescent="0.3">
      <c r="A28" s="26"/>
      <c r="B28" s="26"/>
      <c r="C28" s="1" t="s">
        <v>20</v>
      </c>
      <c r="D28" s="1"/>
      <c r="E28" s="1"/>
      <c r="F28" s="1"/>
      <c r="G28" s="49">
        <f>(G26*1.2824)</f>
        <v>2731.7162093760003</v>
      </c>
      <c r="H28" s="3"/>
    </row>
    <row r="29" spans="1:11" x14ac:dyDescent="0.3">
      <c r="A29" s="26"/>
      <c r="B29" s="26"/>
      <c r="C29" s="8"/>
      <c r="D29" s="26"/>
      <c r="E29" s="45"/>
      <c r="F29" s="41"/>
      <c r="G29" s="30"/>
      <c r="H29" s="3"/>
    </row>
    <row r="30" spans="1:11" x14ac:dyDescent="0.3">
      <c r="A30" s="10"/>
      <c r="B30" s="11"/>
      <c r="C30" s="11"/>
      <c r="D30" s="11"/>
      <c r="E30" s="11"/>
      <c r="F30" s="4"/>
      <c r="G30" s="11"/>
      <c r="H30" s="3"/>
    </row>
    <row r="31" spans="1:11" x14ac:dyDescent="0.3">
      <c r="A31" s="3"/>
      <c r="B31" s="3"/>
      <c r="C31" s="3"/>
      <c r="D31" s="3"/>
      <c r="E31" s="3"/>
      <c r="F31" s="3"/>
      <c r="G31" s="3"/>
      <c r="H31" s="3"/>
    </row>
  </sheetData>
  <mergeCells count="4">
    <mergeCell ref="C10:F10"/>
    <mergeCell ref="C23:F23"/>
    <mergeCell ref="C26:F26"/>
    <mergeCell ref="C28:F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6"/>
  <sheetViews>
    <sheetView view="pageBreakPreview" topLeftCell="A10" zoomScaleNormal="100" zoomScaleSheetLayoutView="100" workbookViewId="0">
      <selection activeCell="A8" sqref="A8:H10"/>
    </sheetView>
  </sheetViews>
  <sheetFormatPr defaultRowHeight="14.4" x14ac:dyDescent="0.3"/>
  <cols>
    <col min="1" max="1" width="11.44140625" customWidth="1"/>
    <col min="2" max="2" width="14.6640625" customWidth="1"/>
    <col min="3" max="3" width="10.109375" customWidth="1"/>
    <col min="4" max="4" width="55.33203125" customWidth="1"/>
    <col min="6" max="6" width="9.33203125" bestFit="1" customWidth="1"/>
    <col min="7" max="7" width="10.21875" bestFit="1" customWidth="1"/>
    <col min="8" max="8" width="20.33203125" customWidth="1"/>
    <col min="9" max="9" width="14.44140625" customWidth="1"/>
    <col min="10" max="10" width="12.6640625" customWidth="1"/>
  </cols>
  <sheetData>
    <row r="1" spans="1:11" x14ac:dyDescent="0.3">
      <c r="A1" s="274"/>
      <c r="B1" s="274"/>
      <c r="C1" s="275"/>
      <c r="D1" s="276"/>
      <c r="E1" s="276"/>
      <c r="F1" s="276"/>
      <c r="G1" s="276"/>
      <c r="H1" s="277"/>
    </row>
    <row r="2" spans="1:11" x14ac:dyDescent="0.3">
      <c r="A2" s="274"/>
      <c r="B2" s="274"/>
      <c r="C2" s="278"/>
      <c r="D2" s="279"/>
      <c r="E2" s="279"/>
      <c r="F2" s="279"/>
      <c r="G2" s="279"/>
      <c r="H2" s="280"/>
    </row>
    <row r="3" spans="1:11" x14ac:dyDescent="0.3">
      <c r="A3" s="274"/>
      <c r="B3" s="274"/>
      <c r="C3" s="278"/>
      <c r="D3" s="279"/>
      <c r="E3" s="279"/>
      <c r="F3" s="279"/>
      <c r="G3" s="279"/>
      <c r="H3" s="280"/>
    </row>
    <row r="4" spans="1:11" x14ac:dyDescent="0.3">
      <c r="A4" s="274"/>
      <c r="B4" s="274"/>
      <c r="C4" s="278"/>
      <c r="D4" s="279"/>
      <c r="E4" s="279"/>
      <c r="F4" s="279"/>
      <c r="G4" s="279"/>
      <c r="H4" s="280"/>
    </row>
    <row r="5" spans="1:11" ht="15" thickBot="1" x14ac:dyDescent="0.35">
      <c r="A5" s="274"/>
      <c r="B5" s="274"/>
      <c r="C5" s="281"/>
      <c r="D5" s="282"/>
      <c r="E5" s="282"/>
      <c r="F5" s="282"/>
      <c r="G5" s="282"/>
      <c r="H5" s="283"/>
    </row>
    <row r="6" spans="1:11" x14ac:dyDescent="0.3">
      <c r="A6" s="55" t="s">
        <v>109</v>
      </c>
      <c r="B6" s="56"/>
      <c r="C6" s="56"/>
      <c r="D6" s="56"/>
      <c r="E6" s="56"/>
      <c r="F6" s="175"/>
      <c r="G6" s="176"/>
      <c r="H6" s="177"/>
      <c r="I6" s="60"/>
      <c r="J6" s="60"/>
      <c r="K6" s="60"/>
    </row>
    <row r="7" spans="1:11" ht="27" thickBot="1" x14ac:dyDescent="0.35">
      <c r="A7" s="61" t="s">
        <v>194</v>
      </c>
      <c r="B7" s="62"/>
      <c r="C7" s="62"/>
      <c r="D7" s="62"/>
      <c r="E7" s="62"/>
      <c r="F7" s="63" t="s">
        <v>34</v>
      </c>
      <c r="G7" s="64"/>
      <c r="H7" s="178"/>
      <c r="I7" s="60"/>
      <c r="J7" s="60"/>
      <c r="K7" s="60"/>
    </row>
    <row r="8" spans="1:11" x14ac:dyDescent="0.3">
      <c r="A8" s="284"/>
      <c r="B8" s="284"/>
      <c r="C8" s="284"/>
      <c r="D8" s="284"/>
      <c r="E8" s="284"/>
      <c r="F8" s="284"/>
      <c r="G8" s="284"/>
      <c r="H8" s="285"/>
      <c r="I8" s="60"/>
      <c r="J8" s="60"/>
      <c r="K8" s="60"/>
    </row>
    <row r="9" spans="1:11" x14ac:dyDescent="0.3">
      <c r="A9" s="286"/>
      <c r="B9" s="286"/>
      <c r="C9" s="286"/>
      <c r="D9" s="286"/>
      <c r="E9" s="286"/>
      <c r="F9" s="286"/>
      <c r="G9" s="286"/>
      <c r="H9" s="287"/>
      <c r="I9" s="60"/>
      <c r="J9" s="60"/>
      <c r="K9" s="60"/>
    </row>
    <row r="10" spans="1:11" ht="15" thickBot="1" x14ac:dyDescent="0.35">
      <c r="A10" s="288"/>
      <c r="B10" s="288"/>
      <c r="C10" s="288"/>
      <c r="D10" s="288"/>
      <c r="E10" s="288"/>
      <c r="F10" s="288"/>
      <c r="G10" s="288"/>
      <c r="H10" s="289"/>
      <c r="I10" s="60"/>
      <c r="J10" s="60"/>
      <c r="K10" s="60"/>
    </row>
    <row r="11" spans="1:11" ht="15" thickBot="1" x14ac:dyDescent="0.35">
      <c r="A11" s="66"/>
      <c r="B11" s="66"/>
      <c r="C11" s="66"/>
      <c r="D11" s="67"/>
      <c r="E11" s="68"/>
      <c r="F11" s="69"/>
      <c r="G11" s="70"/>
      <c r="H11" s="71"/>
      <c r="I11" s="60"/>
      <c r="J11" s="60"/>
      <c r="K11" s="60"/>
    </row>
    <row r="12" spans="1:11" ht="27" thickBot="1" x14ac:dyDescent="0.35">
      <c r="A12" s="72" t="s">
        <v>35</v>
      </c>
      <c r="B12" s="72" t="s">
        <v>36</v>
      </c>
      <c r="C12" s="72" t="s">
        <v>37</v>
      </c>
      <c r="D12" s="73" t="s">
        <v>38</v>
      </c>
      <c r="E12" s="72" t="s">
        <v>39</v>
      </c>
      <c r="F12" s="74" t="s">
        <v>40</v>
      </c>
      <c r="G12" s="75" t="s">
        <v>41</v>
      </c>
      <c r="H12" s="75" t="s">
        <v>42</v>
      </c>
      <c r="I12" s="60"/>
      <c r="J12" s="60"/>
      <c r="K12" s="60"/>
    </row>
    <row r="13" spans="1:11" x14ac:dyDescent="0.3">
      <c r="A13" s="84" t="s">
        <v>43</v>
      </c>
      <c r="B13" s="84"/>
      <c r="C13" s="84"/>
      <c r="D13" s="226" t="s">
        <v>117</v>
      </c>
      <c r="E13" s="84"/>
      <c r="F13" s="84"/>
      <c r="G13" s="84"/>
      <c r="H13" s="84"/>
      <c r="I13" s="60"/>
      <c r="J13" s="60"/>
      <c r="K13" s="60"/>
    </row>
    <row r="14" spans="1:11" ht="26.4" x14ac:dyDescent="0.3">
      <c r="A14" s="229" t="s">
        <v>44</v>
      </c>
      <c r="B14" s="228">
        <v>93565</v>
      </c>
      <c r="C14" s="232" t="s">
        <v>10</v>
      </c>
      <c r="D14" s="227" t="s">
        <v>118</v>
      </c>
      <c r="E14" s="233" t="s">
        <v>120</v>
      </c>
      <c r="F14" s="230">
        <v>1.5</v>
      </c>
      <c r="G14" s="234">
        <v>14179.16</v>
      </c>
      <c r="H14" s="231">
        <f>G14*F14</f>
        <v>21268.739999999998</v>
      </c>
      <c r="I14" s="60"/>
      <c r="J14" s="60"/>
      <c r="K14" s="60"/>
    </row>
    <row r="15" spans="1:11" ht="26.4" x14ac:dyDescent="0.3">
      <c r="A15" s="232" t="s">
        <v>46</v>
      </c>
      <c r="B15" s="228">
        <v>93572</v>
      </c>
      <c r="C15" s="232" t="s">
        <v>10</v>
      </c>
      <c r="D15" s="227" t="s">
        <v>119</v>
      </c>
      <c r="E15" s="233" t="s">
        <v>120</v>
      </c>
      <c r="F15" s="230">
        <v>1.5</v>
      </c>
      <c r="G15" s="234">
        <v>3375.6</v>
      </c>
      <c r="H15" s="231">
        <f>G15*F15</f>
        <v>5063.3999999999996</v>
      </c>
      <c r="I15" s="60"/>
      <c r="J15" s="60"/>
      <c r="K15" s="60"/>
    </row>
    <row r="16" spans="1:11" x14ac:dyDescent="0.3">
      <c r="A16" s="290" t="s">
        <v>47</v>
      </c>
      <c r="B16" s="291"/>
      <c r="C16" s="291"/>
      <c r="D16" s="291"/>
      <c r="E16" s="291"/>
      <c r="F16" s="291"/>
      <c r="G16" s="291"/>
      <c r="H16" s="242">
        <f>SUM(H14:H15)</f>
        <v>26332.14</v>
      </c>
      <c r="I16" s="60"/>
      <c r="J16" s="60"/>
      <c r="K16" s="60"/>
    </row>
    <row r="17" spans="1:11" x14ac:dyDescent="0.3">
      <c r="A17" s="83" t="s">
        <v>48</v>
      </c>
      <c r="B17" s="84"/>
      <c r="C17" s="84"/>
      <c r="D17" s="85" t="s">
        <v>116</v>
      </c>
      <c r="E17" s="85"/>
      <c r="F17" s="86"/>
      <c r="G17" s="86"/>
      <c r="H17" s="87"/>
      <c r="I17" s="60"/>
      <c r="J17" s="60"/>
      <c r="K17" s="60"/>
    </row>
    <row r="18" spans="1:11" ht="26.4" x14ac:dyDescent="0.3">
      <c r="A18" s="232" t="s">
        <v>49</v>
      </c>
      <c r="B18" s="232">
        <v>98528</v>
      </c>
      <c r="C18" s="232" t="s">
        <v>10</v>
      </c>
      <c r="D18" s="235" t="s">
        <v>108</v>
      </c>
      <c r="E18" s="233" t="s">
        <v>106</v>
      </c>
      <c r="F18" s="230">
        <v>1</v>
      </c>
      <c r="G18" s="231">
        <v>153.85</v>
      </c>
      <c r="H18" s="231">
        <f>G18*F18</f>
        <v>153.85</v>
      </c>
      <c r="I18" s="60"/>
      <c r="J18" s="60"/>
      <c r="K18" s="60"/>
    </row>
    <row r="19" spans="1:11" ht="26.4" x14ac:dyDescent="0.3">
      <c r="A19" s="232" t="s">
        <v>51</v>
      </c>
      <c r="B19" s="232">
        <v>98531</v>
      </c>
      <c r="C19" s="232" t="s">
        <v>10</v>
      </c>
      <c r="D19" s="235" t="s">
        <v>105</v>
      </c>
      <c r="E19" s="233" t="s">
        <v>106</v>
      </c>
      <c r="F19" s="230">
        <v>1</v>
      </c>
      <c r="G19" s="231">
        <v>168.38</v>
      </c>
      <c r="H19" s="231">
        <f>G19*F19</f>
        <v>168.38</v>
      </c>
      <c r="I19" s="60"/>
      <c r="J19" s="60"/>
      <c r="K19" s="60"/>
    </row>
    <row r="20" spans="1:11" ht="39.6" x14ac:dyDescent="0.3">
      <c r="A20" s="232" t="s">
        <v>123</v>
      </c>
      <c r="B20" s="236">
        <v>98525</v>
      </c>
      <c r="C20" s="232" t="s">
        <v>10</v>
      </c>
      <c r="D20" s="237" t="s">
        <v>124</v>
      </c>
      <c r="E20" s="238" t="s">
        <v>45</v>
      </c>
      <c r="F20" s="239">
        <v>5600</v>
      </c>
      <c r="G20" s="240">
        <v>0.23</v>
      </c>
      <c r="H20" s="241">
        <f>G20*F20</f>
        <v>1288</v>
      </c>
      <c r="I20" s="60"/>
      <c r="J20" s="60"/>
      <c r="K20" s="60"/>
    </row>
    <row r="21" spans="1:11" x14ac:dyDescent="0.3">
      <c r="A21" s="290" t="s">
        <v>52</v>
      </c>
      <c r="B21" s="291"/>
      <c r="C21" s="291"/>
      <c r="D21" s="291"/>
      <c r="E21" s="291"/>
      <c r="F21" s="291"/>
      <c r="G21" s="291"/>
      <c r="H21" s="211">
        <f>SUM(H18:H20)</f>
        <v>1610.23</v>
      </c>
      <c r="I21" s="60"/>
      <c r="J21" s="60"/>
    </row>
    <row r="22" spans="1:11" x14ac:dyDescent="0.3">
      <c r="A22" s="218"/>
      <c r="B22" s="219"/>
      <c r="C22" s="219"/>
      <c r="D22" s="219"/>
      <c r="E22" s="219"/>
      <c r="F22" s="219"/>
      <c r="G22" s="219"/>
      <c r="H22" s="220"/>
      <c r="I22" s="60"/>
      <c r="J22" s="60"/>
    </row>
    <row r="23" spans="1:11" ht="26.4" x14ac:dyDescent="0.3">
      <c r="A23" s="212" t="s">
        <v>53</v>
      </c>
      <c r="B23" s="213"/>
      <c r="C23" s="213"/>
      <c r="D23" s="214" t="s">
        <v>115</v>
      </c>
      <c r="E23" s="215"/>
      <c r="F23" s="216"/>
      <c r="G23" s="216"/>
      <c r="H23" s="217"/>
      <c r="I23" s="60"/>
      <c r="J23" s="60"/>
    </row>
    <row r="24" spans="1:11" ht="26.4" x14ac:dyDescent="0.3">
      <c r="A24" s="180" t="s">
        <v>54</v>
      </c>
      <c r="B24" s="181">
        <v>97626</v>
      </c>
      <c r="C24" s="182" t="s">
        <v>10</v>
      </c>
      <c r="D24" s="183" t="s">
        <v>98</v>
      </c>
      <c r="E24" s="182" t="s">
        <v>50</v>
      </c>
      <c r="F24" s="205">
        <v>15.85</v>
      </c>
      <c r="G24" s="184">
        <v>374.4</v>
      </c>
      <c r="H24" s="185">
        <f>F24*G24</f>
        <v>5934.24</v>
      </c>
      <c r="I24" s="60"/>
      <c r="J24" s="60"/>
    </row>
    <row r="25" spans="1:11" ht="26.4" x14ac:dyDescent="0.3">
      <c r="A25" s="180" t="s">
        <v>55</v>
      </c>
      <c r="B25" s="186">
        <v>97622</v>
      </c>
      <c r="C25" s="182" t="s">
        <v>10</v>
      </c>
      <c r="D25" s="183" t="s">
        <v>81</v>
      </c>
      <c r="E25" s="182" t="s">
        <v>50</v>
      </c>
      <c r="F25" s="205">
        <v>56.75</v>
      </c>
      <c r="G25" s="184">
        <v>34.78</v>
      </c>
      <c r="H25" s="185">
        <f t="shared" ref="H25:H28" si="0">F25*G25</f>
        <v>1973.7650000000001</v>
      </c>
      <c r="I25" s="169"/>
      <c r="J25" s="60"/>
    </row>
    <row r="26" spans="1:11" ht="31.5" customHeight="1" x14ac:dyDescent="0.3">
      <c r="A26" s="180" t="s">
        <v>56</v>
      </c>
      <c r="B26" s="182">
        <v>93358</v>
      </c>
      <c r="C26" s="182" t="s">
        <v>10</v>
      </c>
      <c r="D26" s="174" t="s">
        <v>82</v>
      </c>
      <c r="E26" s="182" t="s">
        <v>50</v>
      </c>
      <c r="F26" s="221">
        <f>318*0.3*0.5</f>
        <v>47.699999999999996</v>
      </c>
      <c r="G26" s="188">
        <v>52.77</v>
      </c>
      <c r="H26" s="185">
        <f t="shared" si="0"/>
        <v>2517.1289999999999</v>
      </c>
      <c r="I26" s="102"/>
      <c r="J26" s="102"/>
    </row>
    <row r="27" spans="1:11" ht="39.6" x14ac:dyDescent="0.3">
      <c r="A27" s="180" t="s">
        <v>57</v>
      </c>
      <c r="B27" s="182">
        <v>101617</v>
      </c>
      <c r="C27" s="182" t="s">
        <v>10</v>
      </c>
      <c r="D27" s="174" t="s">
        <v>193</v>
      </c>
      <c r="E27" s="182" t="s">
        <v>45</v>
      </c>
      <c r="F27" s="222">
        <f>(318*0.3)</f>
        <v>95.399999999999991</v>
      </c>
      <c r="G27" s="188">
        <v>1.23</v>
      </c>
      <c r="H27" s="185">
        <f t="shared" si="0"/>
        <v>117.34199999999998</v>
      </c>
      <c r="I27" s="102"/>
      <c r="J27" s="102"/>
    </row>
    <row r="28" spans="1:11" x14ac:dyDescent="0.3">
      <c r="A28" s="180" t="s">
        <v>89</v>
      </c>
      <c r="B28" s="182">
        <v>96995</v>
      </c>
      <c r="C28" s="182" t="s">
        <v>10</v>
      </c>
      <c r="D28" s="174" t="s">
        <v>97</v>
      </c>
      <c r="E28" s="182" t="s">
        <v>50</v>
      </c>
      <c r="F28" s="221">
        <f>(0.3*F26)</f>
        <v>14.309999999999999</v>
      </c>
      <c r="G28" s="188">
        <v>31.99</v>
      </c>
      <c r="H28" s="185">
        <f t="shared" si="0"/>
        <v>457.77689999999996</v>
      </c>
      <c r="I28" s="102"/>
      <c r="J28" s="102"/>
    </row>
    <row r="29" spans="1:11" x14ac:dyDescent="0.3">
      <c r="A29" s="269" t="s">
        <v>59</v>
      </c>
      <c r="B29" s="270"/>
      <c r="C29" s="270"/>
      <c r="D29" s="270"/>
      <c r="E29" s="270"/>
      <c r="F29" s="270"/>
      <c r="G29" s="270"/>
      <c r="H29" s="128">
        <f>SUM(H24:H28)</f>
        <v>11000.252900000001</v>
      </c>
      <c r="I29" s="60"/>
      <c r="J29" s="60"/>
    </row>
    <row r="30" spans="1:11" ht="26.4" x14ac:dyDescent="0.3">
      <c r="A30" s="83" t="s">
        <v>60</v>
      </c>
      <c r="B30" s="84"/>
      <c r="C30" s="84"/>
      <c r="D30" s="147" t="s">
        <v>114</v>
      </c>
      <c r="E30" s="85"/>
      <c r="F30" s="86"/>
      <c r="G30" s="86"/>
      <c r="H30" s="87"/>
      <c r="I30" s="60"/>
      <c r="J30" s="60"/>
    </row>
    <row r="31" spans="1:11" ht="39.6" x14ac:dyDescent="0.3">
      <c r="A31" s="180" t="s">
        <v>61</v>
      </c>
      <c r="B31" s="181">
        <v>96533</v>
      </c>
      <c r="C31" s="182" t="s">
        <v>10</v>
      </c>
      <c r="D31" s="174" t="s">
        <v>83</v>
      </c>
      <c r="E31" s="181" t="s">
        <v>45</v>
      </c>
      <c r="F31" s="223">
        <f>(318*0.4*2)</f>
        <v>254.4</v>
      </c>
      <c r="G31" s="189">
        <v>63.98</v>
      </c>
      <c r="H31" s="185">
        <f t="shared" ref="H31:H33" si="1">F31*G31</f>
        <v>16276.511999999999</v>
      </c>
    </row>
    <row r="32" spans="1:11" ht="26.4" x14ac:dyDescent="0.3">
      <c r="A32" s="180" t="s">
        <v>75</v>
      </c>
      <c r="B32" s="181">
        <v>96545</v>
      </c>
      <c r="C32" s="182" t="s">
        <v>10</v>
      </c>
      <c r="D32" s="174" t="s">
        <v>84</v>
      </c>
      <c r="E32" s="181" t="s">
        <v>58</v>
      </c>
      <c r="F32" s="223">
        <f>(80*F36)</f>
        <v>2035.2</v>
      </c>
      <c r="G32" s="189">
        <v>13</v>
      </c>
      <c r="H32" s="185">
        <f t="shared" si="1"/>
        <v>26457.600000000002</v>
      </c>
      <c r="K32" s="107"/>
    </row>
    <row r="33" spans="1:16" ht="26.4" x14ac:dyDescent="0.3">
      <c r="A33" s="180" t="s">
        <v>76</v>
      </c>
      <c r="B33" s="181">
        <v>92793</v>
      </c>
      <c r="C33" s="182" t="s">
        <v>10</v>
      </c>
      <c r="D33" s="174" t="s">
        <v>87</v>
      </c>
      <c r="E33" s="181" t="s">
        <v>58</v>
      </c>
      <c r="F33" s="223">
        <f>F32</f>
        <v>2035.2</v>
      </c>
      <c r="G33" s="189">
        <v>10.08</v>
      </c>
      <c r="H33" s="185">
        <f t="shared" si="1"/>
        <v>20514.815999999999</v>
      </c>
      <c r="K33" s="107"/>
    </row>
    <row r="34" spans="1:16" ht="26.4" x14ac:dyDescent="0.3">
      <c r="A34" s="180" t="s">
        <v>77</v>
      </c>
      <c r="B34" s="181">
        <v>96543</v>
      </c>
      <c r="C34" s="182" t="s">
        <v>10</v>
      </c>
      <c r="D34" s="174" t="s">
        <v>85</v>
      </c>
      <c r="E34" s="181" t="s">
        <v>58</v>
      </c>
      <c r="F34" s="223">
        <f>(20*F36)</f>
        <v>508.8</v>
      </c>
      <c r="G34" s="189">
        <v>14.48</v>
      </c>
      <c r="H34" s="185">
        <f>F34*G34</f>
        <v>7367.424</v>
      </c>
      <c r="K34" s="107"/>
    </row>
    <row r="35" spans="1:16" ht="26.4" x14ac:dyDescent="0.3">
      <c r="A35" s="180" t="s">
        <v>90</v>
      </c>
      <c r="B35" s="181">
        <v>92791</v>
      </c>
      <c r="C35" s="182" t="s">
        <v>10</v>
      </c>
      <c r="D35" s="174" t="s">
        <v>86</v>
      </c>
      <c r="E35" s="181" t="s">
        <v>58</v>
      </c>
      <c r="F35" s="223">
        <f>F34</f>
        <v>508.8</v>
      </c>
      <c r="G35" s="189">
        <v>9.73</v>
      </c>
      <c r="H35" s="185">
        <f>F35*G35</f>
        <v>4950.6240000000007</v>
      </c>
      <c r="K35" s="107"/>
    </row>
    <row r="36" spans="1:16" ht="26.4" x14ac:dyDescent="0.3">
      <c r="A36" s="180" t="s">
        <v>91</v>
      </c>
      <c r="B36" s="190">
        <v>94974</v>
      </c>
      <c r="C36" s="182" t="s">
        <v>10</v>
      </c>
      <c r="D36" s="174" t="s">
        <v>96</v>
      </c>
      <c r="E36" s="181" t="s">
        <v>50</v>
      </c>
      <c r="F36" s="223">
        <f>(318*0.2*0.4)</f>
        <v>25.44</v>
      </c>
      <c r="G36" s="189">
        <v>367.34</v>
      </c>
      <c r="H36" s="185">
        <f>F36*G36</f>
        <v>9345.1296000000002</v>
      </c>
      <c r="K36" s="107"/>
    </row>
    <row r="37" spans="1:16" ht="26.4" x14ac:dyDescent="0.3">
      <c r="A37" s="180" t="s">
        <v>92</v>
      </c>
      <c r="B37" s="190">
        <v>92873</v>
      </c>
      <c r="C37" s="182" t="s">
        <v>10</v>
      </c>
      <c r="D37" s="174" t="s">
        <v>88</v>
      </c>
      <c r="E37" s="181" t="s">
        <v>50</v>
      </c>
      <c r="F37" s="223">
        <f>F36</f>
        <v>25.44</v>
      </c>
      <c r="G37" s="189">
        <v>137.06</v>
      </c>
      <c r="H37" s="185">
        <f>F37*G37</f>
        <v>3486.8064000000004</v>
      </c>
      <c r="K37" s="107"/>
    </row>
    <row r="38" spans="1:16" x14ac:dyDescent="0.3">
      <c r="A38" s="269" t="s">
        <v>62</v>
      </c>
      <c r="B38" s="270"/>
      <c r="C38" s="270"/>
      <c r="D38" s="270"/>
      <c r="E38" s="270"/>
      <c r="F38" s="270"/>
      <c r="G38" s="270"/>
      <c r="H38" s="128">
        <f>SUM(H31:H37)</f>
        <v>88398.911999999997</v>
      </c>
      <c r="I38" s="60"/>
      <c r="J38" s="60"/>
      <c r="K38" s="109"/>
      <c r="L38" s="60"/>
      <c r="M38" s="60"/>
      <c r="N38" s="60"/>
      <c r="O38" s="60"/>
      <c r="P38" s="60"/>
    </row>
    <row r="39" spans="1:16" ht="39.6" hidden="1" x14ac:dyDescent="0.3">
      <c r="A39" s="83" t="s">
        <v>60</v>
      </c>
      <c r="B39" s="84"/>
      <c r="C39" s="84"/>
      <c r="D39" s="134" t="s">
        <v>107</v>
      </c>
      <c r="E39" s="85"/>
      <c r="F39" s="173"/>
      <c r="G39" s="86"/>
      <c r="H39" s="87"/>
      <c r="I39" s="60"/>
      <c r="J39" s="60"/>
      <c r="K39" s="60"/>
      <c r="L39" s="60"/>
      <c r="M39" s="60"/>
      <c r="N39" s="60"/>
      <c r="O39" s="60"/>
      <c r="P39" s="60"/>
    </row>
    <row r="40" spans="1:16" ht="39.6" hidden="1" x14ac:dyDescent="0.3">
      <c r="A40" s="180" t="s">
        <v>61</v>
      </c>
      <c r="B40" s="181">
        <v>96533</v>
      </c>
      <c r="C40" s="182" t="s">
        <v>10</v>
      </c>
      <c r="D40" s="174" t="s">
        <v>83</v>
      </c>
      <c r="E40" s="181" t="s">
        <v>45</v>
      </c>
      <c r="F40" s="192"/>
      <c r="G40" s="189">
        <f t="shared" ref="G40:G46" si="2">G31</f>
        <v>63.98</v>
      </c>
      <c r="H40" s="185">
        <f>F40*G40</f>
        <v>0</v>
      </c>
      <c r="I40" s="102"/>
      <c r="J40" s="102"/>
      <c r="K40" s="102"/>
      <c r="L40" s="102"/>
      <c r="M40" s="102"/>
      <c r="N40" s="102"/>
      <c r="O40" s="102"/>
      <c r="P40" s="102"/>
    </row>
    <row r="41" spans="1:16" ht="26.4" hidden="1" x14ac:dyDescent="0.3">
      <c r="A41" s="180" t="s">
        <v>75</v>
      </c>
      <c r="B41" s="181">
        <v>96545</v>
      </c>
      <c r="C41" s="182" t="s">
        <v>10</v>
      </c>
      <c r="D41" s="174" t="s">
        <v>84</v>
      </c>
      <c r="E41" s="181" t="s">
        <v>58</v>
      </c>
      <c r="F41" s="192"/>
      <c r="G41" s="189">
        <f t="shared" si="2"/>
        <v>13</v>
      </c>
      <c r="H41" s="185">
        <f t="shared" ref="H41:H43" si="3">F41*G41</f>
        <v>0</v>
      </c>
      <c r="I41" s="102"/>
      <c r="J41" s="102"/>
      <c r="K41" s="102"/>
      <c r="L41" s="102"/>
      <c r="M41" s="102"/>
      <c r="N41" s="102"/>
      <c r="O41" s="102"/>
      <c r="P41" s="102"/>
    </row>
    <row r="42" spans="1:16" ht="26.4" hidden="1" x14ac:dyDescent="0.3">
      <c r="A42" s="180" t="s">
        <v>76</v>
      </c>
      <c r="B42" s="181">
        <v>92793</v>
      </c>
      <c r="C42" s="182" t="s">
        <v>10</v>
      </c>
      <c r="D42" s="174" t="s">
        <v>87</v>
      </c>
      <c r="E42" s="181" t="s">
        <v>58</v>
      </c>
      <c r="F42" s="187"/>
      <c r="G42" s="189">
        <f t="shared" si="2"/>
        <v>10.08</v>
      </c>
      <c r="H42" s="185">
        <f t="shared" si="3"/>
        <v>0</v>
      </c>
      <c r="I42" s="102"/>
      <c r="J42" s="102"/>
      <c r="K42" s="102"/>
      <c r="L42" s="102"/>
      <c r="M42" s="102"/>
      <c r="N42" s="102"/>
      <c r="O42" s="102"/>
      <c r="P42" s="102"/>
    </row>
    <row r="43" spans="1:16" ht="26.4" hidden="1" x14ac:dyDescent="0.3">
      <c r="A43" s="180" t="s">
        <v>77</v>
      </c>
      <c r="B43" s="181">
        <v>96543</v>
      </c>
      <c r="C43" s="182" t="s">
        <v>10</v>
      </c>
      <c r="D43" s="174" t="s">
        <v>85</v>
      </c>
      <c r="E43" s="181" t="s">
        <v>58</v>
      </c>
      <c r="F43" s="187"/>
      <c r="G43" s="189">
        <f t="shared" si="2"/>
        <v>14.48</v>
      </c>
      <c r="H43" s="185">
        <f t="shared" si="3"/>
        <v>0</v>
      </c>
      <c r="I43" s="102"/>
      <c r="J43" s="167"/>
      <c r="K43" s="102"/>
      <c r="L43" s="102"/>
      <c r="M43" s="102"/>
      <c r="N43" s="102"/>
      <c r="O43" s="102"/>
      <c r="P43" s="102"/>
    </row>
    <row r="44" spans="1:16" ht="26.4" hidden="1" x14ac:dyDescent="0.3">
      <c r="A44" s="180" t="s">
        <v>90</v>
      </c>
      <c r="B44" s="181">
        <v>92791</v>
      </c>
      <c r="C44" s="182" t="s">
        <v>10</v>
      </c>
      <c r="D44" s="174" t="s">
        <v>86</v>
      </c>
      <c r="E44" s="181" t="s">
        <v>58</v>
      </c>
      <c r="F44" s="187"/>
      <c r="G44" s="189">
        <f t="shared" si="2"/>
        <v>9.73</v>
      </c>
      <c r="H44" s="185"/>
      <c r="I44" s="102"/>
      <c r="J44" s="167"/>
      <c r="K44" s="102"/>
      <c r="L44" s="102"/>
      <c r="M44" s="102"/>
      <c r="N44" s="102"/>
      <c r="O44" s="102"/>
      <c r="P44" s="102"/>
    </row>
    <row r="45" spans="1:16" ht="26.4" hidden="1" x14ac:dyDescent="0.3">
      <c r="A45" s="180" t="s">
        <v>91</v>
      </c>
      <c r="B45" s="190">
        <v>94974</v>
      </c>
      <c r="C45" s="182" t="s">
        <v>10</v>
      </c>
      <c r="D45" s="174" t="s">
        <v>96</v>
      </c>
      <c r="E45" s="181" t="s">
        <v>50</v>
      </c>
      <c r="F45" s="187"/>
      <c r="G45" s="189">
        <f t="shared" si="2"/>
        <v>367.34</v>
      </c>
      <c r="H45" s="185"/>
      <c r="I45" s="102"/>
      <c r="J45" s="167"/>
      <c r="K45" s="102"/>
      <c r="L45" s="102"/>
      <c r="M45" s="102"/>
      <c r="N45" s="102"/>
      <c r="O45" s="102"/>
      <c r="P45" s="102"/>
    </row>
    <row r="46" spans="1:16" ht="26.4" hidden="1" x14ac:dyDescent="0.3">
      <c r="A46" s="180" t="s">
        <v>92</v>
      </c>
      <c r="B46" s="190">
        <v>92873</v>
      </c>
      <c r="C46" s="182" t="s">
        <v>10</v>
      </c>
      <c r="D46" s="174" t="s">
        <v>88</v>
      </c>
      <c r="E46" s="181" t="s">
        <v>50</v>
      </c>
      <c r="F46" s="187"/>
      <c r="G46" s="189">
        <f t="shared" si="2"/>
        <v>137.06</v>
      </c>
      <c r="H46" s="185"/>
      <c r="I46" s="102"/>
      <c r="J46" s="167"/>
      <c r="K46" s="102"/>
      <c r="L46" s="102"/>
      <c r="M46" s="102"/>
      <c r="N46" s="102"/>
      <c r="O46" s="102"/>
      <c r="P46" s="102"/>
    </row>
    <row r="47" spans="1:16" hidden="1" x14ac:dyDescent="0.3">
      <c r="A47" s="271" t="s">
        <v>62</v>
      </c>
      <c r="B47" s="272"/>
      <c r="C47" s="272"/>
      <c r="D47" s="272"/>
      <c r="E47" s="272"/>
      <c r="F47" s="272"/>
      <c r="G47" s="273"/>
      <c r="H47" s="128">
        <f>SUM(H40:H43)</f>
        <v>0</v>
      </c>
      <c r="I47" s="119"/>
      <c r="J47" s="60"/>
    </row>
    <row r="48" spans="1:16" x14ac:dyDescent="0.3">
      <c r="A48" s="83" t="s">
        <v>63</v>
      </c>
      <c r="B48" s="84"/>
      <c r="C48" s="84"/>
      <c r="D48" s="134" t="s">
        <v>113</v>
      </c>
      <c r="E48" s="85"/>
      <c r="F48" s="86"/>
      <c r="G48" s="86"/>
      <c r="H48" s="87"/>
      <c r="I48" s="119"/>
      <c r="J48" s="60"/>
    </row>
    <row r="49" spans="1:13" ht="39.6" x14ac:dyDescent="0.3">
      <c r="A49" s="191" t="s">
        <v>64</v>
      </c>
      <c r="B49" s="181">
        <v>96533</v>
      </c>
      <c r="C49" s="182" t="s">
        <v>10</v>
      </c>
      <c r="D49" s="174" t="s">
        <v>83</v>
      </c>
      <c r="E49" s="181" t="s">
        <v>45</v>
      </c>
      <c r="F49" s="224">
        <v>105.6</v>
      </c>
      <c r="G49" s="189">
        <v>63.98</v>
      </c>
      <c r="H49" s="185">
        <f>F49*G49</f>
        <v>6756.2879999999996</v>
      </c>
      <c r="I49" s="119"/>
      <c r="J49" s="60"/>
    </row>
    <row r="50" spans="1:13" ht="39.6" x14ac:dyDescent="0.3">
      <c r="A50" s="191" t="s">
        <v>99</v>
      </c>
      <c r="B50" s="181">
        <v>92413</v>
      </c>
      <c r="C50" s="182" t="s">
        <v>10</v>
      </c>
      <c r="D50" s="174" t="s">
        <v>192</v>
      </c>
      <c r="E50" s="181" t="s">
        <v>45</v>
      </c>
      <c r="F50" s="224">
        <v>120</v>
      </c>
      <c r="G50" s="189">
        <v>68.239999999999995</v>
      </c>
      <c r="H50" s="185">
        <f>G50*F50</f>
        <v>8188.7999999999993</v>
      </c>
      <c r="I50" s="119"/>
      <c r="J50" s="60"/>
    </row>
    <row r="51" spans="1:13" ht="26.4" x14ac:dyDescent="0.3">
      <c r="A51" s="191" t="s">
        <v>100</v>
      </c>
      <c r="B51" s="181">
        <v>96545</v>
      </c>
      <c r="C51" s="182" t="s">
        <v>10</v>
      </c>
      <c r="D51" s="174" t="s">
        <v>84</v>
      </c>
      <c r="E51" s="181" t="s">
        <v>58</v>
      </c>
      <c r="F51" s="224">
        <f>F52</f>
        <v>228.80000000000007</v>
      </c>
      <c r="G51" s="189">
        <v>13</v>
      </c>
      <c r="H51" s="185">
        <f t="shared" ref="H51:H56" si="4">F51*G51</f>
        <v>2974.400000000001</v>
      </c>
      <c r="I51" s="119"/>
      <c r="J51" s="60"/>
    </row>
    <row r="52" spans="1:13" ht="39.6" x14ac:dyDescent="0.3">
      <c r="A52" s="191" t="s">
        <v>101</v>
      </c>
      <c r="B52" s="181">
        <v>92917</v>
      </c>
      <c r="C52" s="182" t="s">
        <v>10</v>
      </c>
      <c r="D52" s="174" t="s">
        <v>121</v>
      </c>
      <c r="E52" s="181" t="s">
        <v>58</v>
      </c>
      <c r="F52" s="225">
        <f>80*F56</f>
        <v>228.80000000000007</v>
      </c>
      <c r="G52" s="189">
        <v>12.46</v>
      </c>
      <c r="H52" s="185">
        <f t="shared" si="4"/>
        <v>2850.8480000000009</v>
      </c>
      <c r="I52" s="119"/>
      <c r="J52" s="60"/>
    </row>
    <row r="53" spans="1:13" ht="39.6" x14ac:dyDescent="0.3">
      <c r="A53" s="191" t="s">
        <v>102</v>
      </c>
      <c r="B53" s="181">
        <v>96543</v>
      </c>
      <c r="C53" s="182" t="s">
        <v>10</v>
      </c>
      <c r="D53" s="174" t="s">
        <v>122</v>
      </c>
      <c r="E53" s="181" t="s">
        <v>58</v>
      </c>
      <c r="F53" s="225">
        <f>(20*F55)</f>
        <v>57.200000000000017</v>
      </c>
      <c r="G53" s="189">
        <v>14.48</v>
      </c>
      <c r="H53" s="185">
        <f t="shared" si="4"/>
        <v>828.25600000000031</v>
      </c>
      <c r="I53" s="119"/>
      <c r="J53" s="60"/>
    </row>
    <row r="54" spans="1:13" ht="26.4" x14ac:dyDescent="0.3">
      <c r="A54" s="191" t="s">
        <v>103</v>
      </c>
      <c r="B54" s="181">
        <v>92791</v>
      </c>
      <c r="C54" s="182" t="s">
        <v>10</v>
      </c>
      <c r="D54" s="174" t="s">
        <v>86</v>
      </c>
      <c r="E54" s="181" t="s">
        <v>58</v>
      </c>
      <c r="F54" s="225">
        <f>(20*F55)</f>
        <v>57.200000000000017</v>
      </c>
      <c r="G54" s="189">
        <v>9.73</v>
      </c>
      <c r="H54" s="185">
        <f t="shared" si="4"/>
        <v>556.55600000000015</v>
      </c>
      <c r="I54" s="119"/>
      <c r="J54" s="60"/>
    </row>
    <row r="55" spans="1:13" ht="26.4" x14ac:dyDescent="0.3">
      <c r="A55" s="191" t="s">
        <v>104</v>
      </c>
      <c r="B55" s="190">
        <v>94974</v>
      </c>
      <c r="C55" s="182" t="s">
        <v>10</v>
      </c>
      <c r="D55" s="174" t="s">
        <v>96</v>
      </c>
      <c r="E55" s="181" t="s">
        <v>50</v>
      </c>
      <c r="F55" s="225">
        <f>F56</f>
        <v>2.8600000000000008</v>
      </c>
      <c r="G55" s="189">
        <v>367.34</v>
      </c>
      <c r="H55" s="185">
        <f t="shared" si="4"/>
        <v>1050.5924000000002</v>
      </c>
      <c r="I55" s="119"/>
      <c r="J55" s="60"/>
    </row>
    <row r="56" spans="1:13" ht="26.4" x14ac:dyDescent="0.3">
      <c r="A56" s="191" t="s">
        <v>191</v>
      </c>
      <c r="B56" s="190">
        <v>92873</v>
      </c>
      <c r="C56" s="182" t="s">
        <v>10</v>
      </c>
      <c r="D56" s="174" t="s">
        <v>88</v>
      </c>
      <c r="E56" s="181" t="s">
        <v>50</v>
      </c>
      <c r="F56" s="225">
        <f>(0.2*0.1*2.2*65)</f>
        <v>2.8600000000000008</v>
      </c>
      <c r="G56" s="189">
        <v>137.06</v>
      </c>
      <c r="H56" s="185">
        <f t="shared" si="4"/>
        <v>391.99160000000012</v>
      </c>
      <c r="I56" s="119"/>
      <c r="J56" s="60"/>
    </row>
    <row r="57" spans="1:13" x14ac:dyDescent="0.3">
      <c r="A57" s="269" t="s">
        <v>65</v>
      </c>
      <c r="B57" s="270"/>
      <c r="C57" s="270"/>
      <c r="D57" s="270"/>
      <c r="E57" s="270"/>
      <c r="F57" s="270"/>
      <c r="G57" s="270"/>
      <c r="H57" s="128">
        <f>SUM(H49:H54)</f>
        <v>22155.148000000005</v>
      </c>
      <c r="I57" s="119"/>
      <c r="J57" s="60"/>
    </row>
    <row r="58" spans="1:13" x14ac:dyDescent="0.3">
      <c r="A58" s="122"/>
      <c r="B58" s="123"/>
      <c r="C58" s="123"/>
      <c r="D58" s="123"/>
      <c r="E58" s="123"/>
      <c r="F58" s="123"/>
      <c r="G58" s="123"/>
      <c r="H58" s="170"/>
      <c r="I58" s="119"/>
      <c r="J58" s="60"/>
    </row>
    <row r="59" spans="1:13" x14ac:dyDescent="0.3">
      <c r="A59" s="171" t="s">
        <v>66</v>
      </c>
      <c r="B59" s="153"/>
      <c r="C59" s="154"/>
      <c r="D59" s="155" t="s">
        <v>112</v>
      </c>
      <c r="E59" s="156"/>
      <c r="F59" s="157"/>
      <c r="G59" s="158"/>
      <c r="H59" s="172"/>
      <c r="I59" s="60"/>
      <c r="J59" s="60"/>
    </row>
    <row r="60" spans="1:13" ht="66" x14ac:dyDescent="0.3">
      <c r="A60" s="191" t="s">
        <v>67</v>
      </c>
      <c r="B60" s="193">
        <v>87477</v>
      </c>
      <c r="C60" s="194" t="s">
        <v>10</v>
      </c>
      <c r="D60" s="195" t="s">
        <v>94</v>
      </c>
      <c r="E60" s="181" t="s">
        <v>45</v>
      </c>
      <c r="F60" s="210">
        <v>796</v>
      </c>
      <c r="G60" s="210">
        <v>47.39</v>
      </c>
      <c r="H60" s="185">
        <f t="shared" ref="H60" si="5">F60*G60</f>
        <v>37722.44</v>
      </c>
      <c r="I60" s="60"/>
      <c r="J60" s="60"/>
      <c r="L60">
        <v>87477</v>
      </c>
    </row>
    <row r="61" spans="1:13" x14ac:dyDescent="0.3">
      <c r="A61" s="269" t="s">
        <v>68</v>
      </c>
      <c r="B61" s="270"/>
      <c r="C61" s="270"/>
      <c r="D61" s="270"/>
      <c r="E61" s="270"/>
      <c r="F61" s="270"/>
      <c r="G61" s="270"/>
      <c r="H61" s="128">
        <f>H60</f>
        <v>37722.44</v>
      </c>
      <c r="I61" s="60"/>
      <c r="J61" s="60"/>
    </row>
    <row r="62" spans="1:13" x14ac:dyDescent="0.3">
      <c r="A62" s="196"/>
      <c r="B62" s="197"/>
      <c r="C62" s="197"/>
      <c r="D62" s="197"/>
      <c r="E62" s="198"/>
      <c r="F62" s="199"/>
      <c r="G62" s="200"/>
      <c r="H62" s="201"/>
      <c r="I62" s="60"/>
      <c r="J62" s="60"/>
      <c r="M62">
        <v>87483</v>
      </c>
    </row>
    <row r="63" spans="1:13" x14ac:dyDescent="0.3">
      <c r="A63" s="83" t="s">
        <v>69</v>
      </c>
      <c r="B63" s="84"/>
      <c r="C63" s="84"/>
      <c r="D63" s="85" t="s">
        <v>111</v>
      </c>
      <c r="E63" s="85"/>
      <c r="F63" s="86"/>
      <c r="G63" s="86"/>
      <c r="H63" s="87"/>
      <c r="I63" s="60"/>
      <c r="J63" s="60"/>
      <c r="K63" s="60"/>
    </row>
    <row r="64" spans="1:13" ht="52.8" x14ac:dyDescent="0.3">
      <c r="A64" s="180" t="s">
        <v>70</v>
      </c>
      <c r="B64" s="202">
        <v>87893</v>
      </c>
      <c r="C64" s="203" t="s">
        <v>10</v>
      </c>
      <c r="D64" s="204" t="s">
        <v>95</v>
      </c>
      <c r="E64" s="203" t="s">
        <v>11</v>
      </c>
      <c r="F64" s="205">
        <f>(318*2.2*2)</f>
        <v>1399.2</v>
      </c>
      <c r="G64" s="206">
        <v>4.84</v>
      </c>
      <c r="H64" s="185">
        <f t="shared" ref="H64" si="6">F64*G64</f>
        <v>6772.1279999999997</v>
      </c>
      <c r="I64" s="60"/>
      <c r="J64" s="60"/>
      <c r="K64" s="60"/>
      <c r="L64">
        <v>87503</v>
      </c>
    </row>
    <row r="65" spans="1:12" x14ac:dyDescent="0.3">
      <c r="A65" s="269" t="s">
        <v>71</v>
      </c>
      <c r="B65" s="270"/>
      <c r="C65" s="270"/>
      <c r="D65" s="270"/>
      <c r="E65" s="270"/>
      <c r="F65" s="270"/>
      <c r="G65" s="270"/>
      <c r="H65" s="128">
        <f>SUM(H64:H64)</f>
        <v>6772.1279999999997</v>
      </c>
      <c r="I65" s="60"/>
      <c r="J65" s="60"/>
      <c r="K65" s="60"/>
    </row>
    <row r="66" spans="1:12" x14ac:dyDescent="0.3">
      <c r="A66" s="122"/>
      <c r="B66" s="123"/>
      <c r="C66" s="123"/>
      <c r="D66" s="123"/>
      <c r="E66" s="123"/>
      <c r="F66" s="123"/>
      <c r="G66" s="123"/>
      <c r="H66" s="124"/>
      <c r="I66" s="60"/>
      <c r="J66" s="60"/>
      <c r="K66" s="60"/>
    </row>
    <row r="67" spans="1:12" x14ac:dyDescent="0.3">
      <c r="A67" s="83" t="s">
        <v>78</v>
      </c>
      <c r="B67" s="84"/>
      <c r="C67" s="84"/>
      <c r="D67" s="110" t="s">
        <v>110</v>
      </c>
      <c r="E67" s="85"/>
      <c r="F67" s="86"/>
      <c r="G67" s="86"/>
      <c r="H67" s="87"/>
      <c r="I67" s="117"/>
      <c r="J67" s="117"/>
      <c r="K67" s="117"/>
      <c r="L67" s="60"/>
    </row>
    <row r="68" spans="1:12" ht="26.4" x14ac:dyDescent="0.3">
      <c r="A68" s="191" t="s">
        <v>79</v>
      </c>
      <c r="B68" s="202">
        <v>88489</v>
      </c>
      <c r="C68" s="203" t="s">
        <v>10</v>
      </c>
      <c r="D68" s="174" t="s">
        <v>93</v>
      </c>
      <c r="E68" s="207" t="s">
        <v>45</v>
      </c>
      <c r="F68" s="189">
        <f>F64</f>
        <v>1399.2</v>
      </c>
      <c r="G68" s="209">
        <v>11.63</v>
      </c>
      <c r="H68" s="185">
        <f t="shared" ref="H68" si="7">F68*G68</f>
        <v>16272.696000000002</v>
      </c>
      <c r="I68" s="60"/>
      <c r="J68" s="60"/>
      <c r="K68" s="60"/>
      <c r="L68" s="125"/>
    </row>
    <row r="69" spans="1:12" x14ac:dyDescent="0.3">
      <c r="A69" s="269" t="s">
        <v>80</v>
      </c>
      <c r="B69" s="270"/>
      <c r="C69" s="270"/>
      <c r="D69" s="270"/>
      <c r="E69" s="270"/>
      <c r="F69" s="270"/>
      <c r="G69" s="270"/>
      <c r="H69" s="128">
        <f>H68</f>
        <v>16272.696000000002</v>
      </c>
      <c r="I69" s="60"/>
      <c r="J69" s="60"/>
      <c r="K69" s="60"/>
      <c r="L69" s="60"/>
    </row>
    <row r="70" spans="1:12" x14ac:dyDescent="0.3">
      <c r="A70" s="83" t="s">
        <v>125</v>
      </c>
      <c r="B70" s="84"/>
      <c r="C70" s="84"/>
      <c r="D70" s="110" t="s">
        <v>143</v>
      </c>
      <c r="E70" s="85"/>
      <c r="F70" s="86"/>
      <c r="G70" s="86"/>
      <c r="H70" s="87"/>
      <c r="I70" s="60"/>
      <c r="J70" s="60"/>
      <c r="K70" s="60"/>
      <c r="L70" s="60"/>
    </row>
    <row r="71" spans="1:12" ht="52.8" x14ac:dyDescent="0.3">
      <c r="A71" s="191" t="s">
        <v>126</v>
      </c>
      <c r="B71" s="202">
        <v>37561</v>
      </c>
      <c r="C71" s="203" t="s">
        <v>10</v>
      </c>
      <c r="D71" s="174" t="s">
        <v>127</v>
      </c>
      <c r="E71" s="207" t="s">
        <v>45</v>
      </c>
      <c r="F71" s="189">
        <v>976.43</v>
      </c>
      <c r="G71" s="209">
        <v>8.8000000000000007</v>
      </c>
      <c r="H71" s="185">
        <f t="shared" ref="H71" si="8">F71*G71</f>
        <v>8592.5840000000007</v>
      </c>
      <c r="I71" s="60"/>
      <c r="J71" s="60"/>
      <c r="K71" s="60"/>
      <c r="L71" s="60"/>
    </row>
    <row r="72" spans="1:12" x14ac:dyDescent="0.3">
      <c r="A72" s="269" t="s">
        <v>144</v>
      </c>
      <c r="B72" s="270"/>
      <c r="C72" s="270"/>
      <c r="D72" s="270"/>
      <c r="E72" s="270"/>
      <c r="F72" s="270"/>
      <c r="G72" s="270"/>
      <c r="H72" s="128">
        <f>H71</f>
        <v>8592.5840000000007</v>
      </c>
      <c r="I72" s="117"/>
      <c r="J72" s="117"/>
      <c r="K72" s="117"/>
      <c r="L72" s="60"/>
    </row>
    <row r="73" spans="1:12" x14ac:dyDescent="0.3">
      <c r="A73" s="269" t="s">
        <v>72</v>
      </c>
      <c r="B73" s="270"/>
      <c r="C73" s="270"/>
      <c r="D73" s="270"/>
      <c r="E73" s="270"/>
      <c r="F73" s="270"/>
      <c r="G73" s="270"/>
      <c r="H73" s="128">
        <f>(H16+H21+H69+H65+H61+H57+H47+H38+H29+H71)</f>
        <v>218856.53089999998</v>
      </c>
    </row>
    <row r="74" spans="1:12" ht="15" thickBot="1" x14ac:dyDescent="0.35">
      <c r="A74" s="2" t="s">
        <v>73</v>
      </c>
      <c r="B74" s="265"/>
      <c r="C74" s="265"/>
      <c r="D74" s="265"/>
      <c r="E74" s="265"/>
      <c r="F74" s="265"/>
      <c r="G74" s="266"/>
      <c r="H74" s="140">
        <f>H73*1.2824</f>
        <v>280661.61522615998</v>
      </c>
    </row>
    <row r="75" spans="1:12" x14ac:dyDescent="0.3">
      <c r="A75" s="179"/>
      <c r="B75" s="179"/>
      <c r="C75" s="179"/>
      <c r="D75" s="179"/>
      <c r="E75" s="179"/>
      <c r="F75" s="179"/>
      <c r="G75" s="179"/>
      <c r="H75" s="208"/>
    </row>
    <row r="76" spans="1:12" x14ac:dyDescent="0.3">
      <c r="A76" s="267"/>
      <c r="B76" s="267"/>
      <c r="C76" s="267"/>
      <c r="D76" s="267"/>
      <c r="E76" s="267"/>
      <c r="F76" s="267"/>
      <c r="G76" s="79"/>
      <c r="H76" s="60"/>
    </row>
    <row r="77" spans="1:12" x14ac:dyDescent="0.3">
      <c r="A77" s="267"/>
      <c r="B77" s="267"/>
      <c r="C77" s="267"/>
      <c r="D77" s="267"/>
      <c r="E77" s="267"/>
      <c r="F77" s="267"/>
      <c r="G77" s="79"/>
      <c r="H77" s="60"/>
      <c r="I77" s="139"/>
    </row>
    <row r="78" spans="1:12" x14ac:dyDescent="0.3">
      <c r="A78" s="267"/>
      <c r="B78" s="267"/>
      <c r="C78" s="267"/>
      <c r="D78" s="267"/>
      <c r="E78" s="267"/>
      <c r="F78" s="267"/>
      <c r="G78" s="79"/>
      <c r="H78" s="168"/>
    </row>
    <row r="79" spans="1:12" x14ac:dyDescent="0.3">
      <c r="A79" s="267"/>
      <c r="B79" s="267"/>
      <c r="C79" s="267"/>
      <c r="D79" s="267"/>
      <c r="E79" s="267"/>
      <c r="F79" s="267"/>
      <c r="G79" s="79"/>
      <c r="H79" s="60"/>
    </row>
    <row r="80" spans="1:12" x14ac:dyDescent="0.3">
      <c r="A80" s="267"/>
      <c r="B80" s="267"/>
      <c r="C80" s="267"/>
      <c r="D80" s="267"/>
      <c r="E80" s="267"/>
      <c r="F80" s="267"/>
      <c r="G80" s="79"/>
      <c r="H80" s="60"/>
    </row>
    <row r="81" spans="1:16" x14ac:dyDescent="0.3">
      <c r="A81" s="268"/>
      <c r="B81" s="268"/>
      <c r="C81" s="268"/>
      <c r="D81" s="268"/>
      <c r="E81" s="268"/>
      <c r="F81" s="268"/>
      <c r="G81" s="97"/>
      <c r="H81" s="142"/>
      <c r="I81" s="60"/>
      <c r="J81" s="60"/>
      <c r="K81" s="60"/>
      <c r="L81" s="60"/>
      <c r="M81" s="60"/>
      <c r="N81" s="60"/>
      <c r="O81" s="60"/>
      <c r="P81" s="60"/>
    </row>
    <row r="82" spans="1:16" x14ac:dyDescent="0.3">
      <c r="A82" s="268"/>
      <c r="B82" s="268"/>
      <c r="C82" s="268"/>
      <c r="D82" s="268"/>
      <c r="E82" s="268"/>
      <c r="F82" s="268"/>
      <c r="G82" s="97"/>
      <c r="H82" s="142"/>
      <c r="I82" s="60"/>
      <c r="J82" s="60"/>
      <c r="K82" s="60"/>
      <c r="L82" s="60"/>
      <c r="M82" s="60"/>
      <c r="N82" s="60"/>
      <c r="O82" s="60"/>
      <c r="P82" s="60"/>
    </row>
    <row r="83" spans="1:16" x14ac:dyDescent="0.3">
      <c r="A83" s="268"/>
      <c r="B83" s="268"/>
      <c r="C83" s="268"/>
      <c r="D83" s="268"/>
      <c r="E83" s="268"/>
      <c r="F83" s="268"/>
      <c r="G83" s="97"/>
      <c r="H83" s="142"/>
      <c r="I83" s="60"/>
      <c r="J83" s="60"/>
      <c r="K83" s="60"/>
      <c r="L83" s="60"/>
      <c r="M83" s="60"/>
      <c r="N83" s="60"/>
      <c r="O83" s="60"/>
      <c r="P83" s="60"/>
    </row>
    <row r="84" spans="1:16" x14ac:dyDescent="0.3">
      <c r="A84" s="268"/>
      <c r="B84" s="268"/>
      <c r="C84" s="268"/>
      <c r="D84" s="268"/>
      <c r="E84" s="268"/>
      <c r="F84" s="268"/>
      <c r="G84" s="97"/>
      <c r="H84" s="142"/>
      <c r="I84" s="60"/>
      <c r="J84" s="60"/>
      <c r="K84" s="60"/>
      <c r="L84" s="60"/>
      <c r="M84" s="60"/>
      <c r="N84" s="60"/>
      <c r="O84" s="60"/>
      <c r="P84" s="60"/>
    </row>
    <row r="85" spans="1:16" x14ac:dyDescent="0.3">
      <c r="A85" s="138"/>
      <c r="B85" s="138"/>
      <c r="C85" s="138"/>
      <c r="D85" s="138"/>
      <c r="E85" s="138"/>
      <c r="F85" s="138"/>
      <c r="G85" s="138"/>
      <c r="I85" s="143"/>
      <c r="J85" s="143"/>
      <c r="K85" s="143"/>
      <c r="L85" s="143"/>
      <c r="M85" s="143"/>
      <c r="N85" s="143"/>
      <c r="O85" s="143"/>
      <c r="P85" s="143"/>
    </row>
    <row r="86" spans="1:16" x14ac:dyDescent="0.3">
      <c r="I86" s="143"/>
      <c r="J86" s="143"/>
      <c r="K86" s="143"/>
      <c r="L86" s="143"/>
      <c r="M86" s="143"/>
      <c r="N86" s="143"/>
      <c r="O86" s="143"/>
      <c r="P86" s="143"/>
    </row>
    <row r="87" spans="1:16" x14ac:dyDescent="0.3">
      <c r="A87" s="60"/>
      <c r="B87" s="60"/>
      <c r="C87" s="60"/>
      <c r="D87" s="60"/>
      <c r="E87" s="60"/>
      <c r="F87" s="144"/>
      <c r="G87" s="144"/>
      <c r="H87" s="60"/>
      <c r="I87" s="143"/>
      <c r="J87" s="143"/>
      <c r="K87" s="143"/>
      <c r="L87" s="143"/>
      <c r="M87" s="143"/>
      <c r="N87" s="143"/>
      <c r="O87" s="143"/>
      <c r="P87" s="143"/>
    </row>
    <row r="88" spans="1:16" x14ac:dyDescent="0.3">
      <c r="A88" s="60"/>
      <c r="B88" s="60"/>
      <c r="C88" s="60"/>
      <c r="D88" s="60"/>
      <c r="E88" s="60"/>
      <c r="F88" s="144"/>
      <c r="G88" s="144"/>
      <c r="H88" s="60"/>
      <c r="I88" s="143"/>
      <c r="J88" s="143"/>
      <c r="K88" s="143"/>
      <c r="L88" s="143"/>
      <c r="M88" s="143"/>
      <c r="N88" s="143"/>
      <c r="O88" s="143"/>
      <c r="P88" s="143"/>
    </row>
    <row r="89" spans="1:16" x14ac:dyDescent="0.3">
      <c r="A89" s="60"/>
      <c r="B89" s="60"/>
      <c r="C89" s="60"/>
      <c r="D89" s="60"/>
      <c r="E89" s="145"/>
      <c r="F89" s="146"/>
      <c r="G89" s="144"/>
      <c r="H89" s="144"/>
    </row>
    <row r="90" spans="1:16" x14ac:dyDescent="0.3">
      <c r="A90" s="60"/>
      <c r="B90" s="60"/>
      <c r="C90" s="60"/>
      <c r="D90" s="60"/>
      <c r="E90" s="60"/>
      <c r="F90" s="144"/>
      <c r="G90" s="144"/>
      <c r="H90" s="60"/>
    </row>
    <row r="91" spans="1:16" x14ac:dyDescent="0.3">
      <c r="A91" s="60"/>
      <c r="B91" s="60"/>
      <c r="C91" s="60"/>
      <c r="D91" s="60"/>
      <c r="E91" s="60"/>
      <c r="F91" s="144"/>
      <c r="G91" s="144"/>
      <c r="H91" s="60"/>
      <c r="I91" s="60"/>
      <c r="J91" s="60"/>
      <c r="K91" s="60"/>
      <c r="L91" s="60"/>
      <c r="M91" s="60"/>
      <c r="N91" s="60"/>
      <c r="O91" s="60"/>
      <c r="P91" s="60"/>
    </row>
    <row r="92" spans="1:16" x14ac:dyDescent="0.3">
      <c r="A92" s="60"/>
      <c r="B92" s="60"/>
      <c r="C92" s="60"/>
      <c r="D92" s="60"/>
      <c r="E92" s="60"/>
      <c r="F92" s="144"/>
      <c r="G92" s="144"/>
      <c r="H92" s="60"/>
      <c r="I92" s="60"/>
      <c r="J92" s="60"/>
      <c r="K92" s="60"/>
      <c r="L92" s="60"/>
      <c r="M92" s="60"/>
      <c r="N92" s="60"/>
      <c r="O92" s="60"/>
      <c r="P92" s="60"/>
    </row>
    <row r="93" spans="1:16" x14ac:dyDescent="0.3">
      <c r="I93" s="60"/>
      <c r="J93" s="60"/>
      <c r="K93" s="60"/>
      <c r="L93" s="60"/>
      <c r="M93" s="60"/>
      <c r="N93" s="60"/>
      <c r="O93" s="60"/>
      <c r="P93" s="60"/>
    </row>
    <row r="94" spans="1:16" x14ac:dyDescent="0.3">
      <c r="I94" s="60"/>
      <c r="J94" s="60"/>
      <c r="K94" s="60"/>
      <c r="L94" s="60"/>
      <c r="M94" s="60"/>
      <c r="N94" s="60"/>
      <c r="O94" s="60"/>
      <c r="P94" s="60"/>
    </row>
    <row r="95" spans="1:16" x14ac:dyDescent="0.3">
      <c r="I95" s="60"/>
      <c r="J95" s="60"/>
      <c r="K95" s="60"/>
      <c r="L95" s="60"/>
      <c r="M95" s="60"/>
      <c r="N95" s="60"/>
      <c r="O95" s="60"/>
      <c r="P95" s="60"/>
    </row>
    <row r="96" spans="1:16" x14ac:dyDescent="0.3">
      <c r="I96" s="60"/>
      <c r="J96" s="60"/>
      <c r="K96" s="60"/>
      <c r="L96" s="60"/>
      <c r="M96" s="60"/>
      <c r="N96" s="60"/>
      <c r="O96" s="60"/>
      <c r="P96" s="60"/>
    </row>
  </sheetData>
  <mergeCells count="18">
    <mergeCell ref="A47:G47"/>
    <mergeCell ref="A65:G65"/>
    <mergeCell ref="A69:G69"/>
    <mergeCell ref="A1:B5"/>
    <mergeCell ref="C1:H5"/>
    <mergeCell ref="A8:H10"/>
    <mergeCell ref="A29:G29"/>
    <mergeCell ref="A38:G38"/>
    <mergeCell ref="A57:G57"/>
    <mergeCell ref="A21:G21"/>
    <mergeCell ref="A16:G16"/>
    <mergeCell ref="A74:G74"/>
    <mergeCell ref="A76:F80"/>
    <mergeCell ref="A81:F82"/>
    <mergeCell ref="A83:F84"/>
    <mergeCell ref="A61:G61"/>
    <mergeCell ref="A73:G73"/>
    <mergeCell ref="A72:G72"/>
  </mergeCells>
  <phoneticPr fontId="31" type="noConversion"/>
  <pageMargins left="0.51181102362204722" right="0.51181102362204722" top="0.78740157480314965" bottom="0.78740157480314965" header="0.31496062992125984" footer="0.31496062992125984"/>
  <pageSetup paperSize="9" scale="90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59738-55E2-4F94-A66F-B0AC68DCA7AF}">
  <dimension ref="A1:M28"/>
  <sheetViews>
    <sheetView tabSelected="1" topLeftCell="A7" workbookViewId="0">
      <selection activeCell="D13" sqref="D13:D14"/>
    </sheetView>
  </sheetViews>
  <sheetFormatPr defaultRowHeight="14.4" x14ac:dyDescent="0.3"/>
  <cols>
    <col min="1" max="1" width="6.21875" customWidth="1"/>
    <col min="2" max="2" width="35.88671875" customWidth="1"/>
    <col min="3" max="3" width="22.33203125" customWidth="1"/>
    <col min="4" max="4" width="19.5546875" customWidth="1"/>
    <col min="13" max="13" width="12.5546875" bestFit="1" customWidth="1"/>
  </cols>
  <sheetData>
    <row r="1" spans="1:11" x14ac:dyDescent="0.3">
      <c r="A1" s="354" t="s">
        <v>128</v>
      </c>
      <c r="B1" s="355"/>
      <c r="C1" s="355"/>
      <c r="D1" s="355"/>
      <c r="E1" s="355"/>
      <c r="F1" s="355"/>
      <c r="G1" s="355"/>
      <c r="H1" s="355"/>
      <c r="I1" s="355"/>
      <c r="J1" s="247"/>
      <c r="K1" s="248"/>
    </row>
    <row r="2" spans="1:11" ht="15.6" x14ac:dyDescent="0.3">
      <c r="A2" s="356" t="s">
        <v>129</v>
      </c>
      <c r="B2" s="357"/>
      <c r="C2" s="357"/>
      <c r="D2" s="357"/>
      <c r="E2" s="357"/>
      <c r="F2" s="357"/>
      <c r="G2" s="357"/>
      <c r="H2" s="357"/>
      <c r="I2" s="357"/>
      <c r="J2" s="138"/>
      <c r="K2" s="244"/>
    </row>
    <row r="3" spans="1:11" x14ac:dyDescent="0.3">
      <c r="A3" s="358" t="s">
        <v>130</v>
      </c>
      <c r="B3" s="359"/>
      <c r="C3" s="359"/>
      <c r="D3" s="359"/>
      <c r="E3" s="359"/>
      <c r="F3" s="359"/>
      <c r="G3" s="359"/>
      <c r="H3" s="359"/>
      <c r="I3" s="359"/>
      <c r="J3" s="138"/>
      <c r="K3" s="244"/>
    </row>
    <row r="4" spans="1:11" ht="15" thickBot="1" x14ac:dyDescent="0.35">
      <c r="A4" s="249"/>
      <c r="B4" s="245"/>
      <c r="C4" s="245"/>
      <c r="D4" s="245"/>
      <c r="E4" s="245"/>
      <c r="F4" s="245"/>
      <c r="G4" s="245"/>
      <c r="H4" s="245"/>
      <c r="I4" s="245"/>
      <c r="J4" s="245"/>
      <c r="K4" s="246"/>
    </row>
    <row r="5" spans="1:11" ht="14.4" customHeight="1" x14ac:dyDescent="0.3">
      <c r="A5" s="360" t="s">
        <v>131</v>
      </c>
      <c r="B5" s="315" t="s">
        <v>132</v>
      </c>
      <c r="C5" s="315"/>
      <c r="D5" s="320" t="s">
        <v>138</v>
      </c>
      <c r="E5" s="243"/>
      <c r="F5" s="315" t="s">
        <v>139</v>
      </c>
      <c r="G5" s="315"/>
      <c r="H5" s="315" t="s">
        <v>140</v>
      </c>
      <c r="I5" s="315"/>
      <c r="J5" s="312" t="s">
        <v>141</v>
      </c>
      <c r="K5" s="313"/>
    </row>
    <row r="6" spans="1:11" ht="15" thickBot="1" x14ac:dyDescent="0.35">
      <c r="A6" s="318"/>
      <c r="B6" s="319"/>
      <c r="C6" s="319"/>
      <c r="D6" s="321"/>
      <c r="E6" s="256"/>
      <c r="F6" s="314">
        <v>30</v>
      </c>
      <c r="G6" s="314"/>
      <c r="H6" s="314">
        <v>60</v>
      </c>
      <c r="I6" s="314"/>
      <c r="J6" s="292">
        <v>90</v>
      </c>
      <c r="K6" s="293"/>
    </row>
    <row r="7" spans="1:11" ht="21" customHeight="1" x14ac:dyDescent="0.3">
      <c r="A7" s="328">
        <v>1</v>
      </c>
      <c r="B7" s="361" t="str">
        <f>'Orçamento do muro PMVG'!D13</f>
        <v>ADMINISTRAÇÃO LOCAL</v>
      </c>
      <c r="C7" s="362"/>
      <c r="D7" s="310">
        <f>'Orçamento do muro PMVG'!H16</f>
        <v>26332.14</v>
      </c>
      <c r="E7" s="250" t="s">
        <v>8</v>
      </c>
      <c r="F7" s="301">
        <v>0.33</v>
      </c>
      <c r="G7" s="306"/>
      <c r="H7" s="301">
        <v>0.33</v>
      </c>
      <c r="I7" s="306"/>
      <c r="J7" s="301">
        <v>0.34</v>
      </c>
      <c r="K7" s="302"/>
    </row>
    <row r="8" spans="1:11" ht="19.8" customHeight="1" thickBot="1" x14ac:dyDescent="0.35">
      <c r="A8" s="329"/>
      <c r="B8" s="344"/>
      <c r="C8" s="345"/>
      <c r="D8" s="311"/>
      <c r="E8" s="250" t="s">
        <v>142</v>
      </c>
      <c r="F8" s="300">
        <f>D7*0.33</f>
        <v>8689.6062000000002</v>
      </c>
      <c r="G8" s="303"/>
      <c r="H8" s="300">
        <f>D7*0.33</f>
        <v>8689.6062000000002</v>
      </c>
      <c r="I8" s="303"/>
      <c r="J8" s="300">
        <f>D7*0.34</f>
        <v>8952.9276000000009</v>
      </c>
      <c r="K8" s="293"/>
    </row>
    <row r="9" spans="1:11" ht="21" customHeight="1" x14ac:dyDescent="0.3">
      <c r="A9" s="341">
        <v>2</v>
      </c>
      <c r="B9" s="342" t="str">
        <f>'Orçamento do muro PMVG'!D17</f>
        <v>SERVIÇOS INICIAIS</v>
      </c>
      <c r="C9" s="343"/>
      <c r="D9" s="308">
        <f>'Orçamento do muro PMVG'!H21</f>
        <v>1610.23</v>
      </c>
      <c r="E9" s="250" t="s">
        <v>8</v>
      </c>
      <c r="F9" s="301">
        <v>0.5</v>
      </c>
      <c r="G9" s="306"/>
      <c r="H9" s="301">
        <v>0.5</v>
      </c>
      <c r="I9" s="306"/>
      <c r="J9" s="292"/>
      <c r="K9" s="293"/>
    </row>
    <row r="10" spans="1:11" ht="33" customHeight="1" thickBot="1" x14ac:dyDescent="0.35">
      <c r="A10" s="329"/>
      <c r="B10" s="344"/>
      <c r="C10" s="345"/>
      <c r="D10" s="309"/>
      <c r="E10" s="250" t="s">
        <v>142</v>
      </c>
      <c r="F10" s="300">
        <f>D9*0.5</f>
        <v>805.11500000000001</v>
      </c>
      <c r="G10" s="303"/>
      <c r="H10" s="300">
        <f>D9*0.5</f>
        <v>805.11500000000001</v>
      </c>
      <c r="I10" s="303"/>
      <c r="J10" s="292"/>
      <c r="K10" s="293"/>
    </row>
    <row r="11" spans="1:11" ht="21" customHeight="1" x14ac:dyDescent="0.3">
      <c r="A11" s="328">
        <v>3</v>
      </c>
      <c r="B11" s="346" t="str">
        <f>'Orçamento do muro PMVG'!D23</f>
        <v>DEMOLIÇÕES E EXECUÇÃO DO MOVIMENTO DE TERRA PARA FUNDAÇÃO - BALDRAME PARA O NOVO MURO -</v>
      </c>
      <c r="C11" s="347"/>
      <c r="D11" s="308">
        <f>'Orçamento do muro PMVG'!H29</f>
        <v>11000.252900000001</v>
      </c>
      <c r="E11" s="250" t="s">
        <v>8</v>
      </c>
      <c r="F11" s="301">
        <v>0.4</v>
      </c>
      <c r="G11" s="306"/>
      <c r="H11" s="301">
        <v>0.6</v>
      </c>
      <c r="I11" s="306"/>
      <c r="J11" s="292"/>
      <c r="K11" s="293"/>
    </row>
    <row r="12" spans="1:11" ht="18.600000000000001" customHeight="1" thickBot="1" x14ac:dyDescent="0.35">
      <c r="A12" s="329"/>
      <c r="B12" s="348"/>
      <c r="C12" s="349"/>
      <c r="D12" s="309"/>
      <c r="E12" s="250" t="s">
        <v>142</v>
      </c>
      <c r="F12" s="300">
        <f>D11*0.4</f>
        <v>4400.1011600000011</v>
      </c>
      <c r="G12" s="303"/>
      <c r="H12" s="300">
        <f>D11*0.6</f>
        <v>6600.1517400000002</v>
      </c>
      <c r="I12" s="303"/>
      <c r="J12" s="292"/>
      <c r="K12" s="293"/>
    </row>
    <row r="13" spans="1:11" ht="19.2" customHeight="1" x14ac:dyDescent="0.3">
      <c r="A13" s="328">
        <v>4</v>
      </c>
      <c r="B13" s="350" t="str">
        <f>'Orçamento do muro PMVG'!D30</f>
        <v xml:space="preserve">FUNDAÇÃO PARA NOVO MURO ONDE A VIGA BALDRAME CORRIDA TERÁ 40 CM DE ALTURA </v>
      </c>
      <c r="C13" s="351"/>
      <c r="D13" s="308">
        <f>'Orçamento do muro PMVG'!H38</f>
        <v>88398.911999999997</v>
      </c>
      <c r="E13" s="250" t="s">
        <v>8</v>
      </c>
      <c r="F13" s="292">
        <v>20</v>
      </c>
      <c r="G13" s="303"/>
      <c r="H13" s="298">
        <v>0.5</v>
      </c>
      <c r="I13" s="307"/>
      <c r="J13" s="298">
        <v>0.3</v>
      </c>
      <c r="K13" s="299"/>
    </row>
    <row r="14" spans="1:11" ht="15" thickBot="1" x14ac:dyDescent="0.35">
      <c r="A14" s="329"/>
      <c r="B14" s="352"/>
      <c r="C14" s="353"/>
      <c r="D14" s="309"/>
      <c r="E14" s="250" t="s">
        <v>142</v>
      </c>
      <c r="F14" s="300">
        <f>D13*0.2</f>
        <v>17679.7824</v>
      </c>
      <c r="G14" s="303"/>
      <c r="H14" s="300">
        <f>D13*0.5</f>
        <v>44199.455999999998</v>
      </c>
      <c r="I14" s="303"/>
      <c r="J14" s="300">
        <f>D13*0.3</f>
        <v>26519.673599999998</v>
      </c>
      <c r="K14" s="293"/>
    </row>
    <row r="15" spans="1:11" x14ac:dyDescent="0.3">
      <c r="A15" s="328">
        <v>5</v>
      </c>
      <c r="B15" s="330" t="str">
        <f>'Orçamento do muro PMVG'!D48</f>
        <v xml:space="preserve">ESTRUTURA EM CONCRETO ARMADO PARA NOVO MURO </v>
      </c>
      <c r="C15" s="331"/>
      <c r="D15" s="308">
        <f>'Orçamento do muro PMVG'!H57</f>
        <v>22155.148000000005</v>
      </c>
      <c r="E15" s="250" t="s">
        <v>8</v>
      </c>
      <c r="F15" s="292"/>
      <c r="G15" s="303"/>
      <c r="H15" s="298">
        <v>0.5</v>
      </c>
      <c r="I15" s="307"/>
      <c r="J15" s="298">
        <v>0.5</v>
      </c>
      <c r="K15" s="299"/>
    </row>
    <row r="16" spans="1:11" ht="15" thickBot="1" x14ac:dyDescent="0.35">
      <c r="A16" s="329"/>
      <c r="B16" s="332"/>
      <c r="C16" s="333"/>
      <c r="D16" s="309"/>
      <c r="E16" s="250" t="s">
        <v>142</v>
      </c>
      <c r="F16" s="292"/>
      <c r="G16" s="303"/>
      <c r="H16" s="300">
        <f>D15*0.5</f>
        <v>11077.574000000002</v>
      </c>
      <c r="I16" s="303"/>
      <c r="J16" s="300">
        <f>D15*0.5</f>
        <v>11077.574000000002</v>
      </c>
      <c r="K16" s="293"/>
    </row>
    <row r="17" spans="1:13" x14ac:dyDescent="0.3">
      <c r="A17" s="328">
        <v>6</v>
      </c>
      <c r="B17" s="334" t="str">
        <f>'Orçamento do muro PMVG'!D59</f>
        <v xml:space="preserve">ALVENARIA DE TIJOLOS FURADOS 9*19*39 CM </v>
      </c>
      <c r="C17" s="335"/>
      <c r="D17" s="308">
        <f>'Orçamento do muro PMVG'!H61</f>
        <v>37722.44</v>
      </c>
      <c r="E17" s="250" t="s">
        <v>8</v>
      </c>
      <c r="F17" s="292"/>
      <c r="G17" s="303"/>
      <c r="H17" s="292">
        <v>40</v>
      </c>
      <c r="I17" s="303"/>
      <c r="J17" s="292">
        <v>60</v>
      </c>
      <c r="K17" s="293"/>
    </row>
    <row r="18" spans="1:13" ht="15" thickBot="1" x14ac:dyDescent="0.35">
      <c r="A18" s="329"/>
      <c r="B18" s="336"/>
      <c r="C18" s="337"/>
      <c r="D18" s="309"/>
      <c r="E18" s="250" t="s">
        <v>142</v>
      </c>
      <c r="F18" s="292"/>
      <c r="G18" s="303"/>
      <c r="H18" s="300">
        <f>D17*0.4</f>
        <v>15088.976000000002</v>
      </c>
      <c r="I18" s="303"/>
      <c r="J18" s="300">
        <f>D17*0.6</f>
        <v>22633.464</v>
      </c>
      <c r="K18" s="293"/>
    </row>
    <row r="19" spans="1:13" x14ac:dyDescent="0.3">
      <c r="A19" s="322">
        <v>7</v>
      </c>
      <c r="B19" s="324" t="str">
        <f>'Orçamento do muro PMVG'!D63</f>
        <v>REVESTIMENTOS</v>
      </c>
      <c r="C19" s="325"/>
      <c r="D19" s="308">
        <f>'Orçamento do muro PMVG'!H65</f>
        <v>6772.1279999999997</v>
      </c>
      <c r="E19" s="250" t="s">
        <v>8</v>
      </c>
      <c r="F19" s="292"/>
      <c r="G19" s="303"/>
      <c r="H19" s="298">
        <v>0.4</v>
      </c>
      <c r="I19" s="307"/>
      <c r="J19" s="298">
        <v>0.6</v>
      </c>
      <c r="K19" s="299"/>
    </row>
    <row r="20" spans="1:13" ht="15" thickBot="1" x14ac:dyDescent="0.35">
      <c r="A20" s="323"/>
      <c r="B20" s="326"/>
      <c r="C20" s="327"/>
      <c r="D20" s="309"/>
      <c r="E20" s="250" t="s">
        <v>142</v>
      </c>
      <c r="F20" s="292"/>
      <c r="G20" s="303"/>
      <c r="H20" s="300">
        <f>D19*0.4</f>
        <v>2708.8512000000001</v>
      </c>
      <c r="I20" s="303"/>
      <c r="J20" s="300">
        <f>D19*0.6</f>
        <v>4063.2767999999996</v>
      </c>
      <c r="K20" s="293"/>
    </row>
    <row r="21" spans="1:13" x14ac:dyDescent="0.3">
      <c r="A21" s="322">
        <v>8</v>
      </c>
      <c r="B21" s="324" t="str">
        <f>'Orçamento do muro PMVG'!D67</f>
        <v xml:space="preserve">PINTURA </v>
      </c>
      <c r="C21" s="325"/>
      <c r="D21" s="308">
        <f>'Orçamento do muro PMVG'!H69</f>
        <v>16272.696000000002</v>
      </c>
      <c r="E21" s="250" t="s">
        <v>8</v>
      </c>
      <c r="F21" s="292"/>
      <c r="G21" s="303"/>
      <c r="H21" s="298">
        <v>0.4</v>
      </c>
      <c r="I21" s="307"/>
      <c r="J21" s="298">
        <v>0.6</v>
      </c>
      <c r="K21" s="299"/>
    </row>
    <row r="22" spans="1:13" ht="15" thickBot="1" x14ac:dyDescent="0.35">
      <c r="A22" s="323"/>
      <c r="B22" s="326"/>
      <c r="C22" s="327"/>
      <c r="D22" s="309"/>
      <c r="E22" s="250" t="s">
        <v>142</v>
      </c>
      <c r="F22" s="292"/>
      <c r="G22" s="303"/>
      <c r="H22" s="300">
        <f>D21*0.4</f>
        <v>6509.0784000000012</v>
      </c>
      <c r="I22" s="303"/>
      <c r="J22" s="300">
        <f>D21*0.6</f>
        <v>9763.6176000000014</v>
      </c>
      <c r="K22" s="293"/>
    </row>
    <row r="23" spans="1:13" x14ac:dyDescent="0.3">
      <c r="A23" s="322">
        <v>9</v>
      </c>
      <c r="B23" s="324" t="str">
        <f>'Orçamento do muro PMVG'!D70</f>
        <v>PORTÂO</v>
      </c>
      <c r="C23" s="325"/>
      <c r="D23" s="308">
        <f>'Orçamento do muro PMVG'!H72</f>
        <v>8592.5840000000007</v>
      </c>
      <c r="E23" s="250" t="s">
        <v>8</v>
      </c>
      <c r="F23" s="292"/>
      <c r="G23" s="303"/>
      <c r="H23" s="292"/>
      <c r="I23" s="303"/>
      <c r="J23" s="298">
        <v>1</v>
      </c>
      <c r="K23" s="299"/>
    </row>
    <row r="24" spans="1:13" ht="15" thickBot="1" x14ac:dyDescent="0.35">
      <c r="A24" s="323"/>
      <c r="B24" s="326"/>
      <c r="C24" s="327"/>
      <c r="D24" s="309"/>
      <c r="E24" s="250" t="s">
        <v>142</v>
      </c>
      <c r="F24" s="292"/>
      <c r="G24" s="303"/>
      <c r="H24" s="292"/>
      <c r="I24" s="303"/>
      <c r="J24" s="300">
        <f>D23</f>
        <v>8592.5840000000007</v>
      </c>
      <c r="K24" s="293"/>
    </row>
    <row r="25" spans="1:13" ht="15" thickBot="1" x14ac:dyDescent="0.35">
      <c r="A25" s="338" t="s">
        <v>133</v>
      </c>
      <c r="B25" s="339"/>
      <c r="C25" s="340"/>
      <c r="D25" s="253">
        <f>'Orçamento do muro PMVG'!H73</f>
        <v>218856.53089999998</v>
      </c>
      <c r="E25" s="252"/>
      <c r="F25" s="292"/>
      <c r="G25" s="303"/>
      <c r="H25" s="292"/>
      <c r="I25" s="303"/>
      <c r="J25" s="292"/>
      <c r="K25" s="293"/>
    </row>
    <row r="26" spans="1:13" ht="15" thickBot="1" x14ac:dyDescent="0.35">
      <c r="A26" s="338" t="s">
        <v>134</v>
      </c>
      <c r="B26" s="339"/>
      <c r="C26" s="340"/>
      <c r="D26" s="253">
        <f>'Orçamento do muro PMVG'!H74</f>
        <v>280661.61522615998</v>
      </c>
      <c r="E26" s="252"/>
      <c r="F26" s="292"/>
      <c r="G26" s="303"/>
      <c r="H26" s="292"/>
      <c r="I26" s="303"/>
      <c r="J26" s="292"/>
      <c r="K26" s="293"/>
    </row>
    <row r="27" spans="1:13" x14ac:dyDescent="0.3">
      <c r="A27" s="316" t="s">
        <v>135</v>
      </c>
      <c r="B27" s="317"/>
      <c r="C27" s="257" t="s">
        <v>136</v>
      </c>
      <c r="D27" s="254"/>
      <c r="E27" s="259" t="s">
        <v>142</v>
      </c>
      <c r="F27" s="294">
        <f>SUM(F8+F10+F12+F14)</f>
        <v>31574.604760000002</v>
      </c>
      <c r="G27" s="304"/>
      <c r="H27" s="294">
        <f>H8+H10+H12+H14+H16+H18+H20+H22</f>
        <v>95678.808539999998</v>
      </c>
      <c r="I27" s="304"/>
      <c r="J27" s="294">
        <f>J8+J14+J16+J18+J20+J22+J24</f>
        <v>91603.117599999998</v>
      </c>
      <c r="K27" s="295"/>
    </row>
    <row r="28" spans="1:13" ht="15" thickBot="1" x14ac:dyDescent="0.35">
      <c r="A28" s="318"/>
      <c r="B28" s="319"/>
      <c r="C28" s="251" t="s">
        <v>137</v>
      </c>
      <c r="D28" s="255"/>
      <c r="E28" s="260" t="s">
        <v>142</v>
      </c>
      <c r="F28" s="296">
        <f>F27*1.2824</f>
        <v>40491.273144224004</v>
      </c>
      <c r="G28" s="305"/>
      <c r="H28" s="296">
        <f>H27*1.2824</f>
        <v>122698.50407169599</v>
      </c>
      <c r="I28" s="305"/>
      <c r="J28" s="296">
        <f>J27*1.2824</f>
        <v>117471.83801024</v>
      </c>
      <c r="K28" s="297"/>
      <c r="M28" s="258"/>
    </row>
  </sheetData>
  <mergeCells count="108">
    <mergeCell ref="A13:A14"/>
    <mergeCell ref="B13:C14"/>
    <mergeCell ref="A1:I1"/>
    <mergeCell ref="A2:I2"/>
    <mergeCell ref="A3:I3"/>
    <mergeCell ref="A5:A6"/>
    <mergeCell ref="B5:C6"/>
    <mergeCell ref="A7:A8"/>
    <mergeCell ref="B7:C8"/>
    <mergeCell ref="J5:K5"/>
    <mergeCell ref="F6:G6"/>
    <mergeCell ref="H6:I6"/>
    <mergeCell ref="F5:G5"/>
    <mergeCell ref="J6:K6"/>
    <mergeCell ref="A27:B28"/>
    <mergeCell ref="D5:D6"/>
    <mergeCell ref="H5:I5"/>
    <mergeCell ref="A19:A20"/>
    <mergeCell ref="A21:A22"/>
    <mergeCell ref="A23:A24"/>
    <mergeCell ref="B19:C20"/>
    <mergeCell ref="A15:A16"/>
    <mergeCell ref="B15:C16"/>
    <mergeCell ref="A17:A18"/>
    <mergeCell ref="B17:C18"/>
    <mergeCell ref="A25:C25"/>
    <mergeCell ref="A26:C26"/>
    <mergeCell ref="B21:C22"/>
    <mergeCell ref="B23:C24"/>
    <mergeCell ref="A9:A10"/>
    <mergeCell ref="B9:C10"/>
    <mergeCell ref="A11:A12"/>
    <mergeCell ref="B11:C12"/>
    <mergeCell ref="D19:D20"/>
    <mergeCell ref="D21:D22"/>
    <mergeCell ref="D23:D24"/>
    <mergeCell ref="D7:D8"/>
    <mergeCell ref="D9:D10"/>
    <mergeCell ref="D11:D12"/>
    <mergeCell ref="D13:D14"/>
    <mergeCell ref="D15:D16"/>
    <mergeCell ref="D17:D18"/>
    <mergeCell ref="F28:G28"/>
    <mergeCell ref="H7:I7"/>
    <mergeCell ref="H8:I8"/>
    <mergeCell ref="H9:I9"/>
    <mergeCell ref="H10:I10"/>
    <mergeCell ref="H11:I11"/>
    <mergeCell ref="H12:I12"/>
    <mergeCell ref="H13:I13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  <mergeCell ref="H26:I26"/>
    <mergeCell ref="H27:I27"/>
    <mergeCell ref="H28:I28"/>
    <mergeCell ref="F7:G7"/>
    <mergeCell ref="F8:G8"/>
    <mergeCell ref="F9:G9"/>
    <mergeCell ref="F10:G10"/>
    <mergeCell ref="F11:G11"/>
    <mergeCell ref="F12:G12"/>
    <mergeCell ref="F13:G13"/>
    <mergeCell ref="H20:I20"/>
    <mergeCell ref="H21:I21"/>
    <mergeCell ref="H22:I22"/>
    <mergeCell ref="H23:I23"/>
    <mergeCell ref="H24:I24"/>
    <mergeCell ref="H25:I25"/>
    <mergeCell ref="H14:I14"/>
    <mergeCell ref="H15:I15"/>
    <mergeCell ref="H16:I16"/>
    <mergeCell ref="H17:I17"/>
    <mergeCell ref="H18:I18"/>
    <mergeCell ref="H19:I19"/>
    <mergeCell ref="F26:G26"/>
    <mergeCell ref="F27:G27"/>
    <mergeCell ref="J13:K13"/>
    <mergeCell ref="J14:K14"/>
    <mergeCell ref="J15:K15"/>
    <mergeCell ref="J16:K16"/>
    <mergeCell ref="J17:K17"/>
    <mergeCell ref="J18:K18"/>
    <mergeCell ref="J7:K7"/>
    <mergeCell ref="J8:K8"/>
    <mergeCell ref="J9:K9"/>
    <mergeCell ref="J10:K10"/>
    <mergeCell ref="J11:K11"/>
    <mergeCell ref="J12:K12"/>
    <mergeCell ref="J25:K25"/>
    <mergeCell ref="J26:K26"/>
    <mergeCell ref="J27:K27"/>
    <mergeCell ref="J28:K28"/>
    <mergeCell ref="J19:K19"/>
    <mergeCell ref="J20:K20"/>
    <mergeCell ref="J21:K21"/>
    <mergeCell ref="J22:K22"/>
    <mergeCell ref="J23:K23"/>
    <mergeCell ref="J24:K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C9E0-0E94-4E59-95F6-B0EA44621ED1}">
  <dimension ref="A1:I41"/>
  <sheetViews>
    <sheetView topLeftCell="A7" workbookViewId="0">
      <selection activeCell="B4" sqref="B4:G6"/>
    </sheetView>
  </sheetViews>
  <sheetFormatPr defaultRowHeight="14.4" x14ac:dyDescent="0.3"/>
  <cols>
    <col min="1" max="1" width="8.77734375" customWidth="1"/>
    <col min="2" max="7" width="13" customWidth="1"/>
  </cols>
  <sheetData>
    <row r="1" spans="1:9" x14ac:dyDescent="0.3">
      <c r="A1" s="314" t="s">
        <v>145</v>
      </c>
      <c r="B1" s="314"/>
      <c r="C1" s="314"/>
      <c r="D1" s="314"/>
      <c r="E1" s="314"/>
      <c r="F1" s="314"/>
      <c r="G1" s="314"/>
      <c r="H1" s="314"/>
      <c r="I1" s="314"/>
    </row>
    <row r="2" spans="1:9" x14ac:dyDescent="0.3">
      <c r="A2" s="363" t="s">
        <v>146</v>
      </c>
      <c r="B2" s="363"/>
      <c r="C2" s="363"/>
      <c r="D2" s="363"/>
      <c r="E2" s="363"/>
      <c r="F2" s="363"/>
      <c r="G2" s="363"/>
      <c r="H2" s="379" t="s">
        <v>8</v>
      </c>
      <c r="I2" s="379"/>
    </row>
    <row r="3" spans="1:9" x14ac:dyDescent="0.3">
      <c r="A3" s="363" t="s">
        <v>147</v>
      </c>
      <c r="B3" s="363"/>
      <c r="C3" s="363"/>
      <c r="D3" s="363"/>
      <c r="E3" s="363"/>
      <c r="F3" s="363"/>
      <c r="G3" s="363"/>
      <c r="H3" s="363"/>
      <c r="I3" s="363"/>
    </row>
    <row r="4" spans="1:9" x14ac:dyDescent="0.3">
      <c r="A4" s="376" t="s">
        <v>148</v>
      </c>
      <c r="B4" s="377" t="s">
        <v>172</v>
      </c>
      <c r="C4" s="377"/>
      <c r="D4" s="377"/>
      <c r="E4" s="377"/>
      <c r="F4" s="377"/>
      <c r="G4" s="377"/>
      <c r="H4" s="378">
        <v>0.04</v>
      </c>
      <c r="I4" s="378"/>
    </row>
    <row r="5" spans="1:9" x14ac:dyDescent="0.3">
      <c r="A5" s="376"/>
      <c r="B5" s="377"/>
      <c r="C5" s="377"/>
      <c r="D5" s="377"/>
      <c r="E5" s="377"/>
      <c r="F5" s="377"/>
      <c r="G5" s="377"/>
      <c r="H5" s="378"/>
      <c r="I5" s="378"/>
    </row>
    <row r="6" spans="1:9" x14ac:dyDescent="0.3">
      <c r="A6" s="376"/>
      <c r="B6" s="377"/>
      <c r="C6" s="377"/>
      <c r="D6" s="377"/>
      <c r="E6" s="377"/>
      <c r="F6" s="377"/>
      <c r="G6" s="377"/>
      <c r="H6" s="378"/>
      <c r="I6" s="378"/>
    </row>
    <row r="7" spans="1:9" x14ac:dyDescent="0.3">
      <c r="A7" s="261"/>
      <c r="B7" s="370" t="s">
        <v>149</v>
      </c>
      <c r="C7" s="370"/>
      <c r="D7" s="370"/>
      <c r="E7" s="370"/>
      <c r="F7" s="370"/>
      <c r="G7" s="370"/>
      <c r="H7" s="372">
        <v>0.04</v>
      </c>
      <c r="I7" s="372"/>
    </row>
    <row r="8" spans="1:9" x14ac:dyDescent="0.3">
      <c r="A8" s="261"/>
      <c r="B8" s="363"/>
      <c r="C8" s="363"/>
      <c r="D8" s="363"/>
      <c r="E8" s="363"/>
      <c r="F8" s="363"/>
      <c r="G8" s="363"/>
      <c r="H8" s="363"/>
      <c r="I8" s="363"/>
    </row>
    <row r="9" spans="1:9" x14ac:dyDescent="0.3">
      <c r="A9" s="363" t="s">
        <v>150</v>
      </c>
      <c r="B9" s="363"/>
      <c r="C9" s="363"/>
      <c r="D9" s="363"/>
      <c r="E9" s="363"/>
      <c r="F9" s="363"/>
      <c r="G9" s="363"/>
      <c r="H9" s="363"/>
      <c r="I9" s="363"/>
    </row>
    <row r="10" spans="1:9" x14ac:dyDescent="0.3">
      <c r="A10" s="262" t="s">
        <v>151</v>
      </c>
      <c r="B10" s="365" t="s">
        <v>173</v>
      </c>
      <c r="C10" s="365"/>
      <c r="D10" s="365"/>
      <c r="E10" s="365"/>
      <c r="F10" s="365"/>
      <c r="G10" s="365"/>
      <c r="H10" s="373">
        <v>1.21E-2</v>
      </c>
      <c r="I10" s="373"/>
    </row>
    <row r="11" spans="1:9" x14ac:dyDescent="0.3">
      <c r="A11" s="262" t="s">
        <v>152</v>
      </c>
      <c r="B11" s="365" t="s">
        <v>174</v>
      </c>
      <c r="C11" s="365"/>
      <c r="D11" s="365"/>
      <c r="E11" s="365"/>
      <c r="F11" s="365"/>
      <c r="G11" s="365"/>
      <c r="H11" s="373">
        <v>4.0000000000000001E-3</v>
      </c>
      <c r="I11" s="373"/>
    </row>
    <row r="12" spans="1:9" x14ac:dyDescent="0.3">
      <c r="A12" s="262" t="s">
        <v>152</v>
      </c>
      <c r="B12" s="365" t="s">
        <v>175</v>
      </c>
      <c r="C12" s="365"/>
      <c r="D12" s="365"/>
      <c r="E12" s="365"/>
      <c r="F12" s="365"/>
      <c r="G12" s="365"/>
      <c r="H12" s="373">
        <v>4.0000000000000001E-3</v>
      </c>
      <c r="I12" s="373"/>
    </row>
    <row r="13" spans="1:9" x14ac:dyDescent="0.3">
      <c r="A13" s="262" t="s">
        <v>153</v>
      </c>
      <c r="B13" s="365" t="s">
        <v>176</v>
      </c>
      <c r="C13" s="365"/>
      <c r="D13" s="365"/>
      <c r="E13" s="365"/>
      <c r="F13" s="365"/>
      <c r="G13" s="365"/>
      <c r="H13" s="373">
        <v>1.2E-2</v>
      </c>
      <c r="I13" s="373"/>
    </row>
    <row r="14" spans="1:9" x14ac:dyDescent="0.3">
      <c r="A14" s="262" t="s">
        <v>154</v>
      </c>
      <c r="B14" s="365" t="s">
        <v>177</v>
      </c>
      <c r="C14" s="365"/>
      <c r="D14" s="365"/>
      <c r="E14" s="365"/>
      <c r="F14" s="365"/>
      <c r="G14" s="365"/>
      <c r="H14" s="373">
        <v>7.3999999999999996E-2</v>
      </c>
      <c r="I14" s="373"/>
    </row>
    <row r="15" spans="1:9" x14ac:dyDescent="0.3">
      <c r="A15" s="261"/>
      <c r="B15" s="370" t="s">
        <v>155</v>
      </c>
      <c r="C15" s="370"/>
      <c r="D15" s="370"/>
      <c r="E15" s="370"/>
      <c r="F15" s="370"/>
      <c r="G15" s="370"/>
      <c r="H15" s="372">
        <v>0.1061</v>
      </c>
      <c r="I15" s="372"/>
    </row>
    <row r="16" spans="1:9" x14ac:dyDescent="0.3">
      <c r="A16" s="261"/>
      <c r="B16" s="363"/>
      <c r="C16" s="363"/>
      <c r="D16" s="363"/>
      <c r="E16" s="363"/>
      <c r="F16" s="363"/>
      <c r="G16" s="363"/>
      <c r="H16" s="363"/>
      <c r="I16" s="363"/>
    </row>
    <row r="17" spans="1:9" x14ac:dyDescent="0.3">
      <c r="A17" s="363" t="s">
        <v>156</v>
      </c>
      <c r="B17" s="363"/>
      <c r="C17" s="363"/>
      <c r="D17" s="363"/>
      <c r="E17" s="363"/>
      <c r="F17" s="363"/>
      <c r="G17" s="363"/>
      <c r="H17" s="363"/>
      <c r="I17" s="363"/>
    </row>
    <row r="18" spans="1:9" x14ac:dyDescent="0.3">
      <c r="A18" s="263" t="s">
        <v>157</v>
      </c>
      <c r="B18" s="365" t="s">
        <v>178</v>
      </c>
      <c r="C18" s="365"/>
      <c r="D18" s="365"/>
      <c r="E18" s="365"/>
      <c r="F18" s="365"/>
      <c r="G18" s="365"/>
      <c r="H18" s="363"/>
      <c r="I18" s="363"/>
    </row>
    <row r="19" spans="1:9" x14ac:dyDescent="0.3">
      <c r="A19" s="263" t="s">
        <v>158</v>
      </c>
      <c r="B19" s="375" t="s">
        <v>164</v>
      </c>
      <c r="C19" s="375"/>
      <c r="D19" s="375"/>
      <c r="E19" s="375"/>
      <c r="F19" s="375"/>
      <c r="G19" s="375"/>
      <c r="H19" s="373">
        <v>0.4</v>
      </c>
      <c r="I19" s="373"/>
    </row>
    <row r="20" spans="1:9" x14ac:dyDescent="0.3">
      <c r="A20" s="263" t="s">
        <v>159</v>
      </c>
      <c r="B20" s="375" t="s">
        <v>165</v>
      </c>
      <c r="C20" s="375"/>
      <c r="D20" s="375"/>
      <c r="E20" s="375"/>
      <c r="F20" s="375"/>
      <c r="G20" s="375"/>
      <c r="H20" s="373">
        <v>0.05</v>
      </c>
      <c r="I20" s="373"/>
    </row>
    <row r="21" spans="1:9" x14ac:dyDescent="0.3">
      <c r="A21" s="263" t="s">
        <v>160</v>
      </c>
      <c r="B21" s="370" t="s">
        <v>166</v>
      </c>
      <c r="C21" s="370"/>
      <c r="D21" s="370"/>
      <c r="E21" s="370"/>
      <c r="F21" s="370"/>
      <c r="G21" s="370"/>
      <c r="H21" s="372">
        <v>0.02</v>
      </c>
      <c r="I21" s="372"/>
    </row>
    <row r="22" spans="1:9" x14ac:dyDescent="0.3">
      <c r="A22" s="263" t="s">
        <v>161</v>
      </c>
      <c r="B22" s="364" t="s">
        <v>167</v>
      </c>
      <c r="C22" s="364"/>
      <c r="D22" s="364"/>
      <c r="E22" s="364"/>
      <c r="F22" s="364"/>
      <c r="G22" s="364"/>
      <c r="H22" s="374">
        <v>6.4999999999999997E-3</v>
      </c>
      <c r="I22" s="374"/>
    </row>
    <row r="23" spans="1:9" x14ac:dyDescent="0.3">
      <c r="A23" s="263" t="s">
        <v>162</v>
      </c>
      <c r="B23" s="364" t="s">
        <v>168</v>
      </c>
      <c r="C23" s="364"/>
      <c r="D23" s="364"/>
      <c r="E23" s="364"/>
      <c r="F23" s="364"/>
      <c r="G23" s="364"/>
      <c r="H23" s="374">
        <v>0.03</v>
      </c>
      <c r="I23" s="374"/>
    </row>
    <row r="24" spans="1:9" x14ac:dyDescent="0.3">
      <c r="A24" s="263" t="s">
        <v>163</v>
      </c>
      <c r="B24" s="364" t="s">
        <v>169</v>
      </c>
      <c r="C24" s="364"/>
      <c r="D24" s="364"/>
      <c r="E24" s="364"/>
      <c r="F24" s="364"/>
      <c r="G24" s="364"/>
      <c r="H24" s="374">
        <v>4.4999999999999998E-2</v>
      </c>
      <c r="I24" s="374"/>
    </row>
    <row r="25" spans="1:9" x14ac:dyDescent="0.3">
      <c r="A25" s="261"/>
      <c r="B25" s="370" t="s">
        <v>170</v>
      </c>
      <c r="C25" s="370"/>
      <c r="D25" s="370"/>
      <c r="E25" s="370"/>
      <c r="F25" s="370"/>
      <c r="G25" s="370"/>
      <c r="H25" s="371">
        <v>0.10150000000000001</v>
      </c>
      <c r="I25" s="314"/>
    </row>
    <row r="26" spans="1:9" x14ac:dyDescent="0.3">
      <c r="A26" s="264"/>
      <c r="B26" s="363"/>
      <c r="C26" s="363"/>
      <c r="D26" s="363"/>
      <c r="E26" s="363"/>
      <c r="F26" s="363"/>
      <c r="G26" s="363"/>
      <c r="H26" s="363"/>
      <c r="I26" s="363"/>
    </row>
    <row r="27" spans="1:9" x14ac:dyDescent="0.3">
      <c r="A27" s="314" t="s">
        <v>171</v>
      </c>
      <c r="B27" s="314"/>
      <c r="C27" s="314"/>
      <c r="D27" s="314"/>
      <c r="E27" s="314"/>
      <c r="F27" s="314"/>
      <c r="G27" s="314"/>
      <c r="H27" s="372">
        <v>0.28239999999999998</v>
      </c>
      <c r="I27" s="372"/>
    </row>
    <row r="28" spans="1:9" x14ac:dyDescent="0.3">
      <c r="A28" s="366"/>
      <c r="B28" s="367"/>
      <c r="C28" s="367"/>
      <c r="D28" s="367"/>
      <c r="E28" s="367"/>
      <c r="F28" s="367"/>
      <c r="G28" s="367"/>
      <c r="H28" s="367"/>
      <c r="I28" s="368"/>
    </row>
    <row r="29" spans="1:9" x14ac:dyDescent="0.3">
      <c r="A29" s="314" t="s">
        <v>190</v>
      </c>
      <c r="B29" s="314"/>
      <c r="C29" s="314"/>
      <c r="D29" s="314"/>
      <c r="E29" s="314"/>
      <c r="F29" s="314"/>
      <c r="G29" s="314"/>
      <c r="H29" s="314"/>
      <c r="I29" s="314"/>
    </row>
    <row r="30" spans="1:9" ht="29.4" customHeight="1" x14ac:dyDescent="0.3">
      <c r="A30" s="369" t="s">
        <v>179</v>
      </c>
      <c r="B30" s="369"/>
      <c r="C30" s="369"/>
      <c r="D30" s="369"/>
      <c r="E30" s="369"/>
      <c r="F30" s="369"/>
      <c r="G30" s="369"/>
      <c r="H30" s="369"/>
      <c r="I30" s="369"/>
    </row>
    <row r="31" spans="1:9" x14ac:dyDescent="0.3">
      <c r="A31" s="364" t="s">
        <v>180</v>
      </c>
      <c r="B31" s="364"/>
      <c r="C31" s="364"/>
      <c r="D31" s="364"/>
      <c r="E31" s="364"/>
      <c r="F31" s="364"/>
      <c r="G31" s="364"/>
      <c r="H31" s="364"/>
      <c r="I31" s="364"/>
    </row>
    <row r="32" spans="1:9" x14ac:dyDescent="0.3">
      <c r="A32" s="365" t="s">
        <v>181</v>
      </c>
      <c r="B32" s="365"/>
      <c r="C32" s="365"/>
      <c r="D32" s="365"/>
      <c r="E32" s="365"/>
      <c r="F32" s="365"/>
      <c r="G32" s="365"/>
      <c r="H32" s="365"/>
      <c r="I32" s="365"/>
    </row>
    <row r="33" spans="1:9" x14ac:dyDescent="0.3">
      <c r="A33" s="365" t="s">
        <v>183</v>
      </c>
      <c r="B33" s="365"/>
      <c r="C33" s="365"/>
      <c r="D33" s="365"/>
      <c r="E33" s="365"/>
      <c r="F33" s="365"/>
      <c r="G33" s="365"/>
      <c r="H33" s="365"/>
      <c r="I33" s="365"/>
    </row>
    <row r="34" spans="1:9" x14ac:dyDescent="0.3">
      <c r="A34" s="365" t="s">
        <v>182</v>
      </c>
      <c r="B34" s="365"/>
      <c r="C34" s="365"/>
      <c r="D34" s="365"/>
      <c r="E34" s="365"/>
      <c r="F34" s="365"/>
      <c r="G34" s="365"/>
      <c r="H34" s="365"/>
      <c r="I34" s="365"/>
    </row>
    <row r="35" spans="1:9" x14ac:dyDescent="0.3">
      <c r="A35" s="365" t="s">
        <v>184</v>
      </c>
      <c r="B35" s="365"/>
      <c r="C35" s="365"/>
      <c r="D35" s="365"/>
      <c r="E35" s="365"/>
      <c r="F35" s="365"/>
      <c r="G35" s="365"/>
      <c r="H35" s="365"/>
      <c r="I35" s="365"/>
    </row>
    <row r="36" spans="1:9" x14ac:dyDescent="0.3">
      <c r="A36" s="365" t="s">
        <v>186</v>
      </c>
      <c r="B36" s="365"/>
      <c r="C36" s="365"/>
      <c r="D36" s="365"/>
      <c r="E36" s="365"/>
      <c r="F36" s="365"/>
      <c r="G36" s="365"/>
      <c r="H36" s="365"/>
      <c r="I36" s="365"/>
    </row>
    <row r="37" spans="1:9" x14ac:dyDescent="0.3">
      <c r="A37" s="365" t="s">
        <v>187</v>
      </c>
      <c r="B37" s="365"/>
      <c r="C37" s="365"/>
      <c r="D37" s="365"/>
      <c r="E37" s="365"/>
      <c r="F37" s="365"/>
      <c r="G37" s="365"/>
      <c r="H37" s="365"/>
      <c r="I37" s="365"/>
    </row>
    <row r="38" spans="1:9" x14ac:dyDescent="0.3">
      <c r="A38" s="365" t="s">
        <v>185</v>
      </c>
      <c r="B38" s="365"/>
      <c r="C38" s="365"/>
      <c r="D38" s="365"/>
      <c r="E38" s="365"/>
      <c r="F38" s="365"/>
      <c r="G38" s="365"/>
      <c r="H38" s="365"/>
      <c r="I38" s="365"/>
    </row>
    <row r="39" spans="1:9" x14ac:dyDescent="0.3">
      <c r="A39" s="363"/>
      <c r="B39" s="363"/>
      <c r="C39" s="363"/>
      <c r="D39" s="363"/>
      <c r="E39" s="363"/>
      <c r="F39" s="363"/>
      <c r="G39" s="363"/>
      <c r="H39" s="363"/>
      <c r="I39" s="363"/>
    </row>
    <row r="40" spans="1:9" x14ac:dyDescent="0.3">
      <c r="A40" s="364" t="s">
        <v>188</v>
      </c>
      <c r="B40" s="364"/>
      <c r="C40" s="364"/>
      <c r="D40" s="364"/>
      <c r="E40" s="364"/>
      <c r="F40" s="364"/>
      <c r="G40" s="364"/>
      <c r="H40" s="364"/>
      <c r="I40" s="364"/>
    </row>
    <row r="41" spans="1:9" x14ac:dyDescent="0.3">
      <c r="A41" s="365" t="s">
        <v>189</v>
      </c>
      <c r="B41" s="365"/>
      <c r="C41" s="365"/>
      <c r="D41" s="365"/>
      <c r="E41" s="365"/>
      <c r="F41" s="365"/>
      <c r="G41" s="365"/>
      <c r="H41" s="365"/>
      <c r="I41" s="365"/>
    </row>
  </sheetData>
  <mergeCells count="64">
    <mergeCell ref="H4:I6"/>
    <mergeCell ref="B7:G7"/>
    <mergeCell ref="H7:I7"/>
    <mergeCell ref="A1:I1"/>
    <mergeCell ref="A2:G2"/>
    <mergeCell ref="H2:I2"/>
    <mergeCell ref="A3:G3"/>
    <mergeCell ref="H3:I3"/>
    <mergeCell ref="B11:G11"/>
    <mergeCell ref="B12:G12"/>
    <mergeCell ref="B13:G13"/>
    <mergeCell ref="B14:G14"/>
    <mergeCell ref="A4:A6"/>
    <mergeCell ref="B4:G6"/>
    <mergeCell ref="B23:G23"/>
    <mergeCell ref="B24:G24"/>
    <mergeCell ref="H18:I18"/>
    <mergeCell ref="H19:I19"/>
    <mergeCell ref="H20:I20"/>
    <mergeCell ref="H21:I21"/>
    <mergeCell ref="H22:I22"/>
    <mergeCell ref="H23:I23"/>
    <mergeCell ref="H24:I24"/>
    <mergeCell ref="B18:G18"/>
    <mergeCell ref="B19:G19"/>
    <mergeCell ref="B20:G20"/>
    <mergeCell ref="B21:G21"/>
    <mergeCell ref="B22:G22"/>
    <mergeCell ref="B25:G25"/>
    <mergeCell ref="H25:I25"/>
    <mergeCell ref="A27:G27"/>
    <mergeCell ref="H27:I27"/>
    <mergeCell ref="B26:G26"/>
    <mergeCell ref="H26:I26"/>
    <mergeCell ref="B16:G16"/>
    <mergeCell ref="H16:I16"/>
    <mergeCell ref="H17:I17"/>
    <mergeCell ref="H8:I8"/>
    <mergeCell ref="H9:I9"/>
    <mergeCell ref="B8:G8"/>
    <mergeCell ref="A17:G17"/>
    <mergeCell ref="B15:G15"/>
    <mergeCell ref="H10:I10"/>
    <mergeCell ref="H11:I11"/>
    <mergeCell ref="H12:I12"/>
    <mergeCell ref="H13:I13"/>
    <mergeCell ref="H14:I14"/>
    <mergeCell ref="H15:I15"/>
    <mergeCell ref="A9:G9"/>
    <mergeCell ref="B10:G10"/>
    <mergeCell ref="A39:I39"/>
    <mergeCell ref="A29:I29"/>
    <mergeCell ref="A40:I40"/>
    <mergeCell ref="A41:I41"/>
    <mergeCell ref="A28:I28"/>
    <mergeCell ref="A36:I36"/>
    <mergeCell ref="A37:I37"/>
    <mergeCell ref="A38:I38"/>
    <mergeCell ref="A30:I30"/>
    <mergeCell ref="A31:I31"/>
    <mergeCell ref="A32:I32"/>
    <mergeCell ref="A33:I33"/>
    <mergeCell ref="A34:I34"/>
    <mergeCell ref="A35:I35"/>
  </mergeCells>
  <phoneticPr fontId="31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4"/>
  <sheetViews>
    <sheetView workbookViewId="0">
      <selection activeCell="O55" sqref="O55"/>
    </sheetView>
  </sheetViews>
  <sheetFormatPr defaultRowHeight="14.4" x14ac:dyDescent="0.3"/>
  <cols>
    <col min="1" max="1" width="11.44140625" customWidth="1"/>
    <col min="2" max="2" width="14.6640625" customWidth="1"/>
    <col min="3" max="3" width="10.109375" customWidth="1"/>
    <col min="4" max="4" width="55.33203125" customWidth="1"/>
    <col min="6" max="6" width="9.33203125" bestFit="1" customWidth="1"/>
    <col min="7" max="7" width="10.44140625" customWidth="1"/>
    <col min="8" max="8" width="14.88671875" customWidth="1"/>
    <col min="9" max="9" width="14.44140625" customWidth="1"/>
  </cols>
  <sheetData>
    <row r="1" spans="1:11" x14ac:dyDescent="0.3">
      <c r="A1" s="274"/>
      <c r="B1" s="274"/>
      <c r="C1" s="275"/>
      <c r="D1" s="276"/>
      <c r="E1" s="276"/>
      <c r="F1" s="276"/>
      <c r="G1" s="276"/>
      <c r="H1" s="277"/>
    </row>
    <row r="2" spans="1:11" x14ac:dyDescent="0.3">
      <c r="A2" s="274"/>
      <c r="B2" s="274"/>
      <c r="C2" s="278"/>
      <c r="D2" s="279"/>
      <c r="E2" s="279"/>
      <c r="F2" s="279"/>
      <c r="G2" s="279"/>
      <c r="H2" s="280"/>
    </row>
    <row r="3" spans="1:11" x14ac:dyDescent="0.3">
      <c r="A3" s="274"/>
      <c r="B3" s="274"/>
      <c r="C3" s="278"/>
      <c r="D3" s="279"/>
      <c r="E3" s="279"/>
      <c r="F3" s="279"/>
      <c r="G3" s="279"/>
      <c r="H3" s="280"/>
    </row>
    <row r="4" spans="1:11" x14ac:dyDescent="0.3">
      <c r="A4" s="274"/>
      <c r="B4" s="274"/>
      <c r="C4" s="278"/>
      <c r="D4" s="279"/>
      <c r="E4" s="279"/>
      <c r="F4" s="279"/>
      <c r="G4" s="279"/>
      <c r="H4" s="280"/>
    </row>
    <row r="5" spans="1:11" ht="15" thickBot="1" x14ac:dyDescent="0.35">
      <c r="A5" s="274"/>
      <c r="B5" s="274"/>
      <c r="C5" s="281"/>
      <c r="D5" s="282"/>
      <c r="E5" s="282"/>
      <c r="F5" s="282"/>
      <c r="G5" s="282"/>
      <c r="H5" s="283"/>
    </row>
    <row r="6" spans="1:11" x14ac:dyDescent="0.3">
      <c r="A6" s="55" t="s">
        <v>74</v>
      </c>
      <c r="B6" s="56"/>
      <c r="C6" s="56"/>
      <c r="D6" s="56"/>
      <c r="E6" s="56"/>
      <c r="F6" s="57"/>
      <c r="G6" s="58"/>
      <c r="H6" s="59"/>
      <c r="I6" s="60"/>
      <c r="J6" s="60"/>
      <c r="K6" s="60"/>
    </row>
    <row r="7" spans="1:11" ht="27" thickBot="1" x14ac:dyDescent="0.35">
      <c r="A7" s="61" t="s">
        <v>33</v>
      </c>
      <c r="B7" s="62"/>
      <c r="C7" s="62"/>
      <c r="D7" s="62"/>
      <c r="E7" s="62"/>
      <c r="F7" s="63" t="s">
        <v>34</v>
      </c>
      <c r="G7" s="64"/>
      <c r="H7" s="65"/>
      <c r="I7" s="60"/>
      <c r="J7" s="60"/>
      <c r="K7" s="60"/>
    </row>
    <row r="8" spans="1:11" x14ac:dyDescent="0.3">
      <c r="A8" s="284"/>
      <c r="B8" s="284"/>
      <c r="C8" s="284"/>
      <c r="D8" s="284"/>
      <c r="E8" s="284"/>
      <c r="F8" s="284"/>
      <c r="G8" s="284"/>
      <c r="H8" s="285"/>
      <c r="I8" s="60"/>
      <c r="J8" s="60"/>
      <c r="K8" s="60"/>
    </row>
    <row r="9" spans="1:11" x14ac:dyDescent="0.3">
      <c r="A9" s="286"/>
      <c r="B9" s="286"/>
      <c r="C9" s="286"/>
      <c r="D9" s="286"/>
      <c r="E9" s="286"/>
      <c r="F9" s="286"/>
      <c r="G9" s="286"/>
      <c r="H9" s="287"/>
      <c r="I9" s="60"/>
      <c r="J9" s="60"/>
      <c r="K9" s="60"/>
    </row>
    <row r="10" spans="1:11" ht="15" thickBot="1" x14ac:dyDescent="0.35">
      <c r="A10" s="288"/>
      <c r="B10" s="288"/>
      <c r="C10" s="288"/>
      <c r="D10" s="288"/>
      <c r="E10" s="288"/>
      <c r="F10" s="288"/>
      <c r="G10" s="288"/>
      <c r="H10" s="289"/>
      <c r="I10" s="60"/>
      <c r="J10" s="60"/>
      <c r="K10" s="60"/>
    </row>
    <row r="11" spans="1:11" ht="15" thickBot="1" x14ac:dyDescent="0.35">
      <c r="A11" s="66"/>
      <c r="B11" s="66"/>
      <c r="C11" s="66"/>
      <c r="D11" s="67"/>
      <c r="E11" s="68"/>
      <c r="F11" s="69"/>
      <c r="G11" s="70"/>
      <c r="H11" s="71"/>
      <c r="I11" s="60"/>
      <c r="J11" s="60"/>
      <c r="K11" s="60"/>
    </row>
    <row r="12" spans="1:11" ht="27" thickBot="1" x14ac:dyDescent="0.35">
      <c r="A12" s="72" t="s">
        <v>35</v>
      </c>
      <c r="B12" s="72" t="s">
        <v>36</v>
      </c>
      <c r="C12" s="72" t="s">
        <v>37</v>
      </c>
      <c r="D12" s="73" t="s">
        <v>38</v>
      </c>
      <c r="E12" s="72" t="s">
        <v>39</v>
      </c>
      <c r="F12" s="74" t="s">
        <v>40</v>
      </c>
      <c r="G12" s="75" t="s">
        <v>41</v>
      </c>
      <c r="H12" s="75" t="s">
        <v>42</v>
      </c>
      <c r="I12" s="60"/>
      <c r="J12" s="60"/>
      <c r="K12" s="60"/>
    </row>
    <row r="13" spans="1:11" x14ac:dyDescent="0.3">
      <c r="A13" s="76"/>
      <c r="B13" s="77"/>
      <c r="C13" s="77"/>
      <c r="D13" s="78"/>
      <c r="E13" s="79"/>
      <c r="F13" s="80"/>
      <c r="G13" s="81"/>
      <c r="H13" s="82"/>
      <c r="I13" s="60"/>
      <c r="J13" s="60"/>
      <c r="K13" s="60"/>
    </row>
    <row r="14" spans="1:11" x14ac:dyDescent="0.3">
      <c r="A14" s="83" t="s">
        <v>43</v>
      </c>
      <c r="B14" s="84"/>
      <c r="C14" s="84"/>
      <c r="D14" s="147"/>
      <c r="E14" s="85"/>
      <c r="F14" s="86"/>
      <c r="G14" s="86"/>
      <c r="H14" s="87"/>
      <c r="I14" s="60"/>
      <c r="J14" s="60"/>
    </row>
    <row r="15" spans="1:11" x14ac:dyDescent="0.3">
      <c r="A15" s="151"/>
      <c r="B15" s="126"/>
      <c r="C15" s="91"/>
      <c r="D15" s="163"/>
      <c r="E15" s="91"/>
      <c r="F15" s="164"/>
      <c r="G15" s="165"/>
      <c r="H15" s="90"/>
      <c r="I15" s="60"/>
      <c r="J15" s="60"/>
    </row>
    <row r="16" spans="1:11" x14ac:dyDescent="0.3">
      <c r="A16" s="151"/>
      <c r="B16" s="161"/>
      <c r="C16" s="91"/>
      <c r="D16" s="163"/>
      <c r="E16" s="91"/>
      <c r="F16" s="164"/>
      <c r="G16" s="165"/>
      <c r="H16" s="90"/>
      <c r="I16" s="60"/>
      <c r="J16" s="60"/>
    </row>
    <row r="17" spans="1:16" ht="31.5" customHeight="1" x14ac:dyDescent="0.3">
      <c r="A17" s="151"/>
      <c r="B17" s="91"/>
      <c r="C17" s="91"/>
      <c r="D17" s="92"/>
      <c r="E17" s="91"/>
      <c r="F17" s="100"/>
      <c r="G17" s="101"/>
      <c r="H17" s="90"/>
      <c r="I17" s="102"/>
      <c r="J17" s="102"/>
    </row>
    <row r="18" spans="1:16" x14ac:dyDescent="0.3">
      <c r="A18" s="151"/>
      <c r="B18" s="91"/>
      <c r="C18" s="91"/>
      <c r="D18" s="92"/>
      <c r="E18" s="91"/>
      <c r="F18" s="103"/>
      <c r="G18" s="101"/>
      <c r="H18" s="90"/>
      <c r="I18" s="102"/>
      <c r="J18" s="102"/>
    </row>
    <row r="19" spans="1:16" x14ac:dyDescent="0.3">
      <c r="A19" s="151"/>
      <c r="B19" s="91"/>
      <c r="C19" s="91"/>
      <c r="D19" s="92"/>
      <c r="E19" s="91"/>
      <c r="F19" s="100"/>
      <c r="G19" s="101"/>
      <c r="H19" s="90"/>
      <c r="I19" s="102"/>
      <c r="J19" s="102"/>
    </row>
    <row r="20" spans="1:16" x14ac:dyDescent="0.3">
      <c r="A20" s="380"/>
      <c r="B20" s="381"/>
      <c r="C20" s="381"/>
      <c r="D20" s="381"/>
      <c r="E20" s="381"/>
      <c r="F20" s="381"/>
      <c r="G20" s="381"/>
      <c r="H20" s="148"/>
      <c r="I20" s="60"/>
      <c r="J20" s="60"/>
    </row>
    <row r="21" spans="1:16" x14ac:dyDescent="0.3">
      <c r="A21" s="93"/>
      <c r="B21" s="94"/>
      <c r="C21" s="94"/>
      <c r="D21" s="94"/>
      <c r="E21" s="95"/>
      <c r="F21" s="96"/>
      <c r="G21" s="97"/>
      <c r="H21" s="98"/>
      <c r="I21" s="60"/>
      <c r="J21" s="60"/>
    </row>
    <row r="22" spans="1:16" x14ac:dyDescent="0.3">
      <c r="A22" s="83" t="s">
        <v>48</v>
      </c>
      <c r="B22" s="84"/>
      <c r="C22" s="84"/>
      <c r="D22" s="147"/>
      <c r="E22" s="85"/>
      <c r="F22" s="86"/>
      <c r="G22" s="86"/>
      <c r="H22" s="87"/>
      <c r="I22" s="60"/>
      <c r="J22" s="60"/>
    </row>
    <row r="23" spans="1:16" x14ac:dyDescent="0.3">
      <c r="A23" s="104"/>
      <c r="B23" s="88"/>
      <c r="C23" s="91"/>
      <c r="D23" s="105"/>
      <c r="E23" s="88"/>
      <c r="F23" s="106"/>
      <c r="G23" s="89"/>
      <c r="H23" s="90"/>
    </row>
    <row r="24" spans="1:16" x14ac:dyDescent="0.3">
      <c r="A24" s="104"/>
      <c r="B24" s="88"/>
      <c r="C24" s="91"/>
      <c r="D24" s="92"/>
      <c r="E24" s="88"/>
      <c r="F24" s="106"/>
      <c r="G24" s="89"/>
      <c r="H24" s="90"/>
      <c r="K24" s="107"/>
    </row>
    <row r="25" spans="1:16" x14ac:dyDescent="0.3">
      <c r="A25" s="104"/>
      <c r="B25" s="88"/>
      <c r="C25" s="91"/>
      <c r="D25" s="92"/>
      <c r="E25" s="88"/>
      <c r="F25" s="106"/>
      <c r="G25" s="89"/>
      <c r="H25" s="90"/>
      <c r="K25" s="107"/>
    </row>
    <row r="26" spans="1:16" ht="34.5" customHeight="1" x14ac:dyDescent="0.3">
      <c r="A26" s="104"/>
      <c r="B26" s="108"/>
      <c r="C26" s="91"/>
      <c r="D26" s="92"/>
      <c r="E26" s="88"/>
      <c r="F26" s="106"/>
      <c r="G26" s="89"/>
      <c r="H26" s="90"/>
      <c r="K26" s="107"/>
    </row>
    <row r="27" spans="1:16" x14ac:dyDescent="0.3">
      <c r="A27" s="380"/>
      <c r="B27" s="381"/>
      <c r="C27" s="381"/>
      <c r="D27" s="381"/>
      <c r="E27" s="381"/>
      <c r="F27" s="381"/>
      <c r="G27" s="381"/>
      <c r="H27" s="148"/>
      <c r="I27" s="60"/>
      <c r="J27" s="60"/>
      <c r="K27" s="109"/>
      <c r="L27" s="60"/>
      <c r="M27" s="60"/>
      <c r="N27" s="60"/>
      <c r="O27" s="60"/>
      <c r="P27" s="60"/>
    </row>
    <row r="28" spans="1:16" x14ac:dyDescent="0.3">
      <c r="A28" s="93"/>
      <c r="B28" s="94"/>
      <c r="C28" s="94"/>
      <c r="D28" s="94"/>
      <c r="E28" s="95"/>
      <c r="F28" s="96"/>
      <c r="G28" s="97"/>
      <c r="H28" s="98"/>
      <c r="I28" s="60"/>
      <c r="J28" s="60"/>
      <c r="K28" s="79"/>
      <c r="L28" s="60"/>
      <c r="M28" s="60"/>
      <c r="N28" s="60"/>
      <c r="O28" s="60"/>
      <c r="P28" s="60"/>
    </row>
    <row r="29" spans="1:16" x14ac:dyDescent="0.3">
      <c r="A29" s="83" t="s">
        <v>53</v>
      </c>
      <c r="B29" s="84"/>
      <c r="C29" s="84"/>
      <c r="D29" s="134"/>
      <c r="E29" s="85"/>
      <c r="F29" s="86"/>
      <c r="G29" s="86"/>
      <c r="H29" s="87"/>
      <c r="I29" s="60"/>
      <c r="J29" s="60"/>
      <c r="K29" s="60"/>
      <c r="L29" s="60"/>
      <c r="M29" s="60"/>
      <c r="N29" s="60"/>
      <c r="O29" s="60"/>
      <c r="P29" s="60"/>
    </row>
    <row r="30" spans="1:16" x14ac:dyDescent="0.3">
      <c r="A30" s="111"/>
      <c r="B30" s="112"/>
      <c r="C30" s="112"/>
      <c r="D30" s="113"/>
      <c r="E30" s="114"/>
      <c r="F30" s="115"/>
      <c r="G30" s="115"/>
      <c r="H30" s="116"/>
      <c r="I30" s="117"/>
      <c r="J30" s="102"/>
      <c r="K30" s="102"/>
      <c r="L30" s="102"/>
      <c r="M30" s="102"/>
      <c r="N30" s="102"/>
      <c r="O30" s="102"/>
      <c r="P30" s="102"/>
    </row>
    <row r="31" spans="1:16" x14ac:dyDescent="0.3">
      <c r="A31" s="99"/>
      <c r="B31" s="88"/>
      <c r="C31" s="91"/>
      <c r="D31" s="92"/>
      <c r="E31" s="88"/>
      <c r="F31" s="118"/>
      <c r="G31" s="89"/>
      <c r="H31" s="90"/>
      <c r="I31" s="102"/>
      <c r="J31" s="102"/>
      <c r="K31" s="102"/>
      <c r="L31" s="102"/>
      <c r="M31" s="102"/>
      <c r="N31" s="102"/>
      <c r="O31" s="102"/>
      <c r="P31" s="102"/>
    </row>
    <row r="32" spans="1:16" x14ac:dyDescent="0.3">
      <c r="A32" s="99"/>
      <c r="B32" s="88"/>
      <c r="C32" s="91"/>
      <c r="D32" s="92"/>
      <c r="E32" s="88"/>
      <c r="F32" s="118"/>
      <c r="G32" s="89"/>
      <c r="H32" s="90"/>
      <c r="I32" s="102"/>
      <c r="J32" s="102"/>
      <c r="K32" s="102"/>
      <c r="L32" s="102"/>
      <c r="M32" s="102"/>
      <c r="N32" s="102"/>
      <c r="O32" s="102"/>
      <c r="P32" s="102"/>
    </row>
    <row r="33" spans="1:16" x14ac:dyDescent="0.3">
      <c r="A33" s="99"/>
      <c r="B33" s="88"/>
      <c r="C33" s="91"/>
      <c r="D33" s="92"/>
      <c r="E33" s="88"/>
      <c r="F33" s="100"/>
      <c r="G33" s="89"/>
      <c r="H33" s="90"/>
      <c r="I33" s="102"/>
      <c r="J33" s="102"/>
      <c r="K33" s="102"/>
      <c r="L33" s="102"/>
      <c r="M33" s="102"/>
      <c r="N33" s="102"/>
      <c r="O33" s="102"/>
      <c r="P33" s="102"/>
    </row>
    <row r="34" spans="1:16" x14ac:dyDescent="0.3">
      <c r="A34" s="99"/>
      <c r="B34" s="108"/>
      <c r="C34" s="91"/>
      <c r="D34" s="92"/>
      <c r="E34" s="88"/>
      <c r="F34" s="100"/>
      <c r="G34" s="89"/>
      <c r="H34" s="90"/>
      <c r="I34" s="102"/>
      <c r="J34" s="102"/>
      <c r="K34" s="102"/>
      <c r="L34" s="102"/>
      <c r="M34" s="102"/>
      <c r="N34" s="102"/>
      <c r="O34" s="102"/>
      <c r="P34" s="102"/>
    </row>
    <row r="35" spans="1:16" x14ac:dyDescent="0.3">
      <c r="A35" s="380"/>
      <c r="B35" s="381"/>
      <c r="C35" s="381"/>
      <c r="D35" s="381"/>
      <c r="E35" s="381"/>
      <c r="F35" s="381"/>
      <c r="G35" s="381"/>
      <c r="H35" s="148"/>
      <c r="I35" s="119"/>
      <c r="J35" s="60"/>
    </row>
    <row r="36" spans="1:16" x14ac:dyDescent="0.3">
      <c r="A36" s="93"/>
      <c r="B36" s="94"/>
      <c r="C36" s="94"/>
      <c r="D36" s="94"/>
      <c r="E36" s="95"/>
      <c r="F36" s="96"/>
      <c r="G36" s="97"/>
      <c r="H36" s="98"/>
      <c r="I36" s="60"/>
      <c r="J36" s="60"/>
    </row>
    <row r="37" spans="1:16" x14ac:dyDescent="0.3">
      <c r="A37" s="152" t="s">
        <v>60</v>
      </c>
      <c r="B37" s="153"/>
      <c r="C37" s="154"/>
      <c r="D37" s="155"/>
      <c r="E37" s="156"/>
      <c r="F37" s="157"/>
      <c r="G37" s="158"/>
      <c r="H37" s="159"/>
      <c r="I37" s="60"/>
      <c r="J37" s="60"/>
    </row>
    <row r="38" spans="1:16" x14ac:dyDescent="0.3">
      <c r="A38" s="99"/>
      <c r="B38" s="131"/>
      <c r="C38" s="132"/>
      <c r="D38" s="133"/>
      <c r="E38" s="88"/>
      <c r="F38" s="129"/>
      <c r="G38" s="130"/>
      <c r="H38" s="90"/>
      <c r="I38" s="60"/>
      <c r="J38" s="60"/>
    </row>
    <row r="39" spans="1:16" x14ac:dyDescent="0.3">
      <c r="A39" s="380"/>
      <c r="B39" s="381"/>
      <c r="C39" s="381"/>
      <c r="D39" s="381"/>
      <c r="E39" s="381"/>
      <c r="F39" s="381"/>
      <c r="G39" s="381"/>
      <c r="H39" s="148"/>
      <c r="I39" s="60"/>
      <c r="J39" s="60"/>
    </row>
    <row r="40" spans="1:16" x14ac:dyDescent="0.3">
      <c r="A40" s="93"/>
      <c r="B40" s="94"/>
      <c r="C40" s="94"/>
      <c r="D40" s="94"/>
      <c r="E40" s="95"/>
      <c r="F40" s="96"/>
      <c r="G40" s="97"/>
      <c r="H40" s="98"/>
      <c r="I40" s="60"/>
      <c r="J40" s="60"/>
    </row>
    <row r="41" spans="1:16" x14ac:dyDescent="0.3">
      <c r="A41" s="83" t="s">
        <v>63</v>
      </c>
      <c r="B41" s="84"/>
      <c r="C41" s="84"/>
      <c r="D41" s="85"/>
      <c r="E41" s="85"/>
      <c r="F41" s="86"/>
      <c r="G41" s="86"/>
      <c r="H41" s="87"/>
      <c r="I41" s="60"/>
      <c r="J41" s="60"/>
      <c r="K41" s="60"/>
    </row>
    <row r="42" spans="1:16" x14ac:dyDescent="0.3">
      <c r="A42" s="151"/>
      <c r="B42" s="136"/>
      <c r="C42" s="135"/>
      <c r="D42" s="149"/>
      <c r="E42" s="135"/>
      <c r="F42" s="127"/>
      <c r="G42" s="150"/>
      <c r="H42" s="90"/>
      <c r="I42" s="60"/>
      <c r="J42" s="60"/>
      <c r="K42" s="60"/>
    </row>
    <row r="43" spans="1:16" x14ac:dyDescent="0.3">
      <c r="A43" s="151"/>
      <c r="B43" s="136"/>
      <c r="C43" s="135"/>
      <c r="D43" s="137"/>
      <c r="E43" s="135"/>
      <c r="F43" s="89"/>
      <c r="G43" s="121"/>
      <c r="H43" s="90"/>
      <c r="I43" s="117"/>
      <c r="J43" s="117"/>
      <c r="K43" s="117"/>
    </row>
    <row r="44" spans="1:16" x14ac:dyDescent="0.3">
      <c r="A44" s="380"/>
      <c r="B44" s="381"/>
      <c r="C44" s="381"/>
      <c r="D44" s="381"/>
      <c r="E44" s="381"/>
      <c r="F44" s="381"/>
      <c r="G44" s="381"/>
      <c r="H44" s="148"/>
      <c r="I44" s="60"/>
      <c r="J44" s="60"/>
      <c r="K44" s="60"/>
    </row>
    <row r="45" spans="1:16" x14ac:dyDescent="0.3">
      <c r="A45" s="122"/>
      <c r="B45" s="123"/>
      <c r="C45" s="123"/>
      <c r="D45" s="123"/>
      <c r="E45" s="123"/>
      <c r="F45" s="123"/>
      <c r="G45" s="123"/>
      <c r="H45" s="124"/>
      <c r="I45" s="60"/>
      <c r="J45" s="60"/>
      <c r="K45" s="60"/>
    </row>
    <row r="46" spans="1:16" x14ac:dyDescent="0.3">
      <c r="A46" s="83" t="s">
        <v>66</v>
      </c>
      <c r="B46" s="84"/>
      <c r="C46" s="84"/>
      <c r="D46" s="110"/>
      <c r="E46" s="85"/>
      <c r="F46" s="86"/>
      <c r="G46" s="86"/>
      <c r="H46" s="87"/>
      <c r="I46" s="117"/>
      <c r="J46" s="117"/>
      <c r="K46" s="117"/>
      <c r="L46" s="60"/>
    </row>
    <row r="47" spans="1:16" x14ac:dyDescent="0.3">
      <c r="A47" s="99"/>
      <c r="B47" s="136"/>
      <c r="C47" s="135"/>
      <c r="D47" s="92"/>
      <c r="E47" s="120"/>
      <c r="F47" s="89"/>
      <c r="G47" s="136"/>
      <c r="H47" s="90"/>
      <c r="I47" s="60"/>
      <c r="J47" s="60"/>
      <c r="K47" s="60"/>
      <c r="L47" s="125"/>
    </row>
    <row r="48" spans="1:16" x14ac:dyDescent="0.3">
      <c r="A48" s="380"/>
      <c r="B48" s="381"/>
      <c r="C48" s="381"/>
      <c r="D48" s="381"/>
      <c r="E48" s="381"/>
      <c r="F48" s="381"/>
      <c r="G48" s="381"/>
      <c r="H48" s="148"/>
      <c r="I48" s="60"/>
      <c r="J48" s="60"/>
      <c r="K48" s="60"/>
      <c r="L48" s="60"/>
    </row>
    <row r="49" spans="1:16" x14ac:dyDescent="0.3">
      <c r="A49" s="122"/>
      <c r="B49" s="123"/>
      <c r="C49" s="123"/>
      <c r="D49" s="123"/>
      <c r="E49" s="123"/>
      <c r="F49" s="123"/>
      <c r="G49" s="123"/>
      <c r="H49" s="124"/>
      <c r="I49" s="117"/>
      <c r="J49" s="117"/>
      <c r="K49" s="117"/>
      <c r="L49" s="60"/>
    </row>
    <row r="50" spans="1:16" x14ac:dyDescent="0.3">
      <c r="A50" s="83" t="s">
        <v>69</v>
      </c>
      <c r="B50" s="84"/>
      <c r="C50" s="84"/>
      <c r="D50" s="85"/>
      <c r="E50" s="85"/>
      <c r="F50" s="86"/>
      <c r="G50" s="86"/>
      <c r="H50" s="87"/>
    </row>
    <row r="51" spans="1:16" x14ac:dyDescent="0.3">
      <c r="A51" s="151"/>
      <c r="B51" s="161"/>
      <c r="C51" s="162"/>
      <c r="D51" s="160"/>
      <c r="E51" s="126"/>
      <c r="F51" s="127"/>
      <c r="G51" s="127"/>
      <c r="H51" s="90"/>
    </row>
    <row r="52" spans="1:16" x14ac:dyDescent="0.3">
      <c r="A52" s="151"/>
      <c r="B52" s="126"/>
      <c r="C52" s="135"/>
      <c r="D52" s="163"/>
      <c r="E52" s="126"/>
      <c r="F52" s="127"/>
      <c r="G52" s="127"/>
      <c r="H52" s="90"/>
    </row>
    <row r="53" spans="1:16" x14ac:dyDescent="0.3">
      <c r="A53" s="151"/>
      <c r="B53" s="126"/>
      <c r="C53" s="135"/>
      <c r="D53" s="163"/>
      <c r="E53" s="126"/>
      <c r="F53" s="127"/>
      <c r="G53" s="127"/>
      <c r="H53" s="90"/>
    </row>
    <row r="54" spans="1:16" x14ac:dyDescent="0.3">
      <c r="A54" s="380"/>
      <c r="B54" s="381"/>
      <c r="C54" s="381"/>
      <c r="D54" s="381"/>
      <c r="E54" s="381"/>
      <c r="F54" s="381"/>
      <c r="G54" s="381"/>
      <c r="H54" s="148"/>
    </row>
    <row r="55" spans="1:16" x14ac:dyDescent="0.3">
      <c r="A55" s="269" t="s">
        <v>72</v>
      </c>
      <c r="B55" s="270"/>
      <c r="C55" s="270"/>
      <c r="D55" s="270"/>
      <c r="E55" s="270"/>
      <c r="F55" s="270"/>
      <c r="G55" s="270"/>
      <c r="H55" s="166">
        <v>0</v>
      </c>
      <c r="I55" s="139"/>
    </row>
    <row r="56" spans="1:16" ht="15" thickBot="1" x14ac:dyDescent="0.35">
      <c r="A56" s="2" t="s">
        <v>73</v>
      </c>
      <c r="B56" s="265"/>
      <c r="C56" s="265"/>
      <c r="D56" s="265"/>
      <c r="E56" s="265"/>
      <c r="F56" s="265"/>
      <c r="G56" s="266"/>
      <c r="H56" s="140">
        <f>(H55*1.2824)</f>
        <v>0</v>
      </c>
    </row>
    <row r="57" spans="1:16" x14ac:dyDescent="0.3">
      <c r="A57" s="79"/>
      <c r="B57" s="79"/>
      <c r="C57" s="79"/>
      <c r="D57" s="79"/>
      <c r="E57" s="79"/>
      <c r="F57" s="79"/>
      <c r="G57" s="79"/>
      <c r="H57" s="141"/>
    </row>
    <row r="58" spans="1:16" x14ac:dyDescent="0.3">
      <c r="A58" s="267"/>
      <c r="B58" s="267"/>
      <c r="C58" s="267"/>
      <c r="D58" s="267"/>
      <c r="E58" s="267"/>
      <c r="F58" s="267"/>
      <c r="G58" s="79"/>
      <c r="H58" s="60"/>
    </row>
    <row r="59" spans="1:16" x14ac:dyDescent="0.3">
      <c r="A59" s="267"/>
      <c r="B59" s="267"/>
      <c r="C59" s="267"/>
      <c r="D59" s="267"/>
      <c r="E59" s="267"/>
      <c r="F59" s="267"/>
      <c r="G59" s="79"/>
      <c r="H59" s="60"/>
      <c r="I59" s="60"/>
      <c r="J59" s="60"/>
      <c r="K59" s="60"/>
      <c r="L59" s="60"/>
      <c r="M59" s="60"/>
      <c r="N59" s="60"/>
      <c r="O59" s="60"/>
      <c r="P59" s="60"/>
    </row>
    <row r="60" spans="1:16" x14ac:dyDescent="0.3">
      <c r="A60" s="267"/>
      <c r="B60" s="267"/>
      <c r="C60" s="267"/>
      <c r="D60" s="267"/>
      <c r="E60" s="267"/>
      <c r="F60" s="267"/>
      <c r="G60" s="79"/>
      <c r="H60" s="60"/>
      <c r="I60" s="60"/>
      <c r="J60" s="60"/>
      <c r="K60" s="60"/>
      <c r="L60" s="60"/>
      <c r="M60" s="60"/>
      <c r="N60" s="60"/>
      <c r="O60" s="60"/>
      <c r="P60" s="60"/>
    </row>
    <row r="61" spans="1:16" x14ac:dyDescent="0.3">
      <c r="A61" s="267"/>
      <c r="B61" s="267"/>
      <c r="C61" s="267"/>
      <c r="D61" s="267"/>
      <c r="E61" s="267"/>
      <c r="F61" s="267"/>
      <c r="G61" s="79"/>
      <c r="H61" s="60"/>
      <c r="I61" s="60"/>
      <c r="J61" s="60"/>
      <c r="K61" s="60"/>
      <c r="L61" s="60"/>
      <c r="M61" s="60"/>
      <c r="N61" s="60"/>
      <c r="O61" s="60"/>
      <c r="P61" s="60"/>
    </row>
    <row r="62" spans="1:16" x14ac:dyDescent="0.3">
      <c r="A62" s="267"/>
      <c r="B62" s="267"/>
      <c r="C62" s="267"/>
      <c r="D62" s="267"/>
      <c r="E62" s="267"/>
      <c r="F62" s="267"/>
      <c r="G62" s="79"/>
      <c r="H62" s="60"/>
      <c r="I62" s="60"/>
      <c r="J62" s="60"/>
      <c r="K62" s="60"/>
      <c r="L62" s="60"/>
      <c r="M62" s="60"/>
      <c r="N62" s="60"/>
      <c r="O62" s="60"/>
      <c r="P62" s="60"/>
    </row>
    <row r="63" spans="1:16" x14ac:dyDescent="0.3">
      <c r="A63" s="268"/>
      <c r="B63" s="268"/>
      <c r="C63" s="268"/>
      <c r="D63" s="268"/>
      <c r="E63" s="268"/>
      <c r="F63" s="268"/>
      <c r="G63" s="97"/>
      <c r="H63" s="142"/>
      <c r="I63" s="143"/>
      <c r="J63" s="143"/>
      <c r="K63" s="143"/>
      <c r="L63" s="143"/>
      <c r="M63" s="143"/>
      <c r="N63" s="143"/>
      <c r="O63" s="143"/>
      <c r="P63" s="143"/>
    </row>
    <row r="64" spans="1:16" x14ac:dyDescent="0.3">
      <c r="A64" s="268"/>
      <c r="B64" s="268"/>
      <c r="C64" s="268"/>
      <c r="D64" s="268"/>
      <c r="E64" s="268"/>
      <c r="F64" s="268"/>
      <c r="G64" s="97"/>
      <c r="H64" s="142"/>
      <c r="I64" s="143"/>
      <c r="J64" s="143"/>
      <c r="K64" s="143"/>
      <c r="L64" s="143"/>
      <c r="M64" s="143"/>
      <c r="N64" s="143"/>
      <c r="O64" s="143"/>
      <c r="P64" s="143"/>
    </row>
    <row r="65" spans="1:16" x14ac:dyDescent="0.3">
      <c r="A65" s="268"/>
      <c r="B65" s="268"/>
      <c r="C65" s="268"/>
      <c r="D65" s="268"/>
      <c r="E65" s="268"/>
      <c r="F65" s="268"/>
      <c r="G65" s="97"/>
      <c r="H65" s="142"/>
      <c r="I65" s="143"/>
      <c r="J65" s="143"/>
      <c r="K65" s="143"/>
      <c r="L65" s="143"/>
      <c r="M65" s="143"/>
      <c r="N65" s="143"/>
      <c r="O65" s="143"/>
      <c r="P65" s="143"/>
    </row>
    <row r="66" spans="1:16" x14ac:dyDescent="0.3">
      <c r="A66" s="268"/>
      <c r="B66" s="268"/>
      <c r="C66" s="268"/>
      <c r="D66" s="268"/>
      <c r="E66" s="268"/>
      <c r="F66" s="268"/>
      <c r="G66" s="97"/>
      <c r="H66" s="142"/>
      <c r="I66" s="143"/>
      <c r="J66" s="143"/>
      <c r="K66" s="143"/>
      <c r="L66" s="143"/>
      <c r="M66" s="143"/>
      <c r="N66" s="143"/>
      <c r="O66" s="143"/>
      <c r="P66" s="143"/>
    </row>
    <row r="67" spans="1:16" x14ac:dyDescent="0.3">
      <c r="A67" s="138"/>
      <c r="B67" s="138"/>
      <c r="C67" s="138"/>
      <c r="D67" s="138"/>
      <c r="E67" s="138"/>
      <c r="F67" s="138"/>
      <c r="G67" s="138"/>
    </row>
    <row r="69" spans="1:16" x14ac:dyDescent="0.3">
      <c r="A69" s="60"/>
      <c r="B69" s="60"/>
      <c r="C69" s="60"/>
      <c r="D69" s="60"/>
      <c r="E69" s="60"/>
      <c r="F69" s="144"/>
      <c r="G69" s="144"/>
      <c r="H69" s="60"/>
      <c r="I69" s="60"/>
      <c r="J69" s="60"/>
      <c r="K69" s="60"/>
      <c r="L69" s="60"/>
      <c r="M69" s="60"/>
      <c r="N69" s="60"/>
      <c r="O69" s="60"/>
      <c r="P69" s="60"/>
    </row>
    <row r="70" spans="1:16" x14ac:dyDescent="0.3">
      <c r="A70" s="60"/>
      <c r="B70" s="60"/>
      <c r="C70" s="60"/>
      <c r="D70" s="60"/>
      <c r="E70" s="60"/>
      <c r="F70" s="144"/>
      <c r="G70" s="144"/>
      <c r="H70" s="60"/>
      <c r="I70" s="60"/>
      <c r="J70" s="60"/>
      <c r="K70" s="60"/>
      <c r="L70" s="60"/>
      <c r="M70" s="60"/>
      <c r="N70" s="60"/>
      <c r="O70" s="60"/>
      <c r="P70" s="60"/>
    </row>
    <row r="71" spans="1:16" x14ac:dyDescent="0.3">
      <c r="A71" s="60"/>
      <c r="B71" s="60"/>
      <c r="C71" s="60"/>
      <c r="D71" s="60"/>
      <c r="E71" s="145"/>
      <c r="F71" s="146"/>
      <c r="G71" s="144"/>
      <c r="H71" s="144"/>
      <c r="I71" s="60"/>
      <c r="J71" s="60"/>
      <c r="K71" s="60"/>
      <c r="L71" s="60"/>
      <c r="M71" s="60"/>
      <c r="N71" s="60"/>
      <c r="O71" s="60"/>
      <c r="P71" s="60"/>
    </row>
    <row r="72" spans="1:16" x14ac:dyDescent="0.3">
      <c r="A72" s="60"/>
      <c r="B72" s="60"/>
      <c r="C72" s="60"/>
      <c r="D72" s="60"/>
      <c r="E72" s="60"/>
      <c r="F72" s="144"/>
      <c r="G72" s="144"/>
      <c r="H72" s="60"/>
      <c r="I72" s="60"/>
      <c r="J72" s="60"/>
      <c r="K72" s="60"/>
      <c r="L72" s="60"/>
      <c r="M72" s="60"/>
      <c r="N72" s="60"/>
      <c r="O72" s="60"/>
      <c r="P72" s="60"/>
    </row>
    <row r="73" spans="1:16" x14ac:dyDescent="0.3">
      <c r="A73" s="60"/>
      <c r="B73" s="60"/>
      <c r="C73" s="60"/>
      <c r="D73" s="60"/>
      <c r="E73" s="60"/>
      <c r="F73" s="144"/>
      <c r="G73" s="144"/>
      <c r="H73" s="60"/>
      <c r="I73" s="60"/>
      <c r="J73" s="60"/>
      <c r="K73" s="60"/>
      <c r="L73" s="60"/>
      <c r="M73" s="60"/>
      <c r="N73" s="60"/>
      <c r="O73" s="60"/>
      <c r="P73" s="60"/>
    </row>
    <row r="74" spans="1:16" x14ac:dyDescent="0.3">
      <c r="A74" s="60"/>
      <c r="B74" s="60"/>
      <c r="C74" s="60"/>
      <c r="D74" s="60"/>
      <c r="E74" s="60"/>
      <c r="F74" s="144"/>
      <c r="G74" s="144"/>
      <c r="H74" s="60"/>
      <c r="I74" s="60"/>
      <c r="J74" s="60"/>
      <c r="K74" s="60"/>
      <c r="L74" s="60"/>
      <c r="M74" s="60"/>
      <c r="N74" s="60"/>
      <c r="O74" s="60"/>
      <c r="P74" s="60"/>
    </row>
  </sheetData>
  <protectedRanges>
    <protectedRange password="C715" sqref="B43" name="Intervalo3_7_2" securityDescriptor="O:WDG:WDD:(A;;CC;;;S-1-5-21-331323738-3957049979-2397494211-500)"/>
  </protectedRanges>
  <mergeCells count="15">
    <mergeCell ref="A58:F62"/>
    <mergeCell ref="A63:F64"/>
    <mergeCell ref="A65:F66"/>
    <mergeCell ref="A39:G39"/>
    <mergeCell ref="A44:G44"/>
    <mergeCell ref="A48:G48"/>
    <mergeCell ref="A54:G54"/>
    <mergeCell ref="A55:G55"/>
    <mergeCell ref="A56:G56"/>
    <mergeCell ref="A35:G35"/>
    <mergeCell ref="A1:B5"/>
    <mergeCell ref="C1:H5"/>
    <mergeCell ref="A8:H10"/>
    <mergeCell ref="A20:G20"/>
    <mergeCell ref="A27:G27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Composição vão muro prefeitura</vt:lpstr>
      <vt:lpstr>Orçamento do muro PMVG</vt:lpstr>
      <vt:lpstr>Cronograma</vt:lpstr>
      <vt:lpstr>BDI</vt:lpstr>
      <vt:lpstr>Plan4</vt:lpstr>
      <vt:lpstr>'Orçamento do muro PMVG'!Area_de_impressao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ENGENHARIA;Edna M.Pinto</dc:creator>
  <cp:lastModifiedBy>USER</cp:lastModifiedBy>
  <cp:lastPrinted>2017-06-02T19:11:04Z</cp:lastPrinted>
  <dcterms:created xsi:type="dcterms:W3CDTF">2017-02-08T13:44:04Z</dcterms:created>
  <dcterms:modified xsi:type="dcterms:W3CDTF">2021-02-24T15:18:34Z</dcterms:modified>
</cp:coreProperties>
</file>