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EstaPasta_de_trabalho" defaultThemeVersion="124226"/>
  <mc:AlternateContent xmlns:mc="http://schemas.openxmlformats.org/markup-compatibility/2006">
    <mc:Choice Requires="x15">
      <x15ac:absPath xmlns:x15ac="http://schemas.microsoft.com/office/spreadsheetml/2010/11/ac" url="\\lua\SMVO_LICITACAO\LICITAÇÃO\LICITAÇÃO - 2023\EDITAIS\TOMADA DE PREÇOS\TP 25-2023 - URBANIZAÇÃO PRAÇA NOSSA SENHORA DA GUIA\MIDIA DIGITAL\"/>
    </mc:Choice>
  </mc:AlternateContent>
  <xr:revisionPtr revIDLastSave="0" documentId="8_{FD2F15DA-04F0-4B00-B46E-80F4C030BB8A}" xr6:coauthVersionLast="47" xr6:coauthVersionMax="47" xr10:uidLastSave="{00000000-0000-0000-0000-000000000000}"/>
  <bookViews>
    <workbookView xWindow="-120" yWindow="-120" windowWidth="29040" windowHeight="15840" tabRatio="871" activeTab="2" xr2:uid="{00000000-000D-0000-FFFF-FFFF00000000}"/>
  </bookViews>
  <sheets>
    <sheet name="1-RESUMO" sheetId="48" r:id="rId1"/>
    <sheet name="MEMORIAL DE CÁLCULO" sheetId="49" r:id="rId2"/>
    <sheet name="2-ORÇAMENTO" sheetId="41" r:id="rId3"/>
    <sheet name="3-CRONOGRAMA" sheetId="33" r:id="rId4"/>
    <sheet name="COMP. PROPRIA" sheetId="43" r:id="rId5"/>
    <sheet name="4-BDI" sheetId="45" r:id="rId6"/>
  </sheets>
  <externalReferences>
    <externalReference r:id="rId7"/>
    <externalReference r:id="rId8"/>
  </externalReferences>
  <definedNames>
    <definedName name="_xlnm._FilterDatabase" localSheetId="2" hidden="1">'2-ORÇAMENTO'!$A$1:$K$63</definedName>
    <definedName name="_xlnm.Print_Area" localSheetId="0">'1-RESUMO'!$B$2:$E$31</definedName>
    <definedName name="_xlnm.Print_Area" localSheetId="2">'2-ORÇAMENTO'!$B$2:$K$77</definedName>
    <definedName name="_xlnm.Print_Area" localSheetId="3">'3-CRONOGRAMA'!$B$2:$I$33</definedName>
    <definedName name="_xlnm.Print_Area" localSheetId="5">'4-BDI'!$B$2:$D$48</definedName>
    <definedName name="_xlnm.Print_Area" localSheetId="4">'COMP. PROPRIA'!$B$2:$I$70</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Print_Area" localSheetId="0">'1-RESUMO'!$B$2:$E$31</definedName>
    <definedName name="Print_Area" localSheetId="2">'2-ORÇAMENTO'!$B$2:$K$76</definedName>
    <definedName name="Print_Area" localSheetId="3">'3-CRONOGRAMA'!$B$2:$I$33</definedName>
    <definedName name="Print_Area" localSheetId="5">'4-BDI'!$B$2:$D$49</definedName>
    <definedName name="Print_Area" localSheetId="4">'COMP. PROPRIA'!$B$2:$L$69</definedName>
    <definedName name="Print_Titles" localSheetId="2">'2-ORÇAMENTO'!$9:$9</definedName>
    <definedName name="ralo">[1]Plan2!$A$30:$A$31</definedName>
    <definedName name="registro">[1]Plan2!$A$77:$A$78</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91029"/>
  <fileRecoveryPr autoRecover="0"/>
</workbook>
</file>

<file path=xl/calcChain.xml><?xml version="1.0" encoding="utf-8"?>
<calcChain xmlns="http://schemas.openxmlformats.org/spreadsheetml/2006/main">
  <c r="E10" i="49" l="1"/>
  <c r="C25" i="48"/>
  <c r="B25" i="48"/>
  <c r="C25" i="33"/>
  <c r="B25" i="33"/>
  <c r="B11" i="33"/>
  <c r="C11" i="33"/>
  <c r="B13" i="33"/>
  <c r="C13" i="33"/>
  <c r="B15" i="33"/>
  <c r="C15" i="33"/>
  <c r="B17" i="33"/>
  <c r="C17" i="33"/>
  <c r="B19" i="33"/>
  <c r="C19" i="33"/>
  <c r="B21" i="33"/>
  <c r="C21" i="33"/>
  <c r="B23" i="33"/>
  <c r="C23" i="33"/>
  <c r="C46" i="45"/>
  <c r="C47" i="45"/>
  <c r="I63" i="43"/>
  <c r="I61" i="43"/>
  <c r="I59" i="43"/>
  <c r="I57" i="43"/>
  <c r="I55" i="43"/>
  <c r="I53" i="43"/>
  <c r="I51" i="43"/>
  <c r="I50" i="43"/>
  <c r="I48" i="43"/>
  <c r="I47" i="43"/>
  <c r="I45" i="43"/>
  <c r="I43" i="43"/>
  <c r="I41" i="43"/>
  <c r="I39" i="43"/>
  <c r="I65" i="43"/>
  <c r="I67" i="43"/>
  <c r="I66" i="43"/>
  <c r="I68" i="43"/>
  <c r="I70" i="43"/>
  <c r="J68" i="41"/>
  <c r="J61" i="41"/>
  <c r="J60" i="41"/>
  <c r="J18" i="41" l="1"/>
  <c r="J69" i="41"/>
  <c r="H66" i="41"/>
  <c r="J66" i="41" l="1"/>
  <c r="J46" i="41" l="1"/>
  <c r="J35" i="41"/>
  <c r="J39" i="41"/>
  <c r="J30" i="41"/>
  <c r="I33" i="43"/>
  <c r="I32" i="43"/>
  <c r="I31" i="43"/>
  <c r="I28" i="43"/>
  <c r="I27" i="43"/>
  <c r="I26" i="43"/>
  <c r="I25" i="43"/>
  <c r="I22" i="43"/>
  <c r="I21" i="43"/>
  <c r="I18" i="43"/>
  <c r="I17" i="43"/>
  <c r="I16" i="43"/>
  <c r="I15" i="43"/>
  <c r="I12" i="43"/>
  <c r="I11" i="43"/>
  <c r="J43" i="41"/>
  <c r="J11" i="41"/>
  <c r="I69" i="43"/>
  <c r="I37" i="43"/>
  <c r="I35" i="43" s="1"/>
  <c r="H67" i="41" s="1"/>
  <c r="J67" i="41" l="1"/>
  <c r="J70" i="41" s="1"/>
  <c r="C23" i="48"/>
  <c r="B23" i="48" l="1"/>
  <c r="C21" i="48"/>
  <c r="B21" i="48"/>
  <c r="J31" i="41" l="1"/>
  <c r="I30" i="43" l="1"/>
  <c r="J37" i="41" l="1"/>
  <c r="J38" i="41" l="1"/>
  <c r="J26" i="41" l="1"/>
  <c r="J25" i="41" l="1"/>
  <c r="J24" i="41"/>
  <c r="J62" i="41" l="1"/>
  <c r="J59" i="41"/>
  <c r="J58" i="41"/>
  <c r="J54" i="41"/>
  <c r="J52" i="41"/>
  <c r="J53" i="41"/>
  <c r="J51" i="41"/>
  <c r="J45" i="41"/>
  <c r="J44" i="41"/>
  <c r="I20" i="43"/>
  <c r="I10" i="43"/>
  <c r="H17" i="41" s="1"/>
  <c r="J63" i="41" l="1"/>
  <c r="J55" i="41"/>
  <c r="J17" i="41"/>
  <c r="H28" i="41"/>
  <c r="I24" i="43"/>
  <c r="J29" i="41"/>
  <c r="I14" i="43"/>
  <c r="H27" i="41" s="1"/>
  <c r="J27" i="41" s="1"/>
  <c r="J47" i="41" l="1"/>
  <c r="J28" i="41"/>
  <c r="J32" i="41" s="1"/>
  <c r="J48" i="41" l="1"/>
  <c r="E8" i="49" l="1"/>
  <c r="E6" i="49"/>
  <c r="J16" i="41" l="1"/>
  <c r="J19" i="41" l="1"/>
  <c r="J20" i="41"/>
  <c r="B17" i="48" l="1"/>
  <c r="B11" i="48"/>
  <c r="B13" i="48"/>
  <c r="B15" i="48"/>
  <c r="B19" i="48"/>
  <c r="B7" i="48" l="1"/>
  <c r="B6" i="48"/>
  <c r="B5" i="48"/>
  <c r="B4" i="48"/>
  <c r="B3" i="48"/>
  <c r="C19" i="48" l="1"/>
  <c r="C15" i="48" l="1"/>
  <c r="C17" i="48"/>
  <c r="J21" i="41" l="1"/>
  <c r="J12" i="41"/>
  <c r="J13" i="41" s="1"/>
  <c r="B4" i="33"/>
  <c r="B5" i="33"/>
  <c r="B6" i="33"/>
  <c r="B7" i="33"/>
  <c r="B3" i="33"/>
  <c r="J36" i="41" l="1"/>
  <c r="J40" i="41" s="1"/>
  <c r="D9" i="45" l="1"/>
  <c r="C13" i="48" l="1"/>
  <c r="C11" i="48" l="1"/>
  <c r="D23" i="45"/>
  <c r="D17" i="45"/>
  <c r="D27" i="45" l="1"/>
  <c r="D29" i="45" s="1"/>
  <c r="E29" i="45" s="1"/>
  <c r="I58" i="41" l="1"/>
  <c r="I43" i="41"/>
  <c r="K43" i="41" s="1"/>
  <c r="I54" i="41"/>
  <c r="I69" i="41"/>
  <c r="K69" i="41" s="1"/>
  <c r="I53" i="41"/>
  <c r="I68" i="41"/>
  <c r="K68" i="41" s="1"/>
  <c r="I62" i="41"/>
  <c r="I61" i="41"/>
  <c r="K61" i="41" s="1"/>
  <c r="I60" i="41"/>
  <c r="K60" i="41" s="1"/>
  <c r="I59" i="41"/>
  <c r="K59" i="41" s="1"/>
  <c r="I18" i="41"/>
  <c r="K18" i="41" s="1"/>
  <c r="I66" i="41"/>
  <c r="K66" i="41" s="1"/>
  <c r="I39" i="41"/>
  <c r="K39" i="41" s="1"/>
  <c r="I46" i="41"/>
  <c r="K46" i="41" s="1"/>
  <c r="I35" i="41"/>
  <c r="K35" i="41" s="1"/>
  <c r="I11" i="41"/>
  <c r="K11" i="41" s="1"/>
  <c r="I30" i="41"/>
  <c r="K30" i="41" s="1"/>
  <c r="I67" i="41"/>
  <c r="K67" i="41" s="1"/>
  <c r="I31" i="41"/>
  <c r="K31" i="41" s="1"/>
  <c r="I37" i="41"/>
  <c r="K37" i="41" s="1"/>
  <c r="I38" i="41"/>
  <c r="K38" i="41" s="1"/>
  <c r="I26" i="41"/>
  <c r="K26" i="41" s="1"/>
  <c r="I51" i="41"/>
  <c r="K51" i="41" s="1"/>
  <c r="I45" i="41"/>
  <c r="K45" i="41" s="1"/>
  <c r="I44" i="41"/>
  <c r="K44" i="41" s="1"/>
  <c r="K58" i="41"/>
  <c r="K54" i="41"/>
  <c r="K53" i="41"/>
  <c r="I25" i="41"/>
  <c r="K25" i="41" s="1"/>
  <c r="I24" i="41"/>
  <c r="K24" i="41" s="1"/>
  <c r="I17" i="41"/>
  <c r="K17" i="41" s="1"/>
  <c r="I52" i="41"/>
  <c r="K52" i="41" s="1"/>
  <c r="I29" i="41"/>
  <c r="K29" i="41" s="1"/>
  <c r="I47" i="41"/>
  <c r="K47" i="41" s="1"/>
  <c r="I28" i="41"/>
  <c r="K28" i="41" s="1"/>
  <c r="I27" i="41"/>
  <c r="K27" i="41" s="1"/>
  <c r="I16" i="41"/>
  <c r="K16" i="41" s="1"/>
  <c r="I19" i="41"/>
  <c r="K19" i="41" s="1"/>
  <c r="I20" i="41"/>
  <c r="K20" i="41" s="1"/>
  <c r="I12" i="41"/>
  <c r="K12" i="41" s="1"/>
  <c r="I36" i="41"/>
  <c r="K36" i="41" s="1"/>
  <c r="K70" i="41" l="1"/>
  <c r="K48" i="41"/>
  <c r="D19" i="33" s="1"/>
  <c r="H19" i="33" s="1"/>
  <c r="I19" i="33"/>
  <c r="G19" i="33"/>
  <c r="K55" i="41"/>
  <c r="D21" i="33" s="1"/>
  <c r="K32" i="41"/>
  <c r="D15" i="33" s="1"/>
  <c r="K62" i="41"/>
  <c r="K63" i="41" s="1"/>
  <c r="D23" i="33" s="1"/>
  <c r="J72" i="41"/>
  <c r="K40" i="41"/>
  <c r="D17" i="33" s="1"/>
  <c r="K21" i="41"/>
  <c r="K13" i="41"/>
  <c r="D11" i="33" s="1"/>
  <c r="D25" i="33" l="1"/>
  <c r="D25" i="48"/>
  <c r="F19" i="33"/>
  <c r="H11" i="33"/>
  <c r="I11" i="33"/>
  <c r="G11" i="33"/>
  <c r="F11" i="33"/>
  <c r="I17" i="33"/>
  <c r="G17" i="33"/>
  <c r="H17" i="33"/>
  <c r="F17" i="33"/>
  <c r="D13" i="48"/>
  <c r="D13" i="33"/>
  <c r="D29" i="33" s="1"/>
  <c r="E21" i="33" s="1"/>
  <c r="F15" i="33"/>
  <c r="I15" i="33"/>
  <c r="H15" i="33"/>
  <c r="G15" i="33"/>
  <c r="H23" i="33"/>
  <c r="I23" i="33"/>
  <c r="G23" i="33"/>
  <c r="F23" i="33"/>
  <c r="G21" i="33"/>
  <c r="H21" i="33"/>
  <c r="I21" i="33"/>
  <c r="F21" i="33"/>
  <c r="K73" i="41"/>
  <c r="D23" i="48"/>
  <c r="D21" i="48"/>
  <c r="D19" i="48"/>
  <c r="D15" i="48"/>
  <c r="D11" i="48"/>
  <c r="D17" i="48"/>
  <c r="I25" i="33" l="1"/>
  <c r="H25" i="33"/>
  <c r="G25" i="33"/>
  <c r="F25" i="33"/>
  <c r="I13" i="33"/>
  <c r="F13" i="33"/>
  <c r="F27" i="33" s="1"/>
  <c r="F29" i="33" s="1"/>
  <c r="G13" i="33"/>
  <c r="G27" i="33" s="1"/>
  <c r="G29" i="33" s="1"/>
  <c r="H13" i="33"/>
  <c r="H27" i="33" s="1"/>
  <c r="H29" i="33" s="1"/>
  <c r="I27" i="33"/>
  <c r="I29" i="33" s="1"/>
  <c r="E23" i="33"/>
  <c r="E13" i="33"/>
  <c r="E19" i="33"/>
  <c r="E15" i="33"/>
  <c r="E17" i="33"/>
  <c r="E11" i="33"/>
  <c r="E25" i="33"/>
  <c r="D27" i="48"/>
  <c r="E21" i="48" s="1"/>
  <c r="F28" i="33" l="1"/>
  <c r="I28" i="33"/>
  <c r="G28" i="33"/>
  <c r="H28" i="33"/>
  <c r="E29" i="33"/>
  <c r="E19" i="48"/>
  <c r="E11" i="48"/>
  <c r="E15" i="48"/>
  <c r="E13" i="48"/>
  <c r="E17" i="48"/>
  <c r="E23" i="48"/>
  <c r="E25" i="48"/>
  <c r="E27" i="4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Marcelo França Martins</author>
  </authors>
  <commentList>
    <comment ref="B2" authorId="0" shapeId="0" xr:uid="{00000000-0006-0000-0500-00000100000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shapeId="0" xr:uid="{00000000-0006-0000-0500-00000200000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<sst xmlns="http://schemas.openxmlformats.org/spreadsheetml/2006/main" count="499" uniqueCount="254">
  <si>
    <t>FONTE</t>
  </si>
  <si>
    <t>ITEM</t>
  </si>
  <si>
    <t>CÓDIGO</t>
  </si>
  <si>
    <t>ESPECIFICAÇÃO</t>
  </si>
  <si>
    <t>UNID.</t>
  </si>
  <si>
    <t>QUANT.</t>
  </si>
  <si>
    <t>1.1</t>
  </si>
  <si>
    <t>SINAPI</t>
  </si>
  <si>
    <t>TOTAL</t>
  </si>
  <si>
    <t xml:space="preserve">  VALOR TOTAL DA OBRA COM BDI</t>
  </si>
  <si>
    <t>DESCRIÇÃO / ETAPA</t>
  </si>
  <si>
    <t>PERÍODO DE EXECUÇÃO DA OBRA</t>
  </si>
  <si>
    <t>VALOR (R$)</t>
  </si>
  <si>
    <t>(%)</t>
  </si>
  <si>
    <t>mês 01</t>
  </si>
  <si>
    <t>M</t>
  </si>
  <si>
    <t xml:space="preserve">  VALOR TOTAL DA OBRA SEM BDI</t>
  </si>
  <si>
    <t>TOTAL ACUMULADO MENSAL</t>
  </si>
  <si>
    <t>VALOR TOTAL ACUMULADO SEM BDI</t>
  </si>
  <si>
    <t>DESCRIÇÃO</t>
  </si>
  <si>
    <t>H</t>
  </si>
  <si>
    <t>SERVENTE COM ENCARGOS COMPLEMENTARES</t>
  </si>
  <si>
    <t>7.1</t>
  </si>
  <si>
    <t>M3</t>
  </si>
  <si>
    <t>1.2</t>
  </si>
  <si>
    <t>UN</t>
  </si>
  <si>
    <t>CRONOGRAMA FÍSICO-FINANCEIRO</t>
  </si>
  <si>
    <t>CHP</t>
  </si>
  <si>
    <t>PEDREIRO COM ENCARGOS COMPLEMENTARES</t>
  </si>
  <si>
    <t>M2</t>
  </si>
  <si>
    <t>ELETRICISTA COM ENCARGOS COMPLEMENTARES</t>
  </si>
  <si>
    <t>REGULARIZAÇÃO DE SUPERFICIE DE CONCRETO APARENTE</t>
  </si>
  <si>
    <t>ENCARREGADO GERAL COM ENCARGOS COMPLEMENTARES</t>
  </si>
  <si>
    <t>ENGENHEIRO CIVIL DE OBRA JUNIOR COM ENCARGOS COMPLEMENTARES</t>
  </si>
  <si>
    <t>(COMPOSIÇÃO REPRESENTATIVA) DO SERVIÇO DE INSTALAÇÃO DE TUBOS DE PVC, SOLDÁVEL, ÁGUA FRIA, DN 25 MM (INSTALADO EM RAMAL, SUB-RAMAL, RAMAL DE DISTRIBUIÇÃO OU PRUMADA), INCLUSIVE CONEXÕES, CORTES E FIXAÇÕES, PARA PRÉDIOS. AF_10/2015</t>
  </si>
  <si>
    <t>2.1</t>
  </si>
  <si>
    <t>COMPOSIÇÃO</t>
  </si>
  <si>
    <t>P. UNIT. SEM BDI (R$)</t>
  </si>
  <si>
    <t>P. TOTAL SEM BDI (R$)</t>
  </si>
  <si>
    <t>TIPO</t>
  </si>
  <si>
    <t>REFERENCIA</t>
  </si>
  <si>
    <t>UNIDADE</t>
  </si>
  <si>
    <t>PREÇO. UNI</t>
  </si>
  <si>
    <t>PREÇO. TOT</t>
  </si>
  <si>
    <t>CÓDIGO DA COMPOSIÇÃO</t>
  </si>
  <si>
    <t>COEF.</t>
  </si>
  <si>
    <t>1.0</t>
  </si>
  <si>
    <t>2.0</t>
  </si>
  <si>
    <t>4.0</t>
  </si>
  <si>
    <t>6.0</t>
  </si>
  <si>
    <t>7.0</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</si>
  <si>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</si>
  <si>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</si>
  <si>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</si>
  <si>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</si>
  <si>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</si>
  <si>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</si>
  <si>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</si>
  <si>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</si>
  <si>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</si>
  <si>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</si>
  <si>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</si>
  <si>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</si>
  <si>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</si>
  <si>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</si>
  <si>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</si>
  <si>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</si>
  <si>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</si>
  <si>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</si>
  <si>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</si>
  <si>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</si>
  <si>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</si>
  <si>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</si>
  <si>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</si>
  <si>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</si>
  <si>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</si>
  <si>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</si>
  <si>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</si>
  <si>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</si>
  <si>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</si>
  <si>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</si>
  <si>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</si>
  <si>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</si>
  <si>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P.UNI.COM BDI(R$)</t>
  </si>
  <si>
    <t>P. TOTAL COM BDI (R$)</t>
  </si>
  <si>
    <t>PROPRIA</t>
  </si>
  <si>
    <t>C7</t>
  </si>
  <si>
    <t>CPRB</t>
  </si>
  <si>
    <r>
      <t xml:space="preserve">ISS - </t>
    </r>
    <r>
      <rPr>
        <sz val="12"/>
        <color rgb="FF000000"/>
        <rFont val="Arial Narrow"/>
        <family val="2"/>
      </rPr>
      <t>(ISS% CONSIDERANDO 40% DE MATRIAL) - LEI do Múnicipio da Execução da Obra</t>
    </r>
  </si>
  <si>
    <t>3.0</t>
  </si>
  <si>
    <t xml:space="preserve">KG    </t>
  </si>
  <si>
    <t xml:space="preserve">M3    </t>
  </si>
  <si>
    <t xml:space="preserve">UN    </t>
  </si>
  <si>
    <t xml:space="preserve">M     </t>
  </si>
  <si>
    <t xml:space="preserve">M2    </t>
  </si>
  <si>
    <t>GUINDAUTO HIDRÁULICO, CAPACIDADE MÁXIMA DE CARGA 6200 KG, MOMENTO MÁXIMO DE CARGA 11,7 TM, ALCANCE MÁXIMO HORIZONTAL 9,70 M, INCLUSIVE CAMINHÃO TOCO PBT 16.000 KG, POTÊNCIA DE 189 CV - CHP DIURNO. AF_06/2014</t>
  </si>
  <si>
    <t xml:space="preserve">MES   </t>
  </si>
  <si>
    <t>CABO DE COBRE FLEXÍVEL ISOLADO, 4 MM², ANTI-CHAMA 450/750 V, PARA CIRCUITOS TERMINAIS - FORNECIMENTO E INSTALAÇÃO. AF_12/2015</t>
  </si>
  <si>
    <t>EXECUÇÃO DE PASSEIO EM PISO INTERTRAVADO, COM BLOCO RETANGULAR COLORIDO DE 20 X 10 CM, ESPESSURA 6 CM. AF_12/2015</t>
  </si>
  <si>
    <t>EXECUÇÃO DE PASSEIO (CALÇADA) OU PISO DE CONCRETO COM CONCRETO MOLDADO IN LOCO, USINADO, ACABAMENTO CONVENCIONAL, ESPESSURA 6 CM, ARMADO. AF_07/2016</t>
  </si>
  <si>
    <t>LASTRO COM MATERIAL GRANULAR, APLICAÇÃO EM BLOCOS DE COROAMENTO, ESPESSURA DE *5 CM*. AF_08/2017</t>
  </si>
  <si>
    <t>5.0</t>
  </si>
  <si>
    <t>PORCENTAGEM PREVISTA</t>
  </si>
  <si>
    <r>
      <t>MUNICÍPIO:</t>
    </r>
    <r>
      <rPr>
        <sz val="11"/>
        <rFont val="Arial"/>
        <family val="2"/>
      </rPr>
      <t xml:space="preserve"> VÁRZEA GRANDE - MT</t>
    </r>
  </si>
  <si>
    <t>PLANILHA ORÇAMENTÁRIA</t>
  </si>
  <si>
    <t xml:space="preserve">TOTAL DO ITEM </t>
  </si>
  <si>
    <t>TOTAL DO ITEM</t>
  </si>
  <si>
    <t>RESUMO</t>
  </si>
  <si>
    <t xml:space="preserve">VALOR TOTAL </t>
  </si>
  <si>
    <t>REVOLVIMENTO E LIMPEZA MANUAL DE SOLO. AF_05/2018</t>
  </si>
  <si>
    <t>PAISAGISMO</t>
  </si>
  <si>
    <t>4.2</t>
  </si>
  <si>
    <t>5.1</t>
  </si>
  <si>
    <t>5.2</t>
  </si>
  <si>
    <t>6.1</t>
  </si>
  <si>
    <t>UND</t>
  </si>
  <si>
    <t>KIT CAVALETE PARA MEDIÇÃO DE ÁGUA - ENTRADA PRINCIPAL, EM PVC SOLDÁVEL DN 25 (¾")   FORNECIMENTO E INSTALAÇÃO (EXCLUSIVE HIDRÔMETRO). AF_11/2016</t>
  </si>
  <si>
    <t>3.2</t>
  </si>
  <si>
    <t>TORNEIRA CROMADA 1/2 OU 3/4 PARA TANQUE, PADRÃO POPULAR - FORNECIMENTO E INSTALAÇÃO. AF_01/2020</t>
  </si>
  <si>
    <t>CARGA, MANOBRA E DESCARGA DE ENTULHO EM CAMINHÃO BASCULANTE 6 M³ - CARGA COM ESCAVADEIRA HIDRÁULICA  (CAÇAMBA DE 0,80 M³ / 111 HP) E DESCARGA LIVRE (UNIDADE: M3). AF_07/2020</t>
  </si>
  <si>
    <t>ELETRODUTO RÍGIDO ROSCÁVEL, PVC, DN 50 MM (1 1/2"), PARA REDE ENTERRADA DE DISTRIBUIÇÃO DE ENERGIA ELÉTRICA - FORNECIMENTO E INSTALAÇÃO. AF_12/2021</t>
  </si>
  <si>
    <t>5.3</t>
  </si>
  <si>
    <t>CIMENTO PORTLAND COMPOSTO CP II-32</t>
  </si>
  <si>
    <t>GRAUTE CIMENTICIO PARA USO GERAL</t>
  </si>
  <si>
    <t>JUNTA PLASTICA DE DILATACAO PARA PISOS, COR CINZA, 17 X 3 MM (ALTURA X ESPESSURA)</t>
  </si>
  <si>
    <t>LOCACAO DE CONTAINER 2,30 X 6,00 M, ALT. 2,50 M, COM 1 SANITARIO, PARA ESCRITORIO, COMPLETO, SEM DIVISORIAS INTERNAS (NAO INCLUI MOBILIZACAO/DESMOBILIZACAO)</t>
  </si>
  <si>
    <t>LUMINARIA DE LED PARA ILUMINACAO PUBLICA, DE 98 W ATE 137 W, INVOLUCRO EM ALUMINIO OU ACO INOX</t>
  </si>
  <si>
    <t>PISO PODOTATIL DE CONCRETO - DIRECIONAL E ALERTA, *40 X 40 X 2,5* CM</t>
  </si>
  <si>
    <t>PLACA DE OBRA (PARA CONSTRUCAO CIVIL) EM CHAPA GALVANIZADA *N. 22*, ADESIVADA, DE *2,4 X 1,2* M (SEM POSTES PARA FIXACAO)</t>
  </si>
  <si>
    <t>POSTE CONICO CONTINUO EM ACO GALVANIZADO, RETO, ENGASTADO,  H = 7 M, DIAMETRO INFERIOR = *125* MM</t>
  </si>
  <si>
    <t>TERRA VEGETAL (GRANEL)</t>
  </si>
  <si>
    <t>ADMINISTRAÇÃO DE OBRA</t>
  </si>
  <si>
    <t>MEMORIAL DE CÁLCULO</t>
  </si>
  <si>
    <t>HORAS/DIA</t>
  </si>
  <si>
    <t>MÊS</t>
  </si>
  <si>
    <t>TEMPO DE OBRA PREVISTO</t>
  </si>
  <si>
    <t>MESES</t>
  </si>
  <si>
    <t>DIAS/MÊS</t>
  </si>
  <si>
    <t>ÁREA DO TERRENO- M²</t>
  </si>
  <si>
    <t>2.2</t>
  </si>
  <si>
    <t>2.3</t>
  </si>
  <si>
    <t>ÁREA</t>
  </si>
  <si>
    <t>2.4</t>
  </si>
  <si>
    <t>2.5</t>
  </si>
  <si>
    <t>LOCAÇÃO DE CONTAINER (MOBILIZAÇÃO E DESMOBILIZAÇÃO)</t>
  </si>
  <si>
    <t>MERCADO</t>
  </si>
  <si>
    <t>MOBILIZAÇÃO E DESMOBILIZAÇÃO</t>
  </si>
  <si>
    <t>CP-ELE-01</t>
  </si>
  <si>
    <t>PISOS E CALÇADAS</t>
  </si>
  <si>
    <t>3.1</t>
  </si>
  <si>
    <t>INSUMO</t>
  </si>
  <si>
    <t>3.4</t>
  </si>
  <si>
    <t>CP-LO-01</t>
  </si>
  <si>
    <t>CP-PI-01</t>
  </si>
  <si>
    <t>3.5</t>
  </si>
  <si>
    <t>JUNTA PLASTICA DE DILATAÇÃO PARA PISO DE CONCRETO - FORNECIMENTO E INSTALAÇÃO</t>
  </si>
  <si>
    <t>CP-PI-02</t>
  </si>
  <si>
    <t>3.7</t>
  </si>
  <si>
    <t>3.8</t>
  </si>
  <si>
    <t>4.3</t>
  </si>
  <si>
    <t>5.4</t>
  </si>
  <si>
    <t xml:space="preserve">INSTALAÇÕES ELÉTRICAS </t>
  </si>
  <si>
    <t>INSTALAÇÕES HIDRAULICAS</t>
  </si>
  <si>
    <t>6.2</t>
  </si>
  <si>
    <t>6.3</t>
  </si>
  <si>
    <t>6.4</t>
  </si>
  <si>
    <t>7.2</t>
  </si>
  <si>
    <t>ENODES SOARES FERREIRA</t>
  </si>
  <si>
    <t>ARQUITETO E URBANISTA CAU: A56-503-2</t>
  </si>
  <si>
    <t>mês 02</t>
  </si>
  <si>
    <t>mês 03</t>
  </si>
  <si>
    <t>POSTE AÇO GALVANIZADO CONICO TUBULAR 9,00M PARA PRAÇA PUPLICA, INCLUSO LUMINÁRIA/LAMPADA DE LED 100W - FORNECIMENTO E INSTALAÇÃO E PINTURA</t>
  </si>
  <si>
    <t>4.4</t>
  </si>
  <si>
    <t>BANCO DE CONCRETO - FONECIMENTO E INSTALAÇÃO</t>
  </si>
  <si>
    <t>CP-BANCO</t>
  </si>
  <si>
    <t>BANCO DE CONCRETO COM ENCOSTO EM PEÇA ÚNICA</t>
  </si>
  <si>
    <t>SERVIÇOS PRELIMINARES</t>
  </si>
  <si>
    <t>7.5</t>
  </si>
  <si>
    <t>3.3</t>
  </si>
  <si>
    <t>mês 04</t>
  </si>
  <si>
    <t>SERVIÇO</t>
  </si>
  <si>
    <t>PLANTIO DE GRAMA ESMERALDA OU SÃO CARLOS OU CURITIBANA, EM PLACAS. AF_05/2022</t>
  </si>
  <si>
    <t>OBRA: CONSTRUÇÃO PRAÇA JARDIM GUANABARA, JARDIM BOTÂNICO E BRASIL 21</t>
  </si>
  <si>
    <t>ENDEREÇO: AV. PAULINO PINTO DE GODOY</t>
  </si>
  <si>
    <t>LOCAL: PRAÇA LINAER JARDIM GUANABARA, BOTÂNICO E BRASIL 21- AV. PAULINO PINTO DE GODOY</t>
  </si>
  <si>
    <t>GUIA (MEIO-FIO) E SARJETA CONJUGADOS DE CONCRETO, MOLDADA IN LOCO EM TRECHO CURVO COM EXTRUSORA, 60 CM BASE (15 CM BASE DA GUIA + 45 CM BASE DA SARJETA) X 26 CM ALTURA. AF_06/2016</t>
  </si>
  <si>
    <t>ENTRADA DE ENERGIA ELÉTRICA, SUBTERRÂNEA, TRIFÁSICA, COM CAIXA DE EMBUTIR, CABO DE 16 MM2 E DISJUNTOR DIN 50A (NÃO INCLUSA MURETA DE ALVENARIA). AF_07/2020</t>
  </si>
  <si>
    <t>LOCAL: ROTATÓRIA DO AEROPORTO</t>
  </si>
  <si>
    <t>ENDEREÇO: AV FILINTO MULLER, AV. JOÃO PONCE DE ARRUDA, AV ARTHUR BERNARDES</t>
  </si>
  <si>
    <t>ALVENARIAS</t>
  </si>
  <si>
    <t>PISO EM GRANITO APLICADO EM AMBIENTES INTERNOS. AF_09/2020</t>
  </si>
  <si>
    <t>IMPERMEABILIZAÇÃO DE PAREDES COM ARGAMASSA DE CIMENTO E AREIA, COM ADITIVO IMPERMEABILIZANTE, E = 2CM. AF_06/2018</t>
  </si>
  <si>
    <t>CAIXA ENTERRADA HIDRÁULICA RETANGULAR EM ALVENARIA COM TIJOLOS CERÂMICOS MACIÇOS, DIMENSÕES INTERNAS: 1X1X0,6 M PARA REDE DE ESGOTO. AF_12/2020</t>
  </si>
  <si>
    <t>ALVENARIA DE VEDAÇÃO DE BLOCOS CERÂMICOS MACIÇOS DE 5X10X20CM (ESPESSURA 10CM) E ARGAMASSA DE ASSENTAMENTO COM PREPARO EM BETONEIRA. AF_05/2020</t>
  </si>
  <si>
    <t>CONCRETO FCK = 20MPA, TRAÇO 1:2,7:3 (EM MASSA SECA DE CIMENTO/ AREIA MÉDIA/ BRITA 1) - PREPARO MECÂNICO COM BETONEIRA 600 L. AF_05/2021</t>
  </si>
  <si>
    <t>PLANTIO DE PALMEIRA COM ALTURA DE MUDA MENOR OU IGUAL A 2,00 M. AF_05/2018</t>
  </si>
  <si>
    <t>LUMINÁRIA DE LED PARA ILUMINAÇÃO PÚBLICA, DE 33 W ATÉ 50 W - FORNECIMENTO E INSTALAÇÃO. AF_08/2020</t>
  </si>
  <si>
    <t>TAPUME COM TELHA METÁLICA. AF_05/2018</t>
  </si>
  <si>
    <t>OBRA: CONSTRUÇÃO PRAÇA N. SRA. DA GUIA</t>
  </si>
  <si>
    <t>7.3</t>
  </si>
  <si>
    <t>DIVERSOS</t>
  </si>
  <si>
    <t>PLACA DE INAUGURACAO METALICA, *40* CM X *60* CM</t>
  </si>
  <si>
    <r>
      <t xml:space="preserve">DATA BASE: </t>
    </r>
    <r>
      <rPr>
        <sz val="11"/>
        <rFont val="Arial"/>
        <family val="2"/>
      </rPr>
      <t xml:space="preserve">SINAPI MAIO - COM DESONERAÇÃO / 2023 - </t>
    </r>
    <r>
      <rPr>
        <b/>
        <sz val="11"/>
        <rFont val="Arial"/>
        <family val="2"/>
      </rPr>
      <t>BDI - 28,24%</t>
    </r>
  </si>
  <si>
    <t>3.6</t>
  </si>
  <si>
    <t>4.1</t>
  </si>
  <si>
    <t>REVESTIMENTO CERÂMICO PARA PAREDES EXTERNAS EM PASTILHAS DE PORCELANA 5 X 5 CM (PLACAS DE 30 X 30 CM), ALINHADAS A PRUMO. AF_02/2023</t>
  </si>
  <si>
    <t>POSTE AÇO GALVANIZADO CONICO TUBULAR 9,00M PARA PRAÇA PUBLICA, INCLUSO LUMINÁRIA/LAMPADA DE LED 100W - FORNECIMENTO E INSTALAÇÃO E PINTURA</t>
  </si>
  <si>
    <t>KIT DE REGISTRO DE PRESSÃO BRUTO DE LATÃO ¾", INCLUSIVE CONEXÕES, ROSCÁVEL, INSTALADO EM RAMAL DE ÁGUA FRIA - FORNECIMENTO E INSTALAÇÃO. AF_12/2014</t>
  </si>
  <si>
    <t>8.3</t>
  </si>
  <si>
    <t>PLANTIO DE FORRAÇÃO. AF_05/2018</t>
  </si>
  <si>
    <t>8.4</t>
  </si>
  <si>
    <t>PLANTIO DE ARBUSTO OU  CERCA VIVA. AF_05/2018</t>
  </si>
  <si>
    <t>7.4</t>
  </si>
  <si>
    <t>8.0</t>
  </si>
  <si>
    <t>8.1</t>
  </si>
  <si>
    <t>PLACA DE INAUGURACAO EM BRONZE *35X 50*CM</t>
  </si>
  <si>
    <t>BICO ASPERSOR DE JATO AERADO MODELO CHAMPAGNEIII-BICO ASPERSOR DE JATO AERADO COM SAÍDA DE ASPERSÃO DE 2”, FABRICADO EM LIGA DE ESPECIAL DE BRONZE, COM ACABAMENTO EM CROMO, BOCAL DE ASPERSÃO CONFECCIONADO EM LATÃO, SISTEMA DE AERAÇÃO POR MEIO DE SIFÃO DIRETO, PARA FORMAÇÃO DE UM JATO DE FLOCOS DE ESPUMA D'ÁGUA DE GRANDE IMPACTO VISUAL.</t>
  </si>
  <si>
    <t>ENCANADOR OU BOMBEIRO HIDRÁULICO COM ENCARGOS COMPLEMENTARES</t>
  </si>
  <si>
    <t>AUXILIAR DE ENCANADOR OU BOMBEIRO HIDRÁULICO COM ENCARGOS COMPLEMENTARES</t>
  </si>
  <si>
    <t>AJUDANTE DE PEDREIRO COM ENCARGOS COMPLEMENTARES</t>
  </si>
  <si>
    <t>ENGENHEIRO SANITARISTA COM ENCARGOS COMPLEMENTARES</t>
  </si>
  <si>
    <t>BICOS ASPERSORES DE JATOS AERADOS</t>
  </si>
  <si>
    <t>CONUNTO MOTOBOMBAS</t>
  </si>
  <si>
    <t>MÃO DE OBRA ESPECÍFICA</t>
  </si>
  <si>
    <t>CONJUNTO MOTO BOMBA CENTRÍFUGO TRIFÁSICO DE 5,0CV- CONJUNTO MOTO BOMBA, COMPOSTO POR UM MOTOR ELÉTRICO TRIFÁSICO DE 5,0CV, TENSÃO NOMINAL DE 220/380V E UMA BOMBA CENTRÍFUGA, VEDADA COM SELO MECÂNICO, PARA SERVIÇO CONTÍNUO, DE ALTA VAZÃO E PRESSÃO ADEQUADA PARA A FUNÇÃO, DAS MELHORES MARCAS DE FABRICAÇÃO NACIONAL. (JATOS AERADOS)</t>
  </si>
  <si>
    <t>CONJUNTO DE FILTRAGEM DE ÁGUA</t>
  </si>
  <si>
    <t>CP- CHAFARIZ</t>
  </si>
  <si>
    <t>FILTRO AQT BR-30 – CONJUNTO DE FILTRAGEM D’ÁGUA COMPOSTO UM TANQUE FABRICADO SEM MATERIAL TERMOPLÁSTICO, POLIETILENOROTOMOLDADO, VÁLVULAS ABS COM DISTRIBUIDOR EM BRONZE, GARANTEM MAIOR QUALIDADE COM TRÊS POSIÇÕES PARA AS OPERAÇÕES DE FILTRAR, RECIRCULAR, LAVAR, EQUIPADO COM CONJUNTO MOTO BOMBA DE RECIRCULAÇÃO D’ÁGUADE 1/3CV E VAZÃO DE 3,8M³/H, OBEDECENDO AS NORMAS DA ABNT.</t>
  </si>
  <si>
    <t>CP - CHAFARIZ</t>
  </si>
  <si>
    <t>DISPOSITIVO DE ASPIRAÇÃO</t>
  </si>
  <si>
    <t>DISPOSITIVO DE ASPIRAÇÃO QUADRADO HIDRO DAQ-50 LINX- DISPOSITIVO DE ASPIRAÇÃO CONFECCIONADO EM AÇO INOXIDÁVEL FORJADO, EQUIPADO COM TAMPA METÁLICA E BOCAL COM DIÂMETRO DE 1 1/2” COM ACABAMENTO QUADRADO POLIDO.</t>
  </si>
  <si>
    <t>DISPOSITIVO DE RETORNO DE ÁGUA FILTRADA</t>
  </si>
  <si>
    <t>DISPOSITIVO DE RETORNO QUADRADO HIDRO DRQ-50 LINX- DISPOSITIVO DE RETORNO CONFECCIONADO EM AÇO INOXIDÁVEL FORJADO, COM DIÂMETRO DE 11/2”, REGULADOR DE VAZÃO E ACABAMENTO QUADRADO POLIDO.</t>
  </si>
  <si>
    <t>GRELHAS DE SUCÇÃO E DRENAGEM</t>
  </si>
  <si>
    <t>GRELHA DE SUCÇÃO MASTER L150 INX-GRELHA PROTETORA DE SUCÇÃO, MEDINDO 500X300MM, FABRICADA EM ESTRUTURA DE LATÃO CROMADO E TELAS EM MALHAS LOSANGULARES EXPANDIDAS DE AÇO INOXIDÁVEL, COM ÁREA DE FILTRAGEM DE 0,15M², DE GRANULOMETRIA CONTROLADA, PRÓPRIA PARA USO COLETIVO DE CONJUNTOS MOTO BOMBAS, PARA PROTEÇÃO DESTES CONTRA PARTÍCULAS DE GRANULOMETRIA SUPERIOR A TRÊS MILÍMETROS.</t>
  </si>
  <si>
    <t xml:space="preserve">GRELHA DE DRENAGEM MASTER P225 INX-GRELHA DE DRENAGEM, MEDINDO 150X150MM, CONFECCIONADA EM ESTRUTURA DE AÇO INOXIDÁVEL FORJADO COM ACABAMENTO POLIDO E EQUIPADA COM TELA INTERNA DE SEGURANÇA QUE EVITA ACIDENTE COMO A SUCÇÃO DE CABELO DOS USUÁRIOS, CONFECCIONADA EM MALHAS LOSANGULARES EXPANDIDAS DE AÇO INOXIDÁVEL. </t>
  </si>
  <si>
    <t>VÁLVULAS DE CONTROLE DE NÍVEIS</t>
  </si>
  <si>
    <t xml:space="preserve">VÁLVULA CONTROLADORA DE NÍVEL MÁXIMO VCNA 30INX- VÁLVULA CONTROLADORA DE NÍVEL MÁXIMO DE ESPELHO D'ÁGUA FABRICADA EM AÇO INOXIDÁVEL AISI 304 POLIDO COM BITOLA DE 50,0 MILÍMETROS. </t>
  </si>
  <si>
    <t>VÁLVULA CONTROLADORA DE NÍVEL MÍNIMO VCNB 30- VÁLVULA CONTROLADORA DE NÍVEL MÍNIMO DE ESPELHO D'ÁGUA, FABRICADA EM BRONZE E COBRE, ACIONADA POR SISTEMA DE BÓIA METÁLICA BALANCEADA, COM BITOLA DE 32,0 MILÍMETROS.</t>
  </si>
  <si>
    <t>PROJETORES DE LUZ SUBAQUATICAS</t>
  </si>
  <si>
    <t>PROJETOR DE LUZ SUBAQUÁTICO AQT SUPER POWER ODL LIGHT 1000 SPOT RGB INX-PROJETOR DE LUZ SUBAQUÁTICO, CONFECCIONADO EM AÇO INOXIDÁVEL AISI304 POLIDO E EQUIPADO COM LENTE DIFUSORA EM POLICARBONATO COM GEOMETRIA EXCLUSIVA QUE PERMITE FEIXE DE LUZ COM MAIOR ABERTURA, COBERTURA, INTENSIDADE E ALCANCE, E BASE DE FIXAÇÃO DIRECIONÁVEL, EQUIPADO AINDA COM MEGA LED ODL (OPTIMIZED DIGITAL LIGHTING) DE 10,0W, DE ALTORENDIMENTO, ACIONADO PELO SISTEMA DE CONTROLE RGB QUE PERMITE ATÉ 256 CORES DIFERENTES E EFEITOS ESPECIAIS. (JATOS AERADOS)</t>
  </si>
  <si>
    <t>MUFLAS SUBAQUATICAS</t>
  </si>
  <si>
    <t>MUFLA SUBAQUÁTICA INDIVIDUAL VECTOR 10T- MUFLA SUBAQUÁTICA INDIVIDUAL, FABRICADA EM LIGA ESPECIAL DE ALUMÍNIO EQUIPADA COM REVOLUCIONÁRIO PRENSA-CABO DE ÚLTIMA GERAÇÃO COM SISTEMA DE ALETAS MOVEIS DE PRENSAGEM E ANÉIS DE VEDAÇÃO APLICADOS, EM BORRACHA NITRÍLICA, FABRICADOS EM LATÃO, 100% GARANTIDOS CONTRA VAZAMENTOS COM UMA SAÍDA BLINDADA PARA PROJETORES DE LUZ SUBAQUÁTICOS. (JATOS AERADOS)</t>
  </si>
  <si>
    <t>MÓDULOS TRANSFORMADORES</t>
  </si>
  <si>
    <t>MÓDULO TRANSFORMADOR ESTABILIZADO PARA PROJETORES DE LUZ SUBAQUÁTICOS MODELO MTHE-100/12IB- MÓDULO TRANSFORMADOR DE ENERGIA ELÉTRICA ESTABILIZADO PARA PROJETORES SUPER POWER ODLLIGHT 1000 SPOT RGB INX, BLINDADO DE 220VX12V, COM CAPACIDADE DE 100W, PARA ADAPTAÇÃO EXTERNA A PAINEL DE COMANDO E PROTEÇÃO, EQUIPADO COM SISTEMA DE COMANDO DE CORES E EVOLUÇÕES RGB COM CONTROLE REMOTO.</t>
  </si>
  <si>
    <t xml:space="preserve">SISTEMAS E VENTILAÇÃO FORÇADA </t>
  </si>
  <si>
    <t>SISTEMA DE VENTILAÇÃO FORÇADA HIDRO VENT20- SISTEMA DE VENTILAÇÃO FORÇADA DE CASA DE MÁQUINAS COMPOSTO POR DOIS EXAUSTORES INDUSTRIAIS DE 20,0 CENTÍMETROS DE DIÂMETRO COM REVERSOR DE ROTAÇÃO, EQUIPADOS COM MOTORES ELÉTRICOS DE 1/6CV, TENSÃO NOMINAL DE 220V, ROTAÇÃO DE 1680 RPM E CAPACIDADE DE RENOVAÇÃO DE AR DE 1.200 M3/H.</t>
  </si>
  <si>
    <t>SISTEMA DE CLORAÇÃO</t>
  </si>
  <si>
    <t>DOSADOR DE CLORO AUTOMÁTICO HIDRO CLORO 5000- SISTEMA DE CLORAÇÃO AUTOMÁTICO, QUE INJETA CLORO NA ÁGUA A FONTE LUMINOSA SEMPRE QUE ESTA ESTÁ EM FUNCIONAMENTO, EVITANDO ASSIM A PROLIFERAÇÃO DE LARVAS DE INSETOS E OUTROS MICROORGANISMOS INDESEJÁVEIS, PROPORCIONANDO SEMPRE A MANUTENÇÃO DE UM NÍVEL ADEQUADO DE CLORO NA ÁGUA DA FONTE LUMINOSA.</t>
  </si>
  <si>
    <t>PAINEL DE COMANDO E PROTEÇÃO</t>
  </si>
  <si>
    <t>PAINEL DE COMANDO ELÉTRICO PERSONALIZADO -PAINEL DE PROTEÇÃO E COMANDO E PROTEÇÃO ELÉTRICO, TRIFÁSICO, TENSÃO NOMINAL DE 220/380V, INSTALADO EM GABINETE METÁLICO APROPRIADO, PINTADO COM TINTA ANTICORROSIVA, COM PORTA E TRINCO, CONTENDO TODAS AS CHAVES GERAIS E SECCIONAIS, BOTOEIRAS, SINALIZADORES LUMINOSOS TIPO "LEDS", FUSÍVEIS, CONTATORES E DEMAIS COMPONENTES ELÉTRICOS DE INTERLIGAÇÃO PARA O PERFEITO FUNCIONAMENTO DOS EFEITOS ORNAMENTAIS E RECREATIVOS EM ÁGUA COM PROTEÇÃO TOTAL DOS EQUIPAMENTOS. EQUIPADO COM SISTEMA DE PROTEÇÃO TOTAL DOS CONJUNTOS MOTOBOMBAS E PROJETORES DE LUZ CONTRA FALTA DE FASE.</t>
  </si>
  <si>
    <t>CHAFARIZ</t>
  </si>
  <si>
    <t>8.2</t>
  </si>
  <si>
    <t>ESPESSURA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</si>
</sst>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 #,##0.00_-;\-&quot;R$&quot;\ * #,##0.00_-;_-&quot;R$&quot;\ *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 numFmtId="172" formatCode="_-[$R$-416]\ * #,##0.00_-;\-[$R$-416]\ * #,##0.00_-;_-[$R$-416]\ * &quot;-&quot;??_-;_-@_-"/>
  </numFmts>
  <fonts count="8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rgb="FF00000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u/>
      <sz val="10"/>
      <name val="Arial"/>
      <family val="2"/>
    </font>
    <font>
      <b/>
      <sz val="14"/>
      <name val="Calibri"/>
      <family val="2"/>
      <scheme val="minor"/>
    </font>
    <font>
      <sz val="10"/>
      <name val="Arial"/>
      <family val="2"/>
    </font>
    <font>
      <b/>
      <sz val="12"/>
      <name val="Calibri"/>
      <family val="2"/>
      <scheme val="minor"/>
    </font>
    <font>
      <sz val="12"/>
      <name val="Calibri"/>
      <family val="2"/>
      <scheme val="minor"/>
    </font>
    <font>
      <b/>
      <u/>
      <sz val="11"/>
      <name val="Calibri"/>
      <family val="2"/>
      <scheme val="minor"/>
    </font>
    <font>
      <sz val="10"/>
      <color rgb="FF000000"/>
      <name val="Arial"/>
      <family val="1"/>
    </font>
    <font>
      <sz val="10"/>
      <color rgb="FF00000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FFFFFF"/>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s>
  <cellStyleXfs count="156">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2" borderId="0" applyNumberFormat="0" applyFont="0" applyFill="0" applyProtection="0"/>
    <xf numFmtId="0" fontId="4" fillId="8" borderId="0" applyNumberFormat="0" applyBorder="0" applyAlignment="0" applyProtection="0"/>
    <xf numFmtId="0" fontId="5" fillId="3" borderId="0" applyNumberFormat="0" applyFont="0" applyFill="0" applyProtection="0"/>
    <xf numFmtId="0" fontId="4" fillId="9" borderId="0" applyNumberFormat="0" applyBorder="0" applyAlignment="0" applyProtection="0"/>
    <xf numFmtId="0" fontId="5" fillId="4" borderId="0" applyNumberFormat="0" applyFont="0" applyFill="0" applyProtection="0"/>
    <xf numFmtId="0" fontId="4" fillId="10" borderId="0" applyNumberFormat="0" applyBorder="0" applyAlignment="0" applyProtection="0"/>
    <xf numFmtId="0" fontId="5" fillId="2" borderId="0" applyNumberFormat="0" applyFont="0" applyFill="0" applyProtection="0"/>
    <xf numFmtId="0" fontId="4" fillId="7" borderId="0" applyNumberFormat="0" applyBorder="0" applyAlignment="0" applyProtection="0"/>
    <xf numFmtId="0" fontId="5" fillId="4" borderId="0" applyNumberFormat="0" applyFont="0" applyFill="0" applyProtection="0"/>
    <xf numFmtId="0" fontId="4" fillId="6" borderId="0" applyNumberFormat="0" applyBorder="0" applyAlignment="0" applyProtection="0"/>
    <xf numFmtId="0" fontId="5" fillId="3" borderId="0" applyNumberFormat="0" applyFont="0" applyFill="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9" borderId="0" applyNumberFormat="0" applyFont="0" applyFill="0" applyProtection="0"/>
    <xf numFmtId="0" fontId="4" fillId="9" borderId="0" applyNumberFormat="0" applyBorder="0" applyAlignment="0" applyProtection="0"/>
    <xf numFmtId="0" fontId="5" fillId="13" borderId="0" applyNumberFormat="0" applyFont="0" applyFill="0" applyProtection="0"/>
    <xf numFmtId="0" fontId="4" fillId="14" borderId="0" applyNumberFormat="0" applyBorder="0" applyAlignment="0" applyProtection="0"/>
    <xf numFmtId="0" fontId="5" fillId="2" borderId="0" applyNumberFormat="0" applyFont="0" applyFill="0" applyProtection="0"/>
    <xf numFmtId="0" fontId="4" fillId="3"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15" borderId="0" applyNumberFormat="0" applyFont="0" applyFill="0" applyProtection="0"/>
    <xf numFmtId="0" fontId="4" fillId="10" borderId="0" applyNumberFormat="0" applyBorder="0" applyAlignment="0" applyProtection="0"/>
    <xf numFmtId="0" fontId="33" fillId="16" borderId="0" applyNumberFormat="0" applyBorder="0" applyAlignment="0" applyProtection="0"/>
    <xf numFmtId="0" fontId="33" fillId="9" borderId="0" applyNumberFormat="0" applyBorder="0" applyAlignment="0" applyProtection="0"/>
    <xf numFmtId="0" fontId="33" fillId="11"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6" fillId="16" borderId="0" applyNumberFormat="0" applyFont="0" applyFill="0" applyProtection="0"/>
    <xf numFmtId="0" fontId="33" fillId="6" borderId="0" applyNumberFormat="0" applyBorder="0" applyAlignment="0" applyProtection="0"/>
    <xf numFmtId="0" fontId="6" fillId="9" borderId="0" applyNumberFormat="0" applyFont="0" applyFill="0" applyProtection="0"/>
    <xf numFmtId="0" fontId="33" fillId="20" borderId="0" applyNumberFormat="0" applyBorder="0" applyAlignment="0" applyProtection="0"/>
    <xf numFmtId="0" fontId="6" fillId="13" borderId="0" applyNumberFormat="0" applyFont="0" applyFill="0" applyProtection="0"/>
    <xf numFmtId="0" fontId="33" fillId="12" borderId="0" applyNumberFormat="0" applyBorder="0" applyAlignment="0" applyProtection="0"/>
    <xf numFmtId="0" fontId="6" fillId="21" borderId="0" applyNumberFormat="0" applyFont="0" applyFill="0" applyProtection="0"/>
    <xf numFmtId="0" fontId="33" fillId="3" borderId="0" applyNumberFormat="0" applyBorder="0" applyAlignment="0" applyProtection="0"/>
    <xf numFmtId="0" fontId="6" fillId="18" borderId="0" applyNumberFormat="0" applyFont="0" applyFill="0" applyProtection="0"/>
    <xf numFmtId="0" fontId="33" fillId="6" borderId="0" applyNumberFormat="0" applyBorder="0" applyAlignment="0" applyProtection="0"/>
    <xf numFmtId="0" fontId="6" fillId="15" borderId="0" applyNumberFormat="0" applyFont="0" applyFill="0" applyProtection="0"/>
    <xf numFmtId="0" fontId="33" fillId="9"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0" borderId="0" applyNumberFormat="0" applyBorder="0" applyAlignment="0" applyProtection="0"/>
    <xf numFmtId="0" fontId="34" fillId="3" borderId="0" applyNumberFormat="0" applyBorder="0" applyAlignment="0" applyProtection="0"/>
    <xf numFmtId="0" fontId="7" fillId="4" borderId="0" applyNumberFormat="0" applyFont="0" applyFill="0" applyProtection="0"/>
    <xf numFmtId="0" fontId="38" fillId="6" borderId="0" applyNumberFormat="0" applyBorder="0" applyAlignment="0" applyProtection="0"/>
    <xf numFmtId="0" fontId="35" fillId="25" borderId="1" applyNumberFormat="0" applyAlignment="0" applyProtection="0"/>
    <xf numFmtId="0" fontId="8" fillId="26" borderId="1" applyNumberFormat="0" applyFont="0" applyProtection="0"/>
    <xf numFmtId="0" fontId="49" fillId="27" borderId="1" applyNumberFormat="0" applyAlignment="0" applyProtection="0"/>
    <xf numFmtId="0" fontId="9" fillId="28" borderId="2" applyNumberFormat="0" applyFont="0" applyProtection="0"/>
    <xf numFmtId="0" fontId="36" fillId="28" borderId="3" applyNumberFormat="0" applyAlignment="0" applyProtection="0"/>
    <xf numFmtId="0" fontId="10" fillId="0" borderId="4" applyNumberFormat="0" applyFont="0" applyAlignment="0" applyProtection="0"/>
    <xf numFmtId="0" fontId="48" fillId="0" borderId="5" applyNumberFormat="0" applyFill="0" applyAlignment="0" applyProtection="0"/>
    <xf numFmtId="0" fontId="36" fillId="28" borderId="3" applyNumberFormat="0" applyAlignment="0" applyProtection="0"/>
    <xf numFmtId="3" fontId="5" fillId="0" borderId="0" applyFont="0" applyFill="0" applyBorder="0" applyAlignment="0" applyProtection="0"/>
    <xf numFmtId="3" fontId="5" fillId="0" borderId="0" applyFont="0" applyFill="0" applyBorder="0" applyAlignment="0" applyProtection="0"/>
    <xf numFmtId="0" fontId="6" fillId="22" borderId="0" applyNumberFormat="0" applyFont="0" applyFill="0" applyProtection="0"/>
    <xf numFmtId="0" fontId="33" fillId="29" borderId="0" applyNumberFormat="0" applyBorder="0" applyAlignment="0" applyProtection="0"/>
    <xf numFmtId="0" fontId="6" fillId="30" borderId="0" applyNumberFormat="0" applyFont="0" applyFill="0" applyProtection="0"/>
    <xf numFmtId="0" fontId="33" fillId="20" borderId="0" applyNumberFormat="0" applyBorder="0" applyAlignment="0" applyProtection="0"/>
    <xf numFmtId="0" fontId="6" fillId="31" borderId="0" applyNumberFormat="0" applyFont="0" applyFill="0" applyProtection="0"/>
    <xf numFmtId="0" fontId="33" fillId="12" borderId="0" applyNumberFormat="0" applyBorder="0" applyAlignment="0" applyProtection="0"/>
    <xf numFmtId="0" fontId="6" fillId="21" borderId="0" applyNumberFormat="0" applyFont="0" applyFill="0" applyProtection="0"/>
    <xf numFmtId="0" fontId="33" fillId="32" borderId="0" applyNumberFormat="0" applyBorder="0" applyAlignment="0" applyProtection="0"/>
    <xf numFmtId="0" fontId="6" fillId="18" borderId="0" applyNumberFormat="0" applyFont="0" applyFill="0" applyProtection="0"/>
    <xf numFmtId="0" fontId="33" fillId="18" borderId="0" applyNumberFormat="0" applyBorder="0" applyAlignment="0" applyProtection="0"/>
    <xf numFmtId="0" fontId="6" fillId="23" borderId="0" applyNumberFormat="0" applyFont="0" applyFill="0" applyProtection="0"/>
    <xf numFmtId="0" fontId="33" fillId="23" borderId="0" applyNumberFormat="0" applyBorder="0" applyAlignment="0" applyProtection="0"/>
    <xf numFmtId="0" fontId="11" fillId="3" borderId="1" applyNumberFormat="0" applyFont="0" applyProtection="0"/>
    <xf numFmtId="0" fontId="42" fillId="14" borderId="1" applyNumberFormat="0" applyAlignment="0" applyProtection="0"/>
    <xf numFmtId="0" fontId="4" fillId="0" borderId="0"/>
    <xf numFmtId="0" fontId="37" fillId="0" borderId="0" applyNumberFormat="0" applyFill="0" applyBorder="0" applyAlignment="0" applyProtection="0"/>
    <xf numFmtId="0" fontId="38" fillId="4" borderId="0" applyNumberFormat="0" applyBorder="0" applyAlignment="0" applyProtection="0"/>
    <xf numFmtId="0" fontId="39" fillId="0" borderId="6" applyNumberFormat="0" applyFill="0" applyAlignment="0" applyProtection="0"/>
    <xf numFmtId="0" fontId="40" fillId="0" borderId="7" applyNumberFormat="0" applyFill="0" applyAlignment="0" applyProtection="0"/>
    <xf numFmtId="0" fontId="41" fillId="0" borderId="8" applyNumberFormat="0" applyFill="0" applyAlignment="0" applyProtection="0"/>
    <xf numFmtId="0" fontId="41" fillId="0" borderId="0" applyNumberFormat="0" applyFill="0" applyBorder="0" applyAlignment="0" applyProtection="0"/>
    <xf numFmtId="0" fontId="12" fillId="3" borderId="0" applyNumberFormat="0" applyFont="0" applyFill="0" applyProtection="0"/>
    <xf numFmtId="0" fontId="34" fillId="5" borderId="0" applyNumberFormat="0" applyBorder="0" applyAlignment="0" applyProtection="0"/>
    <xf numFmtId="0" fontId="42" fillId="7" borderId="1" applyNumberFormat="0" applyAlignment="0" applyProtection="0"/>
    <xf numFmtId="0" fontId="43" fillId="0" borderId="9" applyNumberFormat="0" applyFill="0" applyAlignment="0" applyProtection="0"/>
    <xf numFmtId="164" fontId="3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3" fillId="10" borderId="0" applyNumberFormat="0" applyFont="0" applyFill="0" applyProtection="0"/>
    <xf numFmtId="0" fontId="50" fillId="14" borderId="0" applyNumberFormat="0" applyBorder="0" applyAlignment="0" applyProtection="0"/>
    <xf numFmtId="0" fontId="44" fillId="14" borderId="0" applyNumberFormat="0" applyBorder="0" applyAlignment="0" applyProtection="0"/>
    <xf numFmtId="0" fontId="5" fillId="0" borderId="0"/>
    <xf numFmtId="0" fontId="55" fillId="0" borderId="0"/>
    <xf numFmtId="0" fontId="5" fillId="0" borderId="0"/>
    <xf numFmtId="0" fontId="5" fillId="0" borderId="0"/>
    <xf numFmtId="0" fontId="5" fillId="0" borderId="0"/>
    <xf numFmtId="0" fontId="5" fillId="10" borderId="10" applyNumberFormat="0" applyFont="0" applyBorder="0" applyProtection="0"/>
    <xf numFmtId="0" fontId="32" fillId="10" borderId="10" applyNumberFormat="0" applyFont="0" applyAlignment="0" applyProtection="0"/>
    <xf numFmtId="0" fontId="4" fillId="10" borderId="10" applyNumberFormat="0" applyFont="0" applyAlignment="0" applyProtection="0"/>
    <xf numFmtId="0" fontId="45" fillId="25" borderId="11" applyNumberFormat="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4" fillId="26" borderId="12" applyNumberFormat="0" applyFont="0" applyProtection="0"/>
    <xf numFmtId="0" fontId="45" fillId="27" borderId="11"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9" fontId="5" fillId="0" borderId="0" applyFont="0" applyFill="0" applyBorder="0" applyAlignment="0" applyProtection="0"/>
    <xf numFmtId="0" fontId="15" fillId="0" borderId="0" applyNumberFormat="0" applyFont="0" applyFill="0" applyAlignment="0" applyProtection="0"/>
    <xf numFmtId="0" fontId="48" fillId="0" borderId="0" applyNumberFormat="0" applyFill="0" applyBorder="0" applyAlignment="0" applyProtection="0"/>
    <xf numFmtId="0" fontId="16" fillId="0" borderId="0" applyNumberFormat="0" applyFont="0" applyFill="0" applyAlignment="0" applyProtection="0"/>
    <xf numFmtId="0" fontId="37" fillId="0" borderId="0" applyNumberFormat="0" applyFill="0" applyBorder="0" applyAlignment="0" applyProtection="0"/>
    <xf numFmtId="0" fontId="46" fillId="0" borderId="0" applyNumberFormat="0" applyFill="0" applyBorder="0" applyAlignment="0" applyProtection="0"/>
    <xf numFmtId="0" fontId="17" fillId="0" borderId="0" applyNumberFormat="0" applyFont="0" applyFill="0" applyAlignment="0" applyProtection="0"/>
    <xf numFmtId="0" fontId="18" fillId="0" borderId="13" applyNumberFormat="0" applyFont="0" applyAlignment="0" applyProtection="0"/>
    <xf numFmtId="0" fontId="52" fillId="0" borderId="14" applyNumberFormat="0" applyFill="0" applyAlignment="0" applyProtection="0"/>
    <xf numFmtId="0" fontId="19" fillId="0" borderId="7" applyNumberFormat="0" applyFont="0" applyAlignment="0" applyProtection="0"/>
    <xf numFmtId="0" fontId="53" fillId="0" borderId="15" applyNumberFormat="0" applyFill="0" applyAlignment="0" applyProtection="0"/>
    <xf numFmtId="0" fontId="20" fillId="0" borderId="13" applyNumberFormat="0" applyFont="0" applyAlignment="0" applyProtection="0"/>
    <xf numFmtId="0" fontId="54" fillId="0" borderId="16" applyNumberFormat="0" applyFill="0" applyAlignment="0" applyProtection="0"/>
    <xf numFmtId="0" fontId="20" fillId="0" borderId="0" applyNumberFormat="0" applyFont="0" applyFill="0" applyAlignment="0" applyProtection="0"/>
    <xf numFmtId="0" fontId="54" fillId="0" borderId="0" applyNumberFormat="0" applyFill="0" applyBorder="0" applyAlignment="0" applyProtection="0"/>
    <xf numFmtId="0" fontId="51" fillId="0" borderId="0" applyNumberFormat="0" applyFill="0" applyBorder="0" applyAlignment="0" applyProtection="0"/>
    <xf numFmtId="0" fontId="21" fillId="0" borderId="17" applyNumberFormat="0" applyFont="0" applyAlignment="0" applyProtection="0"/>
    <xf numFmtId="0" fontId="47" fillId="0" borderId="18" applyNumberFormat="0" applyFill="0" applyAlignment="0" applyProtection="0"/>
    <xf numFmtId="165" fontId="31" fillId="0" borderId="0" applyFont="0" applyFill="0" applyBorder="0" applyAlignment="0" applyProtection="0"/>
    <xf numFmtId="169" fontId="5" fillId="0" borderId="0" applyFont="0" applyFill="0" applyBorder="0" applyAlignment="0" applyProtection="0"/>
    <xf numFmtId="165" fontId="5" fillId="0" borderId="0" applyFont="0" applyFill="0" applyBorder="0" applyAlignment="0" applyProtection="0"/>
    <xf numFmtId="0" fontId="48" fillId="0" borderId="0" applyNumberFormat="0" applyFill="0" applyBorder="0" applyAlignment="0" applyProtection="0"/>
    <xf numFmtId="0" fontId="3" fillId="0" borderId="0"/>
    <xf numFmtId="0" fontId="74" fillId="0" borderId="0"/>
    <xf numFmtId="0" fontId="2" fillId="0" borderId="0"/>
    <xf numFmtId="0" fontId="1" fillId="0" borderId="0"/>
    <xf numFmtId="165" fontId="5" fillId="0" borderId="0" applyFont="0" applyFill="0" applyBorder="0" applyAlignment="0" applyProtection="0"/>
    <xf numFmtId="44" fontId="1" fillId="0" borderId="0" applyFont="0" applyFill="0" applyBorder="0" applyAlignment="0" applyProtection="0"/>
    <xf numFmtId="165" fontId="31"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cellStyleXfs>
  <cellXfs count="370">
    <xf numFmtId="0" fontId="0" fillId="0" borderId="0" xfId="0"/>
    <xf numFmtId="165" fontId="0" fillId="0" borderId="0" xfId="119" applyFont="1"/>
    <xf numFmtId="10" fontId="0" fillId="0" borderId="0" xfId="0" applyNumberFormat="1"/>
    <xf numFmtId="0" fontId="0" fillId="0" borderId="0" xfId="0" applyAlignment="1">
      <alignment wrapText="1"/>
    </xf>
    <xf numFmtId="164" fontId="0" fillId="0" borderId="0" xfId="99" applyFont="1"/>
    <xf numFmtId="164" fontId="24" fillId="0" borderId="34" xfId="99" applyFont="1" applyBorder="1" applyAlignment="1">
      <alignment horizontal="center" vertical="justify"/>
    </xf>
    <xf numFmtId="0" fontId="24" fillId="0" borderId="39" xfId="0" applyFont="1" applyBorder="1" applyAlignment="1">
      <alignment horizontal="center" vertical="justify"/>
    </xf>
    <xf numFmtId="0" fontId="22" fillId="0" borderId="39" xfId="0" applyFont="1" applyBorder="1" applyAlignment="1">
      <alignment horizontal="center"/>
    </xf>
    <xf numFmtId="0" fontId="56" fillId="37" borderId="20" xfId="0" applyFont="1" applyFill="1" applyBorder="1" applyAlignment="1">
      <alignment horizontal="center" vertical="center"/>
    </xf>
    <xf numFmtId="1" fontId="56" fillId="37" borderId="19" xfId="0" applyNumberFormat="1" applyFont="1" applyFill="1" applyBorder="1" applyAlignment="1">
      <alignment horizontal="center" vertical="center" wrapText="1"/>
    </xf>
    <xf numFmtId="167" fontId="56" fillId="37" borderId="19" xfId="0" applyNumberFormat="1" applyFont="1" applyFill="1" applyBorder="1" applyAlignment="1">
      <alignment horizontal="center" vertical="center" wrapText="1"/>
    </xf>
    <xf numFmtId="166" fontId="56" fillId="37" borderId="19" xfId="0" applyNumberFormat="1" applyFont="1" applyFill="1" applyBorder="1" applyAlignment="1">
      <alignment horizontal="left" vertical="center" wrapText="1"/>
    </xf>
    <xf numFmtId="166" fontId="56" fillId="37" borderId="19" xfId="0" applyNumberFormat="1" applyFont="1" applyFill="1" applyBorder="1" applyAlignment="1">
      <alignment horizontal="center" vertical="center"/>
    </xf>
    <xf numFmtId="165" fontId="56" fillId="37" borderId="19" xfId="119" applyFont="1" applyFill="1" applyBorder="1" applyAlignment="1">
      <alignment horizontal="center" vertical="center"/>
    </xf>
    <xf numFmtId="164" fontId="56" fillId="37" borderId="19" xfId="99" applyFont="1" applyFill="1" applyBorder="1" applyAlignment="1">
      <alignment horizontal="center" vertical="center"/>
    </xf>
    <xf numFmtId="0" fontId="57" fillId="0" borderId="20" xfId="0" applyFont="1" applyBorder="1" applyAlignment="1">
      <alignment horizontal="center" vertical="center" wrapText="1"/>
    </xf>
    <xf numFmtId="0" fontId="5" fillId="0" borderId="0" xfId="0" applyFont="1" applyAlignment="1">
      <alignment horizontal="center" vertical="center"/>
    </xf>
    <xf numFmtId="0" fontId="0" fillId="0" borderId="31" xfId="0" applyBorder="1"/>
    <xf numFmtId="164" fontId="26" fillId="0" borderId="0" xfId="99" applyFont="1"/>
    <xf numFmtId="0" fontId="0" fillId="0" borderId="28" xfId="0" applyBorder="1"/>
    <xf numFmtId="0" fontId="0" fillId="0" borderId="0" xfId="0" applyAlignment="1">
      <alignment horizontal="center" vertical="center"/>
    </xf>
    <xf numFmtId="0" fontId="0" fillId="0" borderId="29" xfId="0" applyBorder="1" applyAlignment="1">
      <alignment horizontal="center" vertical="center"/>
    </xf>
    <xf numFmtId="0" fontId="58" fillId="0" borderId="29" xfId="0" applyFont="1" applyBorder="1"/>
    <xf numFmtId="0" fontId="58" fillId="0" borderId="29" xfId="0" applyFont="1" applyBorder="1" applyAlignment="1">
      <alignment wrapText="1"/>
    </xf>
    <xf numFmtId="0" fontId="58" fillId="0" borderId="0" xfId="0" applyFont="1" applyAlignment="1">
      <alignment vertical="center"/>
    </xf>
    <xf numFmtId="0" fontId="58" fillId="0" borderId="29" xfId="0" applyFont="1" applyBorder="1" applyAlignment="1">
      <alignment vertical="center"/>
    </xf>
    <xf numFmtId="0" fontId="5" fillId="0" borderId="31" xfId="0" applyFont="1" applyBorder="1" applyAlignment="1">
      <alignment horizontal="center"/>
    </xf>
    <xf numFmtId="0" fontId="61" fillId="35" borderId="19" xfId="0" applyFont="1" applyFill="1" applyBorder="1" applyAlignment="1">
      <alignment horizontal="center" vertical="center"/>
    </xf>
    <xf numFmtId="10" fontId="62" fillId="34" borderId="19" xfId="115" applyNumberFormat="1" applyFont="1" applyFill="1" applyBorder="1" applyAlignment="1">
      <alignment horizontal="center"/>
    </xf>
    <xf numFmtId="0" fontId="63" fillId="34" borderId="19" xfId="0" applyFont="1" applyFill="1" applyBorder="1" applyAlignment="1">
      <alignment horizontal="center" vertical="center"/>
    </xf>
    <xf numFmtId="0" fontId="60" fillId="34" borderId="19" xfId="0" applyFont="1" applyFill="1" applyBorder="1" applyAlignment="1">
      <alignment vertical="center" wrapText="1"/>
    </xf>
    <xf numFmtId="10" fontId="65" fillId="34" borderId="19" xfId="115" applyNumberFormat="1" applyFont="1" applyFill="1" applyBorder="1" applyAlignment="1">
      <alignment horizontal="center" vertical="center"/>
    </xf>
    <xf numFmtId="0" fontId="60" fillId="34" borderId="19" xfId="0" applyFont="1" applyFill="1" applyBorder="1" applyAlignment="1">
      <alignment horizontal="right" vertical="center" wrapText="1"/>
    </xf>
    <xf numFmtId="10" fontId="63" fillId="34" borderId="19" xfId="115" applyNumberFormat="1" applyFont="1" applyFill="1" applyBorder="1" applyAlignment="1">
      <alignment horizontal="center" vertical="center"/>
    </xf>
    <xf numFmtId="0" fontId="63" fillId="34" borderId="19" xfId="0" applyFont="1" applyFill="1" applyBorder="1" applyAlignment="1">
      <alignment vertical="center" wrapText="1"/>
    </xf>
    <xf numFmtId="0" fontId="60" fillId="34" borderId="19" xfId="0" applyFont="1" applyFill="1" applyBorder="1" applyAlignment="1">
      <alignment vertical="center"/>
    </xf>
    <xf numFmtId="0" fontId="60" fillId="36" borderId="19" xfId="0" applyFont="1" applyFill="1" applyBorder="1" applyAlignment="1">
      <alignment vertical="center" wrapText="1"/>
    </xf>
    <xf numFmtId="0" fontId="64" fillId="34" borderId="19" xfId="0" applyFont="1" applyFill="1" applyBorder="1" applyAlignment="1">
      <alignment horizontal="right" vertical="center"/>
    </xf>
    <xf numFmtId="9" fontId="64" fillId="34" borderId="19" xfId="0" applyNumberFormat="1" applyFont="1" applyFill="1" applyBorder="1" applyAlignment="1">
      <alignment horizontal="right" vertical="center"/>
    </xf>
    <xf numFmtId="9" fontId="60" fillId="34" borderId="19" xfId="0" applyNumberFormat="1" applyFont="1" applyFill="1" applyBorder="1" applyAlignment="1">
      <alignment horizontal="right" vertical="center"/>
    </xf>
    <xf numFmtId="10" fontId="62" fillId="34" borderId="19" xfId="115" applyNumberFormat="1" applyFont="1" applyFill="1" applyBorder="1" applyAlignment="1">
      <alignment horizontal="center" vertical="center"/>
    </xf>
    <xf numFmtId="0" fontId="62" fillId="34" borderId="19" xfId="0" applyFont="1" applyFill="1" applyBorder="1"/>
    <xf numFmtId="164" fontId="56" fillId="37" borderId="19" xfId="99" applyFont="1" applyFill="1" applyBorder="1" applyAlignment="1">
      <alignment horizontal="right" vertical="center"/>
    </xf>
    <xf numFmtId="164" fontId="56" fillId="33" borderId="19" xfId="99" applyFont="1" applyFill="1" applyBorder="1" applyAlignment="1">
      <alignment horizontal="right" vertical="center"/>
    </xf>
    <xf numFmtId="0" fontId="5" fillId="0" borderId="0" xfId="0" applyFont="1"/>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21" fillId="0" borderId="0" xfId="0" applyFont="1" applyAlignment="1">
      <alignment vertical="center"/>
    </xf>
    <xf numFmtId="0" fontId="21" fillId="0" borderId="39" xfId="0" applyFont="1" applyBorder="1" applyAlignment="1">
      <alignment horizontal="center" vertical="center"/>
    </xf>
    <xf numFmtId="1" fontId="21" fillId="0" borderId="34" xfId="0" applyNumberFormat="1" applyFont="1" applyBorder="1" applyAlignment="1">
      <alignment horizontal="center" vertical="center"/>
    </xf>
    <xf numFmtId="0" fontId="5" fillId="0" borderId="31" xfId="0" applyFont="1" applyBorder="1" applyAlignment="1">
      <alignment horizontal="center" vertical="center"/>
    </xf>
    <xf numFmtId="1" fontId="5" fillId="0" borderId="0" xfId="0" applyNumberFormat="1" applyFont="1" applyAlignment="1">
      <alignment horizontal="center" vertical="center"/>
    </xf>
    <xf numFmtId="0" fontId="5" fillId="0" borderId="0" xfId="0" applyFont="1" applyAlignment="1">
      <alignment horizontal="left" wrapText="1"/>
    </xf>
    <xf numFmtId="164" fontId="5" fillId="0" borderId="0" xfId="99" applyFont="1"/>
    <xf numFmtId="0" fontId="21" fillId="38" borderId="19" xfId="0" applyFont="1" applyFill="1" applyBorder="1" applyAlignment="1">
      <alignment horizontal="left" vertical="center" wrapText="1"/>
    </xf>
    <xf numFmtId="0" fontId="21" fillId="38" borderId="19" xfId="0" applyFont="1" applyFill="1" applyBorder="1" applyAlignment="1">
      <alignment horizontal="center" vertical="center" wrapText="1"/>
    </xf>
    <xf numFmtId="1" fontId="5" fillId="0" borderId="19" xfId="0" applyNumberFormat="1" applyFont="1" applyBorder="1" applyAlignment="1">
      <alignment horizontal="center" vertical="center"/>
    </xf>
    <xf numFmtId="170" fontId="0" fillId="0" borderId="0" xfId="119" applyNumberFormat="1" applyFont="1"/>
    <xf numFmtId="164" fontId="5" fillId="0" borderId="0" xfId="99" applyFont="1" applyAlignment="1">
      <alignment horizontal="center" vertical="center"/>
    </xf>
    <xf numFmtId="0" fontId="29" fillId="0" borderId="0" xfId="0" applyFont="1" applyAlignment="1">
      <alignment horizontal="center"/>
    </xf>
    <xf numFmtId="1" fontId="29" fillId="0" borderId="0" xfId="0" applyNumberFormat="1" applyFont="1"/>
    <xf numFmtId="0" fontId="29" fillId="0" borderId="0" xfId="0" applyFont="1"/>
    <xf numFmtId="0" fontId="29" fillId="0" borderId="0" xfId="0" applyFont="1" applyAlignment="1">
      <alignment horizontal="left" wrapText="1"/>
    </xf>
    <xf numFmtId="0" fontId="29" fillId="0" borderId="0" xfId="0" applyFont="1" applyAlignment="1">
      <alignment horizontal="center" vertical="center"/>
    </xf>
    <xf numFmtId="165" fontId="29" fillId="0" borderId="0" xfId="119" applyFont="1" applyAlignment="1">
      <alignment horizontal="center" vertical="center"/>
    </xf>
    <xf numFmtId="164" fontId="29" fillId="0" borderId="0" xfId="99" applyFont="1" applyAlignment="1">
      <alignment horizontal="center" vertical="center"/>
    </xf>
    <xf numFmtId="164" fontId="29" fillId="0" borderId="0" xfId="99" applyFont="1" applyAlignment="1">
      <alignment vertical="center"/>
    </xf>
    <xf numFmtId="164" fontId="56" fillId="37" borderId="21" xfId="99" applyFont="1" applyFill="1" applyBorder="1" applyAlignment="1">
      <alignment horizontal="right" vertical="center"/>
    </xf>
    <xf numFmtId="0" fontId="29" fillId="35" borderId="0" xfId="0" applyFont="1" applyFill="1"/>
    <xf numFmtId="44" fontId="29" fillId="0" borderId="0" xfId="0" applyNumberFormat="1" applyFont="1"/>
    <xf numFmtId="0" fontId="29" fillId="37" borderId="0" xfId="0" applyFont="1" applyFill="1"/>
    <xf numFmtId="0" fontId="29" fillId="0" borderId="0" xfId="0" applyFont="1" applyAlignment="1">
      <alignment vertical="center" wrapText="1"/>
    </xf>
    <xf numFmtId="1" fontId="21" fillId="38" borderId="25" xfId="0" applyNumberFormat="1" applyFont="1" applyFill="1" applyBorder="1" applyAlignment="1">
      <alignment horizontal="center" vertical="center" wrapText="1"/>
    </xf>
    <xf numFmtId="1" fontId="21" fillId="38" borderId="24" xfId="0" applyNumberFormat="1" applyFont="1" applyFill="1" applyBorder="1" applyAlignment="1">
      <alignment horizontal="center" vertical="center" wrapText="1"/>
    </xf>
    <xf numFmtId="164" fontId="56" fillId="33" borderId="21" xfId="99" applyFont="1" applyFill="1" applyBorder="1" applyAlignment="1">
      <alignment horizontal="right" vertical="center"/>
    </xf>
    <xf numFmtId="164" fontId="56" fillId="37" borderId="42" xfId="99" applyFont="1" applyFill="1" applyBorder="1" applyAlignment="1">
      <alignment horizontal="right" vertical="center"/>
    </xf>
    <xf numFmtId="0" fontId="29" fillId="0" borderId="31" xfId="0" applyFont="1" applyBorder="1" applyAlignment="1">
      <alignment horizontal="center"/>
    </xf>
    <xf numFmtId="164" fontId="29" fillId="0" borderId="28" xfId="99" applyFont="1" applyBorder="1" applyAlignment="1">
      <alignment vertical="center"/>
    </xf>
    <xf numFmtId="0" fontId="29" fillId="0" borderId="32" xfId="0" applyFont="1" applyBorder="1" applyAlignment="1">
      <alignment horizontal="center"/>
    </xf>
    <xf numFmtId="0" fontId="29" fillId="0" borderId="29" xfId="0" applyFont="1" applyBorder="1" applyAlignment="1">
      <alignment horizontal="center" vertical="center"/>
    </xf>
    <xf numFmtId="165" fontId="29" fillId="0" borderId="29" xfId="119" applyFont="1" applyBorder="1" applyAlignment="1">
      <alignment horizontal="center" vertical="center"/>
    </xf>
    <xf numFmtId="164" fontId="29" fillId="0" borderId="29" xfId="99" applyFont="1" applyBorder="1" applyAlignment="1">
      <alignment horizontal="center" vertical="center"/>
    </xf>
    <xf numFmtId="164" fontId="29" fillId="0" borderId="29" xfId="99" applyFont="1" applyBorder="1" applyAlignment="1">
      <alignment vertical="center"/>
    </xf>
    <xf numFmtId="164" fontId="29" fillId="0" borderId="30" xfId="99" applyFont="1" applyBorder="1" applyAlignment="1">
      <alignment vertical="center"/>
    </xf>
    <xf numFmtId="0" fontId="0" fillId="0" borderId="56" xfId="0" applyBorder="1"/>
    <xf numFmtId="164" fontId="26" fillId="0" borderId="59" xfId="99" applyFont="1" applyBorder="1" applyAlignment="1">
      <alignment horizontal="center"/>
    </xf>
    <xf numFmtId="164" fontId="26" fillId="0" borderId="27" xfId="99" applyFont="1" applyBorder="1" applyAlignment="1">
      <alignment horizontal="center"/>
    </xf>
    <xf numFmtId="164" fontId="26" fillId="0" borderId="54" xfId="99" applyFont="1" applyBorder="1"/>
    <xf numFmtId="164" fontId="26" fillId="0" borderId="60" xfId="99" applyFont="1" applyBorder="1"/>
    <xf numFmtId="164" fontId="27" fillId="0" borderId="39" xfId="99" applyFont="1" applyBorder="1"/>
    <xf numFmtId="0" fontId="5" fillId="0" borderId="32" xfId="0" applyFont="1" applyBorder="1" applyAlignment="1">
      <alignment horizontal="center"/>
    </xf>
    <xf numFmtId="164" fontId="56" fillId="33" borderId="33" xfId="99" applyFont="1" applyFill="1" applyBorder="1" applyAlignment="1">
      <alignment horizontal="center" vertical="center"/>
    </xf>
    <xf numFmtId="1" fontId="56" fillId="33" borderId="22" xfId="99" applyNumberFormat="1" applyFont="1" applyFill="1" applyBorder="1" applyAlignment="1">
      <alignment horizontal="center" vertical="center" wrapText="1"/>
    </xf>
    <xf numFmtId="164" fontId="56" fillId="33" borderId="22" xfId="99" applyFont="1" applyFill="1" applyBorder="1" applyAlignment="1">
      <alignment horizontal="center" vertical="center" wrapText="1"/>
    </xf>
    <xf numFmtId="164" fontId="56" fillId="33" borderId="22" xfId="99" applyFont="1" applyFill="1" applyBorder="1" applyAlignment="1">
      <alignment horizontal="center" vertical="center"/>
    </xf>
    <xf numFmtId="165" fontId="56" fillId="33" borderId="22" xfId="119" applyFont="1" applyFill="1" applyBorder="1" applyAlignment="1">
      <alignment horizontal="center" vertical="center"/>
    </xf>
    <xf numFmtId="164" fontId="56" fillId="33" borderId="58" xfId="99" applyFont="1" applyFill="1" applyBorder="1" applyAlignment="1">
      <alignment horizontal="center" vertical="center" wrapText="1"/>
    </xf>
    <xf numFmtId="0" fontId="5" fillId="0" borderId="29" xfId="0" applyFont="1" applyBorder="1" applyAlignment="1">
      <alignment horizontal="center" vertical="center"/>
    </xf>
    <xf numFmtId="10" fontId="27" fillId="0" borderId="40" xfId="114" applyNumberFormat="1" applyFont="1" applyBorder="1" applyAlignment="1">
      <alignment horizontal="center"/>
    </xf>
    <xf numFmtId="0" fontId="58" fillId="0" borderId="28" xfId="0" applyFont="1" applyBorder="1"/>
    <xf numFmtId="0" fontId="58" fillId="0" borderId="30" xfId="0" applyFont="1" applyBorder="1"/>
    <xf numFmtId="0" fontId="21" fillId="0" borderId="0" xfId="0" applyFont="1"/>
    <xf numFmtId="0" fontId="72" fillId="0" borderId="0" xfId="0" applyFont="1"/>
    <xf numFmtId="165" fontId="26" fillId="0" borderId="21" xfId="119" applyFont="1" applyBorder="1" applyAlignment="1">
      <alignment horizontal="center"/>
    </xf>
    <xf numFmtId="10" fontId="26" fillId="33" borderId="21" xfId="0" applyNumberFormat="1" applyFont="1" applyFill="1" applyBorder="1" applyAlignment="1">
      <alignment horizontal="center"/>
    </xf>
    <xf numFmtId="164" fontId="27" fillId="0" borderId="48" xfId="99" applyFont="1" applyBorder="1" applyAlignment="1">
      <alignment horizontal="center"/>
    </xf>
    <xf numFmtId="164" fontId="0" fillId="0" borderId="0" xfId="99" applyFont="1" applyBorder="1"/>
    <xf numFmtId="164" fontId="26" fillId="0" borderId="0" xfId="99" applyFont="1" applyBorder="1"/>
    <xf numFmtId="0" fontId="58" fillId="0" borderId="0" xfId="0" applyFont="1"/>
    <xf numFmtId="0" fontId="5" fillId="0" borderId="0" xfId="0" applyFont="1" applyAlignment="1">
      <alignment horizontal="center"/>
    </xf>
    <xf numFmtId="0" fontId="5" fillId="0" borderId="0" xfId="0" applyFont="1" applyAlignment="1">
      <alignment horizontal="right" vertical="center"/>
    </xf>
    <xf numFmtId="2" fontId="5" fillId="0" borderId="0" xfId="0" applyNumberFormat="1" applyFont="1" applyAlignment="1">
      <alignment horizontal="center"/>
    </xf>
    <xf numFmtId="164" fontId="21" fillId="38" borderId="19" xfId="152" applyFont="1" applyFill="1" applyBorder="1" applyAlignment="1">
      <alignment horizontal="center" vertical="center" wrapText="1"/>
    </xf>
    <xf numFmtId="164" fontId="21" fillId="38" borderId="21" xfId="152" applyFont="1" applyFill="1" applyBorder="1" applyAlignment="1">
      <alignment horizontal="center" vertical="center"/>
    </xf>
    <xf numFmtId="164" fontId="5" fillId="0" borderId="21" xfId="152" applyFont="1" applyBorder="1" applyAlignment="1">
      <alignment horizontal="center" vertical="center"/>
    </xf>
    <xf numFmtId="164" fontId="5" fillId="0" borderId="28" xfId="152" applyFont="1" applyBorder="1" applyAlignment="1">
      <alignment horizontal="center" vertical="center"/>
    </xf>
    <xf numFmtId="1" fontId="21" fillId="38" borderId="37" xfId="0" applyNumberFormat="1" applyFont="1" applyFill="1" applyBorder="1" applyAlignment="1">
      <alignment horizontal="center" vertical="center" wrapText="1"/>
    </xf>
    <xf numFmtId="165" fontId="5" fillId="0" borderId="19" xfId="119" applyFont="1" applyBorder="1" applyAlignment="1">
      <alignment horizontal="center" vertical="center" wrapText="1"/>
    </xf>
    <xf numFmtId="165" fontId="5" fillId="0" borderId="0" xfId="119" applyFont="1" applyBorder="1" applyAlignment="1">
      <alignment horizontal="center" vertical="center"/>
    </xf>
    <xf numFmtId="0" fontId="5" fillId="0" borderId="22" xfId="0" applyFont="1" applyBorder="1" applyAlignment="1">
      <alignment horizontal="center" vertical="center"/>
    </xf>
    <xf numFmtId="1" fontId="5" fillId="0" borderId="22" xfId="0" applyNumberFormat="1" applyFont="1" applyBorder="1" applyAlignment="1">
      <alignment horizontal="center" vertical="center"/>
    </xf>
    <xf numFmtId="1" fontId="21" fillId="38" borderId="34" xfId="0" applyNumberFormat="1" applyFont="1" applyFill="1" applyBorder="1" applyAlignment="1">
      <alignment horizontal="center" vertical="center" wrapText="1"/>
    </xf>
    <xf numFmtId="0" fontId="5" fillId="37" borderId="35" xfId="0" applyFont="1" applyFill="1" applyBorder="1" applyAlignment="1">
      <alignment horizontal="center" vertical="center"/>
    </xf>
    <xf numFmtId="0" fontId="5" fillId="0" borderId="33" xfId="0" applyFont="1" applyBorder="1" applyAlignment="1">
      <alignment horizontal="center" vertical="center"/>
    </xf>
    <xf numFmtId="1" fontId="21" fillId="38" borderId="35" xfId="0" applyNumberFormat="1" applyFont="1" applyFill="1" applyBorder="1" applyAlignment="1">
      <alignment horizontal="center" vertical="center" wrapText="1"/>
    </xf>
    <xf numFmtId="1" fontId="21" fillId="38" borderId="44" xfId="0" applyNumberFormat="1" applyFont="1" applyFill="1" applyBorder="1" applyAlignment="1">
      <alignment horizontal="center" vertical="center" wrapText="1"/>
    </xf>
    <xf numFmtId="0" fontId="21" fillId="38" borderId="41" xfId="0" applyFont="1" applyFill="1" applyBorder="1" applyAlignment="1">
      <alignment horizontal="left" vertical="center" wrapText="1"/>
    </xf>
    <xf numFmtId="0" fontId="21" fillId="38" borderId="41" xfId="0" applyFont="1" applyFill="1" applyBorder="1" applyAlignment="1">
      <alignment horizontal="center" vertical="center" wrapText="1"/>
    </xf>
    <xf numFmtId="165" fontId="21" fillId="38" borderId="41" xfId="119" applyFont="1" applyFill="1" applyBorder="1" applyAlignment="1">
      <alignment horizontal="center" vertical="center" wrapText="1"/>
    </xf>
    <xf numFmtId="164" fontId="21" fillId="38" borderId="41" xfId="152" applyFont="1" applyFill="1" applyBorder="1" applyAlignment="1">
      <alignment horizontal="center" vertical="center" wrapText="1"/>
    </xf>
    <xf numFmtId="164" fontId="21" fillId="38" borderId="42" xfId="152" applyFont="1" applyFill="1" applyBorder="1" applyAlignment="1">
      <alignment horizontal="center" vertical="center"/>
    </xf>
    <xf numFmtId="0" fontId="21" fillId="37" borderId="34" xfId="0" applyFont="1" applyFill="1" applyBorder="1" applyAlignment="1">
      <alignment horizontal="center" vertical="center"/>
    </xf>
    <xf numFmtId="1" fontId="5" fillId="37" borderId="44" xfId="0" applyNumberFormat="1" applyFont="1" applyFill="1" applyBorder="1" applyAlignment="1">
      <alignment horizontal="center" vertical="center"/>
    </xf>
    <xf numFmtId="0" fontId="21" fillId="37" borderId="41" xfId="0" applyFont="1" applyFill="1" applyBorder="1" applyAlignment="1">
      <alignment horizontal="left" wrapText="1"/>
    </xf>
    <xf numFmtId="0" fontId="21" fillId="37" borderId="41" xfId="0" applyFont="1" applyFill="1" applyBorder="1" applyAlignment="1">
      <alignment horizontal="center" vertical="center"/>
    </xf>
    <xf numFmtId="165" fontId="5" fillId="37" borderId="41" xfId="119" applyFont="1" applyFill="1" applyBorder="1" applyAlignment="1">
      <alignment horizontal="center" vertical="center"/>
    </xf>
    <xf numFmtId="164" fontId="5" fillId="37" borderId="41" xfId="152" applyFont="1" applyFill="1" applyBorder="1"/>
    <xf numFmtId="164" fontId="21" fillId="37" borderId="42" xfId="152" applyFont="1" applyFill="1" applyBorder="1" applyAlignment="1">
      <alignment horizontal="center" vertical="center"/>
    </xf>
    <xf numFmtId="1" fontId="75" fillId="38" borderId="34" xfId="0" applyNumberFormat="1" applyFont="1" applyFill="1" applyBorder="1" applyAlignment="1">
      <alignment horizontal="center" vertical="center" wrapText="1"/>
    </xf>
    <xf numFmtId="1" fontId="75" fillId="38" borderId="35" xfId="0" applyNumberFormat="1" applyFont="1" applyFill="1" applyBorder="1" applyAlignment="1">
      <alignment horizontal="center" vertical="center" wrapText="1"/>
    </xf>
    <xf numFmtId="1" fontId="75" fillId="38" borderId="44" xfId="0" applyNumberFormat="1" applyFont="1" applyFill="1" applyBorder="1" applyAlignment="1">
      <alignment horizontal="center" vertical="center" wrapText="1"/>
    </xf>
    <xf numFmtId="0" fontId="75" fillId="38" borderId="41" xfId="0" applyFont="1" applyFill="1" applyBorder="1" applyAlignment="1">
      <alignment horizontal="left" vertical="center" wrapText="1"/>
    </xf>
    <xf numFmtId="0" fontId="75" fillId="38" borderId="41" xfId="0" applyFont="1" applyFill="1" applyBorder="1" applyAlignment="1">
      <alignment horizontal="center" vertical="center" wrapText="1"/>
    </xf>
    <xf numFmtId="165" fontId="75" fillId="38" borderId="41" xfId="119" applyFont="1" applyFill="1" applyBorder="1" applyAlignment="1">
      <alignment horizontal="center" vertical="center" wrapText="1"/>
    </xf>
    <xf numFmtId="164" fontId="75" fillId="38" borderId="41" xfId="152" applyFont="1" applyFill="1" applyBorder="1" applyAlignment="1">
      <alignment horizontal="center" vertical="center" wrapText="1"/>
    </xf>
    <xf numFmtId="164" fontId="75" fillId="38" borderId="42" xfId="152" applyFont="1" applyFill="1" applyBorder="1" applyAlignment="1">
      <alignment horizontal="center" vertical="center"/>
    </xf>
    <xf numFmtId="171" fontId="21" fillId="38" borderId="19" xfId="119" applyNumberFormat="1" applyFont="1" applyFill="1" applyBorder="1" applyAlignment="1">
      <alignment horizontal="center" vertical="center" wrapText="1"/>
    </xf>
    <xf numFmtId="0" fontId="5" fillId="0" borderId="57" xfId="0" applyFont="1" applyBorder="1" applyAlignment="1">
      <alignment horizontal="center" vertical="center"/>
    </xf>
    <xf numFmtId="0" fontId="5" fillId="0" borderId="26" xfId="0" applyFont="1" applyBorder="1" applyAlignment="1">
      <alignment horizontal="center" vertical="center"/>
    </xf>
    <xf numFmtId="0" fontId="0" fillId="0" borderId="32" xfId="0" applyBorder="1" applyAlignment="1">
      <alignment horizontal="center" vertical="center"/>
    </xf>
    <xf numFmtId="0" fontId="5" fillId="0" borderId="30" xfId="0" applyFont="1" applyBorder="1" applyAlignment="1">
      <alignment horizontal="center" vertical="center"/>
    </xf>
    <xf numFmtId="0" fontId="5" fillId="0" borderId="26" xfId="0" applyFont="1" applyBorder="1" applyAlignment="1">
      <alignment horizontal="center" vertical="center" wrapText="1"/>
    </xf>
    <xf numFmtId="0" fontId="0" fillId="0" borderId="29" xfId="0" applyBorder="1"/>
    <xf numFmtId="0" fontId="21" fillId="0" borderId="56" xfId="0" applyFont="1" applyBorder="1" applyAlignment="1">
      <alignment horizontal="center" vertical="center"/>
    </xf>
    <xf numFmtId="0" fontId="26" fillId="37" borderId="0" xfId="0" applyFont="1" applyFill="1" applyAlignment="1">
      <alignment horizontal="center"/>
    </xf>
    <xf numFmtId="0" fontId="21" fillId="37" borderId="67" xfId="0" applyFont="1" applyFill="1" applyBorder="1" applyAlignment="1">
      <alignment horizontal="center" vertical="center"/>
    </xf>
    <xf numFmtId="0" fontId="5" fillId="37" borderId="68" xfId="0" applyFont="1" applyFill="1" applyBorder="1" applyAlignment="1">
      <alignment horizontal="center" vertical="center"/>
    </xf>
    <xf numFmtId="1" fontId="5" fillId="37" borderId="68" xfId="0" applyNumberFormat="1" applyFont="1" applyFill="1" applyBorder="1" applyAlignment="1">
      <alignment horizontal="center" vertical="center"/>
    </xf>
    <xf numFmtId="165" fontId="21" fillId="37" borderId="19" xfId="119" applyFont="1" applyFill="1" applyBorder="1" applyAlignment="1">
      <alignment horizontal="center" vertical="center" wrapText="1"/>
    </xf>
    <xf numFmtId="164" fontId="21" fillId="37" borderId="45" xfId="152" applyFont="1" applyFill="1" applyBorder="1" applyAlignment="1">
      <alignment horizontal="center" vertical="center"/>
    </xf>
    <xf numFmtId="0" fontId="5" fillId="0" borderId="19" xfId="0" applyFont="1" applyBorder="1" applyAlignment="1">
      <alignment horizontal="left" wrapText="1"/>
    </xf>
    <xf numFmtId="165" fontId="21" fillId="38" borderId="19" xfId="119" applyFont="1" applyFill="1" applyBorder="1" applyAlignment="1">
      <alignment horizontal="center" vertical="center" wrapText="1"/>
    </xf>
    <xf numFmtId="0" fontId="5" fillId="0" borderId="69" xfId="0" applyFont="1" applyBorder="1" applyAlignment="1">
      <alignment horizontal="center" vertical="center"/>
    </xf>
    <xf numFmtId="2" fontId="5" fillId="0" borderId="70" xfId="0" applyNumberFormat="1" applyFont="1" applyBorder="1" applyAlignment="1">
      <alignment horizontal="center" vertical="center"/>
    </xf>
    <xf numFmtId="0" fontId="5" fillId="0" borderId="70" xfId="0" applyFont="1" applyBorder="1" applyAlignment="1">
      <alignment horizontal="center" vertical="center"/>
    </xf>
    <xf numFmtId="0" fontId="0" fillId="0" borderId="71" xfId="0" applyBorder="1"/>
    <xf numFmtId="0" fontId="5" fillId="0" borderId="72" xfId="0" applyFont="1" applyBorder="1" applyAlignment="1">
      <alignment horizontal="center" vertical="center" wrapText="1"/>
    </xf>
    <xf numFmtId="0" fontId="21" fillId="0" borderId="0" xfId="0" applyFont="1" applyAlignment="1">
      <alignment horizontal="center" vertical="center"/>
    </xf>
    <xf numFmtId="2" fontId="21" fillId="0" borderId="0" xfId="0" applyNumberFormat="1" applyFont="1" applyAlignment="1">
      <alignment horizontal="center" vertical="center"/>
    </xf>
    <xf numFmtId="0" fontId="58" fillId="0" borderId="0" xfId="0" applyFont="1" applyAlignment="1">
      <alignment wrapText="1"/>
    </xf>
    <xf numFmtId="0" fontId="0" fillId="0" borderId="35" xfId="0" applyBorder="1"/>
    <xf numFmtId="0" fontId="0" fillId="0" borderId="26" xfId="0" applyBorder="1"/>
    <xf numFmtId="165" fontId="5" fillId="0" borderId="0" xfId="119" applyFont="1" applyAlignment="1">
      <alignment horizontal="center" vertical="center"/>
    </xf>
    <xf numFmtId="0" fontId="5" fillId="0" borderId="22" xfId="0" applyFont="1" applyBorder="1" applyAlignment="1">
      <alignment horizontal="left" vertical="center" wrapText="1"/>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164" fontId="5" fillId="0" borderId="0" xfId="152" applyFont="1" applyFill="1" applyBorder="1" applyAlignment="1">
      <alignment horizontal="center" vertical="center" wrapText="1"/>
    </xf>
    <xf numFmtId="0" fontId="5" fillId="0" borderId="19" xfId="0" applyFont="1" applyBorder="1" applyAlignment="1">
      <alignment horizontal="left" vertical="center" wrapText="1"/>
    </xf>
    <xf numFmtId="0" fontId="5" fillId="0" borderId="19" xfId="0" applyFont="1" applyBorder="1" applyAlignment="1">
      <alignment horizontal="center" vertical="center" wrapText="1"/>
    </xf>
    <xf numFmtId="164" fontId="76" fillId="0" borderId="19" xfId="152" applyFont="1" applyFill="1" applyBorder="1" applyAlignment="1">
      <alignment horizontal="left" vertical="center" wrapText="1"/>
    </xf>
    <xf numFmtId="164" fontId="5" fillId="37" borderId="19" xfId="152" applyFont="1" applyFill="1" applyBorder="1" applyAlignment="1">
      <alignment horizontal="center" vertical="center" wrapText="1"/>
    </xf>
    <xf numFmtId="0" fontId="57" fillId="0" borderId="19" xfId="0" applyFont="1" applyBorder="1" applyAlignment="1">
      <alignment horizontal="left" vertical="center" wrapText="1"/>
    </xf>
    <xf numFmtId="0" fontId="57" fillId="0" borderId="19" xfId="0" applyFont="1" applyBorder="1" applyAlignment="1">
      <alignment horizontal="center" vertical="center" wrapText="1"/>
    </xf>
    <xf numFmtId="1" fontId="57" fillId="0" borderId="19" xfId="0" applyNumberFormat="1" applyFont="1" applyBorder="1" applyAlignment="1">
      <alignment horizontal="center" vertical="center" wrapText="1"/>
    </xf>
    <xf numFmtId="0" fontId="77" fillId="0" borderId="0" xfId="0" applyFont="1" applyAlignment="1">
      <alignment vertical="center"/>
    </xf>
    <xf numFmtId="0" fontId="77" fillId="0" borderId="0" xfId="0" applyFont="1" applyAlignment="1">
      <alignment wrapText="1"/>
    </xf>
    <xf numFmtId="0" fontId="77" fillId="0" borderId="0" xfId="0" applyFont="1" applyAlignment="1">
      <alignment horizontal="center" wrapText="1"/>
    </xf>
    <xf numFmtId="0" fontId="77" fillId="0" borderId="29" xfId="0" applyFont="1" applyBorder="1" applyAlignment="1">
      <alignment vertical="center"/>
    </xf>
    <xf numFmtId="0" fontId="77" fillId="0" borderId="29" xfId="0" applyFont="1" applyBorder="1" applyAlignment="1">
      <alignment wrapText="1"/>
    </xf>
    <xf numFmtId="0" fontId="77" fillId="0" borderId="29" xfId="0" applyFont="1" applyBorder="1" applyAlignment="1">
      <alignment horizontal="center" wrapText="1"/>
    </xf>
    <xf numFmtId="165" fontId="57" fillId="0" borderId="19" xfId="119" applyFont="1" applyFill="1" applyBorder="1" applyAlignment="1">
      <alignment vertical="center"/>
    </xf>
    <xf numFmtId="164" fontId="57" fillId="0" borderId="19" xfId="99" applyFont="1" applyFill="1" applyBorder="1" applyAlignment="1">
      <alignment horizontal="left" vertical="center" wrapText="1"/>
    </xf>
    <xf numFmtId="164" fontId="57" fillId="0" borderId="19" xfId="99" applyFont="1" applyFill="1" applyBorder="1" applyAlignment="1">
      <alignment horizontal="center" vertical="center" wrapText="1"/>
    </xf>
    <xf numFmtId="164" fontId="57" fillId="0" borderId="19" xfId="99" applyFont="1" applyFill="1" applyBorder="1" applyAlignment="1">
      <alignment horizontal="left" vertical="center"/>
    </xf>
    <xf numFmtId="164" fontId="57" fillId="0" borderId="21" xfId="99" applyFont="1" applyFill="1" applyBorder="1" applyAlignment="1">
      <alignment horizontal="right" vertical="center"/>
    </xf>
    <xf numFmtId="0" fontId="57" fillId="0" borderId="20" xfId="0" applyFont="1" applyBorder="1" applyAlignment="1">
      <alignment horizontal="center" vertical="center"/>
    </xf>
    <xf numFmtId="165" fontId="57" fillId="0" borderId="19" xfId="119" applyFont="1" applyFill="1" applyBorder="1" applyAlignment="1">
      <alignment horizontal="center" vertical="center"/>
    </xf>
    <xf numFmtId="0" fontId="5" fillId="0" borderId="72" xfId="0" applyFont="1" applyBorder="1" applyAlignment="1">
      <alignment horizontal="center" vertical="center"/>
    </xf>
    <xf numFmtId="0" fontId="5" fillId="0" borderId="70" xfId="0" applyFont="1" applyBorder="1" applyAlignment="1">
      <alignment horizontal="left" vertical="center" wrapText="1"/>
    </xf>
    <xf numFmtId="0" fontId="21" fillId="37" borderId="70" xfId="0" applyFont="1" applyFill="1" applyBorder="1" applyAlignment="1">
      <alignment horizontal="left" vertical="center" wrapText="1"/>
    </xf>
    <xf numFmtId="0" fontId="21" fillId="37" borderId="70" xfId="0" applyFont="1" applyFill="1" applyBorder="1" applyAlignment="1">
      <alignment horizontal="center" vertical="center" wrapText="1"/>
    </xf>
    <xf numFmtId="165" fontId="21" fillId="37" borderId="70" xfId="119" applyFont="1" applyFill="1" applyBorder="1" applyAlignment="1">
      <alignment horizontal="center" vertical="center" wrapText="1"/>
    </xf>
    <xf numFmtId="164" fontId="5" fillId="37" borderId="70" xfId="152" applyFont="1" applyFill="1" applyBorder="1" applyAlignment="1">
      <alignment horizontal="center" vertical="center" wrapText="1"/>
    </xf>
    <xf numFmtId="0" fontId="21" fillId="37" borderId="43" xfId="0" applyFont="1" applyFill="1" applyBorder="1" applyAlignment="1">
      <alignment horizontal="center" vertical="center"/>
    </xf>
    <xf numFmtId="0" fontId="5" fillId="37" borderId="38" xfId="0" applyFont="1" applyFill="1" applyBorder="1" applyAlignment="1">
      <alignment horizontal="center" vertical="center"/>
    </xf>
    <xf numFmtId="1" fontId="5" fillId="37" borderId="38" xfId="0" applyNumberFormat="1" applyFont="1" applyFill="1" applyBorder="1" applyAlignment="1">
      <alignment horizontal="center" vertical="center"/>
    </xf>
    <xf numFmtId="0" fontId="21" fillId="37" borderId="22" xfId="0" applyFont="1" applyFill="1" applyBorder="1" applyAlignment="1">
      <alignment horizontal="left" vertical="center" wrapText="1"/>
    </xf>
    <xf numFmtId="0" fontId="21" fillId="37" borderId="22" xfId="0" applyFont="1" applyFill="1" applyBorder="1" applyAlignment="1">
      <alignment horizontal="center" vertical="center" wrapText="1"/>
    </xf>
    <xf numFmtId="164" fontId="21" fillId="37" borderId="74" xfId="152" applyFont="1" applyFill="1" applyBorder="1" applyAlignment="1">
      <alignment horizontal="center" vertical="center"/>
    </xf>
    <xf numFmtId="0" fontId="78" fillId="40" borderId="19" xfId="0" applyFont="1" applyFill="1" applyBorder="1" applyAlignment="1">
      <alignment horizontal="center" vertical="center" wrapText="1"/>
    </xf>
    <xf numFmtId="0" fontId="78" fillId="40" borderId="19" xfId="0" applyFont="1" applyFill="1" applyBorder="1" applyAlignment="1">
      <alignment horizontal="left" vertical="center" wrapText="1"/>
    </xf>
    <xf numFmtId="4" fontId="5" fillId="0" borderId="19" xfId="0" applyNumberFormat="1" applyFont="1" applyBorder="1" applyAlignment="1">
      <alignment horizontal="right" vertical="center" wrapText="1"/>
    </xf>
    <xf numFmtId="164" fontId="5" fillId="37" borderId="22" xfId="152" applyFont="1" applyFill="1" applyBorder="1" applyAlignment="1">
      <alignment horizontal="center" vertical="center" wrapText="1"/>
    </xf>
    <xf numFmtId="164" fontId="5" fillId="0" borderId="58" xfId="152" applyFont="1" applyFill="1" applyBorder="1" applyAlignment="1">
      <alignment horizontal="center" vertical="center"/>
    </xf>
    <xf numFmtId="165" fontId="21" fillId="37" borderId="22" xfId="119" applyFont="1" applyFill="1" applyBorder="1" applyAlignment="1">
      <alignment horizontal="center" vertical="center" wrapText="1"/>
    </xf>
    <xf numFmtId="165" fontId="5" fillId="0" borderId="19" xfId="119" applyFont="1" applyFill="1" applyBorder="1" applyAlignment="1">
      <alignment horizontal="center" vertical="center" wrapText="1"/>
    </xf>
    <xf numFmtId="164" fontId="5" fillId="0" borderId="19" xfId="152" applyFont="1" applyFill="1" applyBorder="1" applyAlignment="1">
      <alignment horizontal="center" vertical="center"/>
    </xf>
    <xf numFmtId="164" fontId="5" fillId="0" borderId="21" xfId="152" applyFont="1" applyFill="1" applyBorder="1" applyAlignment="1">
      <alignment horizontal="center" vertical="center"/>
    </xf>
    <xf numFmtId="164" fontId="57" fillId="0" borderId="19" xfId="152" applyFont="1" applyFill="1" applyBorder="1" applyAlignment="1">
      <alignment horizontal="left" vertical="center"/>
    </xf>
    <xf numFmtId="164" fontId="57" fillId="0" borderId="21" xfId="152" applyFont="1" applyFill="1" applyBorder="1" applyAlignment="1">
      <alignment horizontal="right" vertical="center"/>
    </xf>
    <xf numFmtId="165" fontId="5" fillId="0" borderId="22" xfId="119" applyFont="1" applyFill="1" applyBorder="1" applyAlignment="1">
      <alignment horizontal="center" vertical="center" wrapText="1"/>
    </xf>
    <xf numFmtId="2" fontId="5" fillId="0" borderId="19" xfId="152" applyNumberFormat="1" applyFont="1" applyFill="1" applyBorder="1" applyAlignment="1">
      <alignment horizontal="right" vertical="center" wrapText="1"/>
    </xf>
    <xf numFmtId="0" fontId="5" fillId="0" borderId="0" xfId="0" applyFont="1" applyAlignment="1">
      <alignment horizontal="left" vertical="center" wrapText="1"/>
    </xf>
    <xf numFmtId="165" fontId="5" fillId="0" borderId="0" xfId="119" applyFont="1" applyFill="1" applyBorder="1" applyAlignment="1">
      <alignment horizontal="center" vertical="center" wrapText="1"/>
    </xf>
    <xf numFmtId="165" fontId="5" fillId="0" borderId="22" xfId="119" applyFont="1" applyFill="1" applyBorder="1" applyAlignment="1">
      <alignment horizontal="center" vertical="center"/>
    </xf>
    <xf numFmtId="164" fontId="5" fillId="0" borderId="22" xfId="152" applyFont="1" applyFill="1" applyBorder="1" applyAlignment="1">
      <alignment horizontal="center" vertical="center"/>
    </xf>
    <xf numFmtId="165" fontId="5" fillId="0" borderId="19" xfId="119" applyFont="1" applyFill="1" applyBorder="1" applyAlignment="1">
      <alignment horizontal="center" vertical="center"/>
    </xf>
    <xf numFmtId="164" fontId="5" fillId="0" borderId="0" xfId="152" applyFont="1" applyBorder="1" applyAlignment="1">
      <alignment horizontal="center" vertical="center" wrapText="1"/>
    </xf>
    <xf numFmtId="165" fontId="76" fillId="0" borderId="22" xfId="119" applyFont="1" applyFill="1" applyBorder="1" applyAlignment="1">
      <alignment horizontal="center" vertical="center" wrapText="1"/>
    </xf>
    <xf numFmtId="165" fontId="76" fillId="0" borderId="19" xfId="119" applyFont="1" applyFill="1" applyBorder="1" applyAlignment="1">
      <alignment horizontal="center" vertical="center" wrapText="1"/>
    </xf>
    <xf numFmtId="164" fontId="5" fillId="0" borderId="19" xfId="152" applyFont="1" applyBorder="1" applyAlignment="1">
      <alignment horizontal="center" vertical="center" wrapText="1"/>
    </xf>
    <xf numFmtId="0" fontId="5" fillId="0" borderId="23" xfId="0" applyFont="1" applyBorder="1" applyAlignment="1">
      <alignment horizontal="center" vertical="center" wrapText="1"/>
    </xf>
    <xf numFmtId="165" fontId="5" fillId="0" borderId="23" xfId="119" applyFont="1" applyFill="1" applyBorder="1" applyAlignment="1">
      <alignment horizontal="center" vertical="center" wrapText="1"/>
    </xf>
    <xf numFmtId="4" fontId="5" fillId="0" borderId="23" xfId="0" applyNumberFormat="1" applyFont="1" applyBorder="1" applyAlignment="1">
      <alignment horizontal="right" vertical="center" wrapText="1"/>
    </xf>
    <xf numFmtId="0" fontId="56" fillId="33" borderId="37" xfId="0" applyFont="1" applyFill="1" applyBorder="1" applyAlignment="1">
      <alignment horizontal="right" vertical="center" wrapText="1"/>
    </xf>
    <xf numFmtId="0" fontId="56" fillId="33" borderId="25" xfId="0" applyFont="1" applyFill="1" applyBorder="1" applyAlignment="1">
      <alignment horizontal="right" vertical="center" wrapText="1"/>
    </xf>
    <xf numFmtId="0" fontId="56" fillId="33" borderId="24" xfId="0" applyFont="1" applyFill="1" applyBorder="1" applyAlignment="1">
      <alignment horizontal="right" vertical="center" wrapText="1"/>
    </xf>
    <xf numFmtId="1" fontId="57" fillId="34" borderId="19" xfId="0" applyNumberFormat="1" applyFont="1" applyFill="1" applyBorder="1" applyAlignment="1">
      <alignment horizontal="center" vertical="center" wrapText="1"/>
    </xf>
    <xf numFmtId="164" fontId="56" fillId="33" borderId="75" xfId="99" applyFont="1" applyFill="1" applyBorder="1" applyAlignment="1">
      <alignment horizontal="right" vertical="center"/>
    </xf>
    <xf numFmtId="164" fontId="56" fillId="37" borderId="19" xfId="152" applyFont="1" applyFill="1" applyBorder="1" applyAlignment="1">
      <alignment horizontal="center" vertical="center"/>
    </xf>
    <xf numFmtId="164" fontId="56" fillId="37" borderId="19" xfId="152" applyFont="1" applyFill="1" applyBorder="1" applyAlignment="1">
      <alignment horizontal="right" vertical="center"/>
    </xf>
    <xf numFmtId="164" fontId="56" fillId="37" borderId="21" xfId="152" applyFont="1" applyFill="1" applyBorder="1" applyAlignment="1">
      <alignment horizontal="right" vertical="center"/>
    </xf>
    <xf numFmtId="164" fontId="57" fillId="0" borderId="19" xfId="99" applyFont="1" applyFill="1" applyBorder="1" applyAlignment="1">
      <alignment horizontal="right" vertical="center" wrapText="1"/>
    </xf>
    <xf numFmtId="172" fontId="5" fillId="0" borderId="19" xfId="0" applyNumberFormat="1" applyFont="1" applyBorder="1" applyAlignment="1">
      <alignment horizontal="right" vertical="center" wrapText="1"/>
    </xf>
    <xf numFmtId="164" fontId="5" fillId="0" borderId="19" xfId="99" applyFont="1" applyFill="1" applyBorder="1" applyAlignment="1">
      <alignment horizontal="right" vertical="center" wrapText="1"/>
    </xf>
    <xf numFmtId="164" fontId="5" fillId="0" borderId="19" xfId="99" applyFont="1" applyBorder="1" applyAlignment="1">
      <alignment horizontal="right" vertical="center" wrapText="1"/>
    </xf>
    <xf numFmtId="0" fontId="79" fillId="0" borderId="0" xfId="0" applyFont="1" applyAlignment="1">
      <alignment horizontal="justify" vertical="center"/>
    </xf>
    <xf numFmtId="0" fontId="79" fillId="0" borderId="0" xfId="0" applyFont="1" applyAlignment="1">
      <alignment horizontal="left" vertical="center" wrapText="1"/>
    </xf>
    <xf numFmtId="0" fontId="5" fillId="0" borderId="0" xfId="0" applyFont="1" applyAlignment="1">
      <alignment horizontal="justify" vertical="center"/>
    </xf>
    <xf numFmtId="0" fontId="5" fillId="0" borderId="50" xfId="0" applyFont="1" applyBorder="1" applyAlignment="1">
      <alignment horizontal="center" vertical="center"/>
    </xf>
    <xf numFmtId="0" fontId="5" fillId="0" borderId="23" xfId="0" applyFont="1" applyBorder="1" applyAlignment="1">
      <alignment horizontal="center" vertical="center"/>
    </xf>
    <xf numFmtId="0" fontId="78" fillId="40" borderId="23" xfId="0" applyFont="1" applyFill="1" applyBorder="1" applyAlignment="1">
      <alignment horizontal="center" vertical="center" wrapText="1"/>
    </xf>
    <xf numFmtId="164" fontId="5" fillId="0" borderId="76" xfId="152" applyFont="1" applyBorder="1" applyAlignment="1">
      <alignment horizontal="center" vertical="center"/>
    </xf>
    <xf numFmtId="0" fontId="5" fillId="0" borderId="19" xfId="0" applyFont="1" applyBorder="1" applyAlignment="1">
      <alignment horizontal="justify" vertical="center"/>
    </xf>
    <xf numFmtId="164" fontId="5" fillId="0" borderId="19" xfId="152" applyFont="1" applyBorder="1" applyAlignment="1">
      <alignment horizontal="center" vertical="center"/>
    </xf>
    <xf numFmtId="0" fontId="79" fillId="0" borderId="19" xfId="0" applyFont="1" applyBorder="1" applyAlignment="1">
      <alignment horizontal="justify" vertical="center" wrapText="1"/>
    </xf>
    <xf numFmtId="164" fontId="5" fillId="0" borderId="77" xfId="152" applyFont="1" applyBorder="1" applyAlignment="1">
      <alignment horizontal="center" vertical="center"/>
    </xf>
    <xf numFmtId="10" fontId="27" fillId="35" borderId="48" xfId="114" applyNumberFormat="1" applyFont="1" applyFill="1" applyBorder="1" applyAlignment="1">
      <alignment horizontal="center"/>
    </xf>
    <xf numFmtId="164" fontId="27" fillId="0" borderId="19" xfId="99" applyFont="1" applyBorder="1"/>
    <xf numFmtId="10" fontId="27" fillId="0" borderId="75" xfId="114" applyNumberFormat="1" applyFont="1" applyBorder="1" applyAlignment="1">
      <alignment horizontal="center"/>
    </xf>
    <xf numFmtId="164" fontId="26" fillId="0" borderId="46" xfId="99" applyFont="1" applyBorder="1" applyAlignment="1">
      <alignment horizontal="center"/>
    </xf>
    <xf numFmtId="0" fontId="5" fillId="0" borderId="73" xfId="0" applyFont="1" applyBorder="1" applyAlignment="1">
      <alignment horizontal="center" vertical="center" wrapText="1"/>
    </xf>
    <xf numFmtId="164" fontId="56" fillId="33" borderId="23" xfId="152" applyFont="1" applyFill="1" applyBorder="1" applyAlignment="1">
      <alignment horizontal="right" vertical="center" wrapText="1"/>
    </xf>
    <xf numFmtId="164" fontId="56" fillId="33" borderId="23" xfId="99" applyFont="1" applyFill="1" applyBorder="1" applyAlignment="1">
      <alignment horizontal="right" vertical="center"/>
    </xf>
    <xf numFmtId="164" fontId="56" fillId="37" borderId="22" xfId="99" applyFont="1" applyFill="1" applyBorder="1" applyAlignment="1">
      <alignment horizontal="right" vertical="center"/>
    </xf>
    <xf numFmtId="164" fontId="56" fillId="37" borderId="58" xfId="99" applyFont="1" applyFill="1" applyBorder="1" applyAlignment="1">
      <alignment horizontal="right" vertical="center"/>
    </xf>
    <xf numFmtId="0" fontId="56" fillId="33" borderId="34" xfId="102" applyFont="1" applyFill="1" applyBorder="1" applyAlignment="1">
      <alignment horizontal="right"/>
    </xf>
    <xf numFmtId="0" fontId="56" fillId="33" borderId="35" xfId="102" applyFont="1" applyFill="1" applyBorder="1" applyAlignment="1">
      <alignment horizontal="right"/>
    </xf>
    <xf numFmtId="164" fontId="56" fillId="33" borderId="44" xfId="152" applyFont="1" applyFill="1" applyBorder="1" applyAlignment="1">
      <alignment horizontal="right" vertical="center" wrapText="1"/>
    </xf>
    <xf numFmtId="164" fontId="56" fillId="33" borderId="41" xfId="99" applyFont="1" applyFill="1" applyBorder="1" applyAlignment="1">
      <alignment horizontal="right" vertical="center"/>
    </xf>
    <xf numFmtId="164" fontId="56" fillId="33" borderId="42" xfId="99" applyFont="1" applyFill="1" applyBorder="1" applyAlignment="1">
      <alignment horizontal="right" vertical="center"/>
    </xf>
    <xf numFmtId="0" fontId="25" fillId="0" borderId="40" xfId="0" applyFont="1" applyBorder="1" applyAlignment="1">
      <alignment horizontal="center" vertical="center" wrapText="1"/>
    </xf>
    <xf numFmtId="0" fontId="25" fillId="0" borderId="41" xfId="0" applyFont="1" applyBorder="1" applyAlignment="1">
      <alignment horizontal="center" vertical="center" wrapText="1"/>
    </xf>
    <xf numFmtId="0" fontId="24" fillId="0" borderId="43" xfId="0" applyFont="1" applyBorder="1" applyAlignment="1">
      <alignment horizontal="center" vertical="center"/>
    </xf>
    <xf numFmtId="0" fontId="24" fillId="0" borderId="37" xfId="0" applyFont="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44" xfId="0" applyFont="1" applyBorder="1" applyAlignment="1">
      <alignment horizontal="center" vertical="center"/>
    </xf>
    <xf numFmtId="0" fontId="24" fillId="0" borderId="42" xfId="0" applyFont="1" applyBorder="1" applyAlignment="1">
      <alignment horizontal="center" vertical="center"/>
    </xf>
    <xf numFmtId="168" fontId="27" fillId="0" borderId="50" xfId="0" applyNumberFormat="1" applyFont="1" applyBorder="1" applyAlignment="1">
      <alignment horizontal="center" vertical="center" wrapText="1"/>
    </xf>
    <xf numFmtId="168" fontId="27" fillId="0" borderId="33" xfId="0" applyNumberFormat="1" applyFont="1" applyBorder="1" applyAlignment="1">
      <alignment horizontal="center" vertical="center" wrapText="1"/>
    </xf>
    <xf numFmtId="0" fontId="26" fillId="0" borderId="62" xfId="0" applyFont="1" applyBorder="1" applyAlignment="1">
      <alignment horizontal="left" vertical="center" wrapText="1"/>
    </xf>
    <xf numFmtId="0" fontId="26" fillId="0" borderId="22" xfId="0" applyFont="1" applyBorder="1" applyAlignment="1">
      <alignment horizontal="left" vertical="center" wrapText="1"/>
    </xf>
    <xf numFmtId="164" fontId="26" fillId="0" borderId="62" xfId="99" applyFont="1" applyBorder="1" applyAlignment="1">
      <alignment horizontal="center" vertical="center"/>
    </xf>
    <xf numFmtId="164" fontId="26" fillId="0" borderId="22" xfId="99" applyFont="1" applyBorder="1" applyAlignment="1">
      <alignment horizontal="center" vertical="center"/>
    </xf>
    <xf numFmtId="10" fontId="26" fillId="0" borderId="62" xfId="120" applyNumberFormat="1" applyFont="1" applyBorder="1" applyAlignment="1">
      <alignment horizontal="center" vertical="center"/>
    </xf>
    <xf numFmtId="10" fontId="26" fillId="0" borderId="22" xfId="120" applyNumberFormat="1" applyFont="1" applyBorder="1" applyAlignment="1">
      <alignment horizontal="center" vertical="center"/>
    </xf>
    <xf numFmtId="0" fontId="5" fillId="0" borderId="34" xfId="0" applyFont="1" applyBorder="1" applyAlignment="1">
      <alignment horizontal="center"/>
    </xf>
    <xf numFmtId="0" fontId="5" fillId="0" borderId="35" xfId="0" applyFont="1" applyBorder="1" applyAlignment="1">
      <alignment horizontal="center"/>
    </xf>
    <xf numFmtId="0" fontId="5" fillId="0" borderId="36" xfId="0" applyFont="1" applyBorder="1" applyAlignment="1">
      <alignment horizontal="center"/>
    </xf>
    <xf numFmtId="0" fontId="22" fillId="0" borderId="57" xfId="105" applyFont="1" applyBorder="1" applyAlignment="1">
      <alignment horizontal="left" vertical="center" readingOrder="1"/>
    </xf>
    <xf numFmtId="0" fontId="22" fillId="0" borderId="26" xfId="105" applyFont="1" applyBorder="1" applyAlignment="1">
      <alignment horizontal="left" vertical="center" readingOrder="1"/>
    </xf>
    <xf numFmtId="0" fontId="22" fillId="0" borderId="56" xfId="105" applyFont="1" applyBorder="1" applyAlignment="1">
      <alignment horizontal="left" vertical="center" readingOrder="1"/>
    </xf>
    <xf numFmtId="0" fontId="22" fillId="0" borderId="31" xfId="105" applyFont="1" applyBorder="1" applyAlignment="1">
      <alignment horizontal="left" vertical="center" readingOrder="1"/>
    </xf>
    <xf numFmtId="0" fontId="22" fillId="0" borderId="0" xfId="105" applyFont="1" applyAlignment="1">
      <alignment horizontal="left" vertical="center" readingOrder="1"/>
    </xf>
    <xf numFmtId="0" fontId="22" fillId="0" borderId="28" xfId="105" applyFont="1" applyBorder="1" applyAlignment="1">
      <alignment horizontal="left" vertical="center" readingOrder="1"/>
    </xf>
    <xf numFmtId="0" fontId="22" fillId="0" borderId="32" xfId="105" applyFont="1" applyBorder="1" applyAlignment="1">
      <alignment horizontal="left" vertical="center" readingOrder="1"/>
    </xf>
    <xf numFmtId="0" fontId="22" fillId="0" borderId="29" xfId="105" applyFont="1" applyBorder="1" applyAlignment="1">
      <alignment horizontal="left" vertical="center" readingOrder="1"/>
    </xf>
    <xf numFmtId="0" fontId="22" fillId="0" borderId="30" xfId="105" applyFont="1" applyBorder="1" applyAlignment="1">
      <alignment horizontal="left" vertical="center" readingOrder="1"/>
    </xf>
    <xf numFmtId="0" fontId="26" fillId="0" borderId="23" xfId="0" applyFont="1" applyBorder="1" applyAlignment="1">
      <alignment horizontal="left" vertical="center" wrapText="1"/>
    </xf>
    <xf numFmtId="164" fontId="26" fillId="0" borderId="23" xfId="99" applyFont="1" applyBorder="1" applyAlignment="1">
      <alignment horizontal="center" vertical="center"/>
    </xf>
    <xf numFmtId="10" fontId="26" fillId="0" borderId="23" xfId="120" applyNumberFormat="1" applyFont="1" applyBorder="1" applyAlignment="1">
      <alignment horizontal="center" vertical="center"/>
    </xf>
    <xf numFmtId="0" fontId="27" fillId="39" borderId="34" xfId="0" applyFont="1" applyFill="1" applyBorder="1" applyAlignment="1">
      <alignment horizontal="right" wrapText="1"/>
    </xf>
    <xf numFmtId="0" fontId="27" fillId="39" borderId="36" xfId="0" applyFont="1" applyFill="1" applyBorder="1" applyAlignment="1">
      <alignment horizontal="right" wrapText="1"/>
    </xf>
    <xf numFmtId="164" fontId="26" fillId="34" borderId="23" xfId="99" applyFont="1" applyFill="1" applyBorder="1" applyAlignment="1">
      <alignment horizontal="center" vertical="center"/>
    </xf>
    <xf numFmtId="164" fontId="26" fillId="34" borderId="22" xfId="99" applyFont="1" applyFill="1" applyBorder="1" applyAlignment="1">
      <alignment horizontal="center" vertical="center"/>
    </xf>
    <xf numFmtId="0" fontId="26" fillId="37" borderId="0" xfId="0" applyFont="1" applyFill="1" applyAlignment="1">
      <alignment horizontal="center"/>
    </xf>
    <xf numFmtId="0" fontId="56" fillId="33" borderId="37" xfId="0" applyFont="1" applyFill="1" applyBorder="1" applyAlignment="1">
      <alignment horizontal="right" vertical="center" wrapText="1"/>
    </xf>
    <xf numFmtId="0" fontId="56" fillId="33" borderId="25" xfId="0" applyFont="1" applyFill="1" applyBorder="1" applyAlignment="1">
      <alignment horizontal="right" vertical="center" wrapText="1"/>
    </xf>
    <xf numFmtId="0" fontId="56" fillId="33" borderId="24" xfId="0" applyFont="1" applyFill="1" applyBorder="1" applyAlignment="1">
      <alignment horizontal="right" vertical="center" wrapText="1"/>
    </xf>
    <xf numFmtId="0" fontId="29" fillId="0" borderId="34" xfId="0" applyFont="1" applyBorder="1" applyAlignment="1">
      <alignment horizontal="center"/>
    </xf>
    <xf numFmtId="0" fontId="29" fillId="0" borderId="35" xfId="0" applyFont="1" applyBorder="1" applyAlignment="1">
      <alignment horizontal="center"/>
    </xf>
    <xf numFmtId="0" fontId="29" fillId="0" borderId="36" xfId="0" applyFont="1" applyBorder="1" applyAlignment="1">
      <alignment horizontal="center"/>
    </xf>
    <xf numFmtId="0" fontId="73" fillId="0" borderId="34" xfId="0" applyFont="1" applyBorder="1" applyAlignment="1">
      <alignment horizontal="center" vertical="center" wrapText="1"/>
    </xf>
    <xf numFmtId="0" fontId="73" fillId="0" borderId="35" xfId="0" applyFont="1" applyBorder="1" applyAlignment="1">
      <alignment horizontal="center" vertical="center" wrapText="1"/>
    </xf>
    <xf numFmtId="0" fontId="73" fillId="0" borderId="36" xfId="0" applyFont="1" applyBorder="1" applyAlignment="1">
      <alignment horizontal="center" vertical="center" wrapText="1"/>
    </xf>
    <xf numFmtId="0" fontId="22" fillId="0" borderId="20" xfId="105" applyFont="1" applyBorder="1" applyAlignment="1">
      <alignment horizontal="left" vertical="center" readingOrder="1"/>
    </xf>
    <xf numFmtId="0" fontId="22" fillId="0" borderId="19" xfId="105" applyFont="1" applyBorder="1" applyAlignment="1">
      <alignment horizontal="left" vertical="center" readingOrder="1"/>
    </xf>
    <xf numFmtId="0" fontId="22" fillId="0" borderId="21" xfId="105" applyFont="1" applyBorder="1" applyAlignment="1">
      <alignment horizontal="left" vertical="center" readingOrder="1"/>
    </xf>
    <xf numFmtId="0" fontId="56" fillId="37" borderId="32" xfId="0" applyFont="1" applyFill="1" applyBorder="1" applyAlignment="1">
      <alignment horizontal="right" vertical="center"/>
    </xf>
    <xf numFmtId="0" fontId="56" fillId="37" borderId="29" xfId="0" applyFont="1" applyFill="1" applyBorder="1" applyAlignment="1">
      <alignment horizontal="right" vertical="center"/>
    </xf>
    <xf numFmtId="0" fontId="56" fillId="37" borderId="65" xfId="0" applyFont="1" applyFill="1" applyBorder="1" applyAlignment="1">
      <alignment horizontal="right" vertical="center"/>
    </xf>
    <xf numFmtId="0" fontId="56" fillId="37" borderId="34" xfId="0" applyFont="1" applyFill="1" applyBorder="1" applyAlignment="1">
      <alignment horizontal="right" vertical="center"/>
    </xf>
    <xf numFmtId="0" fontId="56" fillId="37" borderId="35" xfId="0" applyFont="1" applyFill="1" applyBorder="1" applyAlignment="1">
      <alignment horizontal="right" vertical="center"/>
    </xf>
    <xf numFmtId="0" fontId="56" fillId="37" borderId="44" xfId="0" applyFont="1" applyFill="1" applyBorder="1" applyAlignment="1">
      <alignment horizontal="right" vertical="center"/>
    </xf>
    <xf numFmtId="0" fontId="56" fillId="33" borderId="52" xfId="102" applyFont="1" applyFill="1" applyBorder="1" applyAlignment="1">
      <alignment horizontal="right"/>
    </xf>
    <xf numFmtId="0" fontId="56" fillId="33" borderId="53" xfId="102" applyFont="1" applyFill="1" applyBorder="1" applyAlignment="1">
      <alignment horizontal="right"/>
    </xf>
    <xf numFmtId="0" fontId="25" fillId="0" borderId="34" xfId="0" applyFont="1" applyBorder="1" applyAlignment="1">
      <alignment horizontal="center" vertical="center" wrapText="1"/>
    </xf>
    <xf numFmtId="0" fontId="25" fillId="0" borderId="35" xfId="0" applyFont="1" applyBorder="1" applyAlignment="1">
      <alignment horizontal="center" vertical="center" wrapText="1"/>
    </xf>
    <xf numFmtId="0" fontId="24" fillId="0" borderId="48" xfId="0" applyFont="1" applyBorder="1" applyAlignment="1">
      <alignment horizontal="center" vertical="center"/>
    </xf>
    <xf numFmtId="0" fontId="24" fillId="0" borderId="64" xfId="0" applyFont="1" applyBorder="1" applyAlignment="1">
      <alignment horizontal="center" vertical="center"/>
    </xf>
    <xf numFmtId="0" fontId="24" fillId="0" borderId="49" xfId="0" applyFont="1" applyBorder="1" applyAlignment="1">
      <alignment horizontal="center" vertical="center"/>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27" fillId="39" borderId="19" xfId="0" applyFont="1" applyFill="1" applyBorder="1" applyAlignment="1">
      <alignment horizontal="right" wrapText="1"/>
    </xf>
    <xf numFmtId="0" fontId="27" fillId="39" borderId="57" xfId="0" applyFont="1" applyFill="1" applyBorder="1" applyAlignment="1">
      <alignment horizontal="right"/>
    </xf>
    <xf numFmtId="0" fontId="27" fillId="39" borderId="56" xfId="0" applyFont="1" applyFill="1" applyBorder="1" applyAlignment="1">
      <alignment horizontal="right"/>
    </xf>
    <xf numFmtId="0" fontId="27" fillId="39" borderId="34" xfId="0" applyFont="1" applyFill="1" applyBorder="1" applyAlignment="1">
      <alignment horizontal="right"/>
    </xf>
    <xf numFmtId="0" fontId="27" fillId="39" borderId="36" xfId="0" applyFont="1" applyFill="1" applyBorder="1" applyAlignment="1">
      <alignment horizontal="right"/>
    </xf>
    <xf numFmtId="164" fontId="26" fillId="34" borderId="61" xfId="99" applyFont="1" applyFill="1" applyBorder="1" applyAlignment="1">
      <alignment horizontal="center" vertical="center"/>
    </xf>
    <xf numFmtId="10" fontId="26" fillId="0" borderId="61" xfId="120" applyNumberFormat="1" applyFont="1" applyBorder="1" applyAlignment="1">
      <alignment horizontal="center" vertical="center"/>
    </xf>
    <xf numFmtId="168" fontId="26" fillId="0" borderId="23" xfId="0" applyNumberFormat="1" applyFont="1" applyBorder="1" applyAlignment="1">
      <alignment horizontal="left" vertical="center" wrapText="1"/>
    </xf>
    <xf numFmtId="168" fontId="26" fillId="0" borderId="22" xfId="0" applyNumberFormat="1" applyFont="1" applyBorder="1" applyAlignment="1">
      <alignment horizontal="left" vertical="center" wrapText="1"/>
    </xf>
    <xf numFmtId="168" fontId="27" fillId="0" borderId="63" xfId="0" applyNumberFormat="1" applyFont="1" applyBorder="1" applyAlignment="1">
      <alignment horizontal="center" vertical="center" wrapText="1"/>
    </xf>
    <xf numFmtId="0" fontId="26" fillId="0" borderId="61" xfId="0" applyFont="1" applyBorder="1" applyAlignment="1">
      <alignment horizontal="left" vertical="center" wrapText="1"/>
    </xf>
    <xf numFmtId="0" fontId="22" fillId="0" borderId="31" xfId="105" applyFont="1" applyBorder="1" applyAlignment="1">
      <alignment vertical="center" readingOrder="1"/>
    </xf>
    <xf numFmtId="0" fontId="22" fillId="0" borderId="0" xfId="105" applyFont="1" applyAlignment="1">
      <alignment vertical="center" readingOrder="1"/>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48" xfId="0" applyFont="1" applyBorder="1" applyAlignment="1">
      <alignment horizontal="left" vertical="center" wrapText="1"/>
    </xf>
    <xf numFmtId="0" fontId="5" fillId="0" borderId="49" xfId="0" applyFont="1" applyBorder="1" applyAlignment="1">
      <alignment horizontal="left" wrapText="1"/>
    </xf>
    <xf numFmtId="0" fontId="21" fillId="0" borderId="48" xfId="0" applyFont="1" applyBorder="1" applyAlignment="1">
      <alignment horizontal="center" vertical="center"/>
    </xf>
    <xf numFmtId="0" fontId="5" fillId="0" borderId="49" xfId="0" applyFont="1" applyBorder="1" applyAlignment="1">
      <alignment horizontal="center" vertical="center"/>
    </xf>
    <xf numFmtId="165" fontId="21" fillId="0" borderId="48" xfId="119" applyFont="1" applyBorder="1" applyAlignment="1">
      <alignment horizontal="center" vertical="center"/>
    </xf>
    <xf numFmtId="165" fontId="5" fillId="0" borderId="49" xfId="119" applyFont="1" applyBorder="1" applyAlignment="1">
      <alignment horizontal="center" vertical="center"/>
    </xf>
    <xf numFmtId="164" fontId="21" fillId="0" borderId="48" xfId="99" applyFont="1" applyBorder="1" applyAlignment="1">
      <alignment horizontal="center" vertical="center"/>
    </xf>
    <xf numFmtId="164" fontId="21" fillId="0" borderId="49" xfId="99" applyFont="1" applyBorder="1" applyAlignment="1">
      <alignment horizontal="center" vertical="center"/>
    </xf>
    <xf numFmtId="0" fontId="68" fillId="34" borderId="19" xfId="0" applyFont="1" applyFill="1" applyBorder="1" applyAlignment="1">
      <alignment horizontal="left" vertical="center" wrapText="1"/>
    </xf>
    <xf numFmtId="0" fontId="59" fillId="0" borderId="51" xfId="0" applyFont="1" applyBorder="1" applyAlignment="1">
      <alignment horizontal="center" vertical="center"/>
    </xf>
    <xf numFmtId="0" fontId="59" fillId="0" borderId="52" xfId="0" applyFont="1" applyBorder="1" applyAlignment="1">
      <alignment horizontal="center" vertical="center"/>
    </xf>
    <xf numFmtId="0" fontId="59" fillId="0" borderId="53" xfId="0" applyFont="1" applyBorder="1" applyAlignment="1">
      <alignment horizontal="center" vertical="center"/>
    </xf>
    <xf numFmtId="0" fontId="59" fillId="0" borderId="27" xfId="0" applyFont="1" applyBorder="1" applyAlignment="1">
      <alignment horizontal="center" vertical="center"/>
    </xf>
    <xf numFmtId="0" fontId="59" fillId="0" borderId="0" xfId="0" applyFont="1" applyAlignment="1">
      <alignment horizontal="center" vertical="center"/>
    </xf>
    <xf numFmtId="0" fontId="59" fillId="0" borderId="54" xfId="0" applyFont="1" applyBorder="1" applyAlignment="1">
      <alignment horizontal="center" vertical="center"/>
    </xf>
    <xf numFmtId="0" fontId="59" fillId="0" borderId="55" xfId="0" applyFont="1" applyBorder="1" applyAlignment="1">
      <alignment horizontal="center" vertical="center"/>
    </xf>
    <xf numFmtId="0" fontId="59" fillId="0" borderId="38" xfId="0" applyFont="1" applyBorder="1" applyAlignment="1">
      <alignment horizontal="center" vertical="center"/>
    </xf>
    <xf numFmtId="0" fontId="59" fillId="0" borderId="47" xfId="0" applyFont="1" applyBorder="1" applyAlignment="1">
      <alignment horizontal="center" vertical="center"/>
    </xf>
    <xf numFmtId="0" fontId="60" fillId="35" borderId="19" xfId="0" applyFont="1" applyFill="1" applyBorder="1" applyAlignment="1">
      <alignment horizontal="center" vertical="center" wrapText="1"/>
    </xf>
    <xf numFmtId="0" fontId="60" fillId="34" borderId="19" xfId="0" applyFont="1" applyFill="1" applyBorder="1" applyAlignment="1">
      <alignment horizontal="center" vertical="center"/>
    </xf>
  </cellXfs>
  <cellStyles count="156">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Ênfase1" xfId="7" builtinId="30" customBuiltin="1"/>
    <cellStyle name="20% - Ênfase1 2" xfId="8" xr:uid="{00000000-0005-0000-0000-000007000000}"/>
    <cellStyle name="20% - Ênfase2" xfId="9" builtinId="34" customBuiltin="1"/>
    <cellStyle name="20% - Ênfase2 2" xfId="10" xr:uid="{00000000-0005-0000-0000-000009000000}"/>
    <cellStyle name="20% - Ênfase3" xfId="11" builtinId="38" customBuiltin="1"/>
    <cellStyle name="20% - Ênfase3 2" xfId="12" xr:uid="{00000000-0005-0000-0000-00000B000000}"/>
    <cellStyle name="20% - Ênfase4" xfId="13" builtinId="42" customBuiltin="1"/>
    <cellStyle name="20% - Ênfase4 2" xfId="14" xr:uid="{00000000-0005-0000-0000-00000D000000}"/>
    <cellStyle name="20% - Ênfase5" xfId="15" builtinId="46" customBuiltin="1"/>
    <cellStyle name="20% - Ênfase5 2" xfId="16" xr:uid="{00000000-0005-0000-0000-00000F000000}"/>
    <cellStyle name="20% - Ênfase6" xfId="17" builtinId="50" customBuiltin="1"/>
    <cellStyle name="20% - Ênfase6 2" xfId="18" xr:uid="{00000000-0005-0000-0000-000011000000}"/>
    <cellStyle name="40% - Accent1" xfId="19" xr:uid="{00000000-0005-0000-0000-000012000000}"/>
    <cellStyle name="40% - Accent2" xfId="20" xr:uid="{00000000-0005-0000-0000-000013000000}"/>
    <cellStyle name="40% - Accent3" xfId="21" xr:uid="{00000000-0005-0000-0000-000014000000}"/>
    <cellStyle name="40% - Accent4" xfId="22" xr:uid="{00000000-0005-0000-0000-000015000000}"/>
    <cellStyle name="40% - Accent5" xfId="23" xr:uid="{00000000-0005-0000-0000-000016000000}"/>
    <cellStyle name="40% - Accent6" xfId="24" xr:uid="{00000000-0005-0000-0000-000017000000}"/>
    <cellStyle name="40% - Ênfase1" xfId="25" builtinId="31" customBuiltin="1"/>
    <cellStyle name="40% - Ênfase1 2" xfId="26" xr:uid="{00000000-0005-0000-0000-000019000000}"/>
    <cellStyle name="40% - Ênfase2" xfId="27" builtinId="35" customBuiltin="1"/>
    <cellStyle name="40% - Ênfase2 2" xfId="28" xr:uid="{00000000-0005-0000-0000-00001B000000}"/>
    <cellStyle name="40% - Ênfase3" xfId="29" builtinId="39" customBuiltin="1"/>
    <cellStyle name="40% - Ênfase3 2" xfId="30" xr:uid="{00000000-0005-0000-0000-00001D000000}"/>
    <cellStyle name="40% - Ênfase4" xfId="31" builtinId="43" customBuiltin="1"/>
    <cellStyle name="40% - Ênfase4 2" xfId="32" xr:uid="{00000000-0005-0000-0000-00001F000000}"/>
    <cellStyle name="40% - Ênfase5" xfId="33" builtinId="47" customBuiltin="1"/>
    <cellStyle name="40% - Ênfase5 2" xfId="34" xr:uid="{00000000-0005-0000-0000-000021000000}"/>
    <cellStyle name="40% - Ênfase6" xfId="35" builtinId="51" customBuiltin="1"/>
    <cellStyle name="40% - Ênfase6 2" xfId="36" xr:uid="{00000000-0005-0000-0000-000023000000}"/>
    <cellStyle name="60% - Accent1" xfId="37" xr:uid="{00000000-0005-0000-0000-000024000000}"/>
    <cellStyle name="60% - Accent2" xfId="38" xr:uid="{00000000-0005-0000-0000-000025000000}"/>
    <cellStyle name="60% - Accent3" xfId="39" xr:uid="{00000000-0005-0000-0000-000026000000}"/>
    <cellStyle name="60% - Accent4" xfId="40" xr:uid="{00000000-0005-0000-0000-000027000000}"/>
    <cellStyle name="60% - Accent5" xfId="41" xr:uid="{00000000-0005-0000-0000-000028000000}"/>
    <cellStyle name="60% - Accent6" xfId="42" xr:uid="{00000000-0005-0000-0000-000029000000}"/>
    <cellStyle name="60% - Ênfase1" xfId="43" builtinId="32" customBuiltin="1"/>
    <cellStyle name="60% - Ênfase1 2" xfId="44" xr:uid="{00000000-0005-0000-0000-00002B000000}"/>
    <cellStyle name="60% - Ênfase2" xfId="45" builtinId="36" customBuiltin="1"/>
    <cellStyle name="60% - Ênfase2 2" xfId="46" xr:uid="{00000000-0005-0000-0000-00002D000000}"/>
    <cellStyle name="60% - Ênfase3" xfId="47" builtinId="40" customBuiltin="1"/>
    <cellStyle name="60% - Ênfase3 2" xfId="48" xr:uid="{00000000-0005-0000-0000-00002F000000}"/>
    <cellStyle name="60% - Ênfase4" xfId="49" builtinId="44" customBuiltin="1"/>
    <cellStyle name="60% - Ênfase4 2" xfId="50" xr:uid="{00000000-0005-0000-0000-000031000000}"/>
    <cellStyle name="60% - Ênfase5" xfId="51" builtinId="48" customBuiltin="1"/>
    <cellStyle name="60% - Ênfase5 2" xfId="52" xr:uid="{00000000-0005-0000-0000-000033000000}"/>
    <cellStyle name="60% - Ênfase6" xfId="53" builtinId="52" customBuiltin="1"/>
    <cellStyle name="60% - Ênfase6 2" xfId="54" xr:uid="{00000000-0005-0000-0000-000035000000}"/>
    <cellStyle name="Accent1" xfId="55" xr:uid="{00000000-0005-0000-0000-000036000000}"/>
    <cellStyle name="Accent2" xfId="56" xr:uid="{00000000-0005-0000-0000-000037000000}"/>
    <cellStyle name="Accent3" xfId="57" xr:uid="{00000000-0005-0000-0000-000038000000}"/>
    <cellStyle name="Accent4" xfId="58" xr:uid="{00000000-0005-0000-0000-000039000000}"/>
    <cellStyle name="Accent5" xfId="59" xr:uid="{00000000-0005-0000-0000-00003A000000}"/>
    <cellStyle name="Accent6" xfId="60" xr:uid="{00000000-0005-0000-0000-00003B000000}"/>
    <cellStyle name="Bad" xfId="61" xr:uid="{00000000-0005-0000-0000-00003C000000}"/>
    <cellStyle name="Bom" xfId="62" builtinId="26" customBuiltin="1"/>
    <cellStyle name="Bom 2" xfId="63" xr:uid="{00000000-0005-0000-0000-00003E000000}"/>
    <cellStyle name="Calculation" xfId="64" xr:uid="{00000000-0005-0000-0000-00003F000000}"/>
    <cellStyle name="Cálculo" xfId="65" builtinId="22" customBuiltin="1"/>
    <cellStyle name="Cálculo 2" xfId="66" xr:uid="{00000000-0005-0000-0000-000041000000}"/>
    <cellStyle name="Célula de Verificação" xfId="67" builtinId="23" customBuiltin="1"/>
    <cellStyle name="Célula de Verificação 2" xfId="68" xr:uid="{00000000-0005-0000-0000-000043000000}"/>
    <cellStyle name="Célula Vinculada" xfId="69" builtinId="24" customBuiltin="1"/>
    <cellStyle name="Célula Vinculada 2" xfId="70" xr:uid="{00000000-0005-0000-0000-000045000000}"/>
    <cellStyle name="Check Cell" xfId="71" xr:uid="{00000000-0005-0000-0000-000046000000}"/>
    <cellStyle name="Comma0" xfId="72" xr:uid="{00000000-0005-0000-0000-000047000000}"/>
    <cellStyle name="Currency0" xfId="73" xr:uid="{00000000-0005-0000-0000-000048000000}"/>
    <cellStyle name="Ênfase1" xfId="74" builtinId="29" customBuiltin="1"/>
    <cellStyle name="Ênfase1 2" xfId="75" xr:uid="{00000000-0005-0000-0000-00004A000000}"/>
    <cellStyle name="Ênfase2" xfId="76" builtinId="33" customBuiltin="1"/>
    <cellStyle name="Ênfase2 2" xfId="77" xr:uid="{00000000-0005-0000-0000-00004C000000}"/>
    <cellStyle name="Ênfase3" xfId="78" builtinId="37" customBuiltin="1"/>
    <cellStyle name="Ênfase3 2" xfId="79" xr:uid="{00000000-0005-0000-0000-00004E000000}"/>
    <cellStyle name="Ênfase4" xfId="80" builtinId="41" customBuiltin="1"/>
    <cellStyle name="Ênfase4 2" xfId="81" xr:uid="{00000000-0005-0000-0000-000050000000}"/>
    <cellStyle name="Ênfase5" xfId="82" builtinId="45" customBuiltin="1"/>
    <cellStyle name="Ênfase5 2" xfId="83" xr:uid="{00000000-0005-0000-0000-000052000000}"/>
    <cellStyle name="Ênfase6" xfId="84" builtinId="49" customBuiltin="1"/>
    <cellStyle name="Ênfase6 2" xfId="85" xr:uid="{00000000-0005-0000-0000-000054000000}"/>
    <cellStyle name="Entrada" xfId="86" builtinId="20" customBuiltin="1"/>
    <cellStyle name="Entrada 2" xfId="87" xr:uid="{00000000-0005-0000-0000-000056000000}"/>
    <cellStyle name="Excel Built-in Normal" xfId="88" xr:uid="{00000000-0005-0000-0000-000057000000}"/>
    <cellStyle name="Explanatory Text" xfId="89" xr:uid="{00000000-0005-0000-0000-000058000000}"/>
    <cellStyle name="Good" xfId="90" xr:uid="{00000000-0005-0000-0000-000059000000}"/>
    <cellStyle name="Heading 1" xfId="91" xr:uid="{00000000-0005-0000-0000-00005A000000}"/>
    <cellStyle name="Heading 2" xfId="92" xr:uid="{00000000-0005-0000-0000-00005B000000}"/>
    <cellStyle name="Heading 3" xfId="93" xr:uid="{00000000-0005-0000-0000-00005C000000}"/>
    <cellStyle name="Heading 4" xfId="94" xr:uid="{00000000-0005-0000-0000-00005D000000}"/>
    <cellStyle name="Incorreto 2" xfId="96" xr:uid="{00000000-0005-0000-0000-00005F000000}"/>
    <cellStyle name="Input" xfId="97" xr:uid="{00000000-0005-0000-0000-000060000000}"/>
    <cellStyle name="Linked Cell" xfId="98" xr:uid="{00000000-0005-0000-0000-000061000000}"/>
    <cellStyle name="Moeda" xfId="99" builtinId="4"/>
    <cellStyle name="Moeda 2" xfId="100" xr:uid="{00000000-0005-0000-0000-000063000000}"/>
    <cellStyle name="Moeda 3" xfId="101" xr:uid="{00000000-0005-0000-0000-000064000000}"/>
    <cellStyle name="Moeda 4" xfId="149" xr:uid="{00000000-0005-0000-0000-000065000000}"/>
    <cellStyle name="Moeda 5" xfId="152" xr:uid="{00000000-0005-0000-0000-000066000000}"/>
    <cellStyle name="Neutra 2" xfId="103" xr:uid="{00000000-0005-0000-0000-000068000000}"/>
    <cellStyle name="Neutral" xfId="104" xr:uid="{00000000-0005-0000-0000-000069000000}"/>
    <cellStyle name="Neutro" xfId="102" builtinId="28" customBuiltin="1"/>
    <cellStyle name="Normal" xfId="0" builtinId="0"/>
    <cellStyle name="Normal 2" xfId="105" xr:uid="{00000000-0005-0000-0000-00006B000000}"/>
    <cellStyle name="Normal 2 2 2" xfId="153" xr:uid="{00000000-0005-0000-0000-00006C000000}"/>
    <cellStyle name="Normal 3" xfId="145" xr:uid="{00000000-0005-0000-0000-00006D000000}"/>
    <cellStyle name="Normal 3 3" xfId="106" xr:uid="{00000000-0005-0000-0000-00006E000000}"/>
    <cellStyle name="Normal 30" xfId="107" xr:uid="{00000000-0005-0000-0000-00006F000000}"/>
    <cellStyle name="Normal 4" xfId="108" xr:uid="{00000000-0005-0000-0000-000070000000}"/>
    <cellStyle name="Normal 4 2" xfId="144" xr:uid="{00000000-0005-0000-0000-000071000000}"/>
    <cellStyle name="Normal 5" xfId="146" xr:uid="{00000000-0005-0000-0000-000072000000}"/>
    <cellStyle name="Normal 6" xfId="109" xr:uid="{00000000-0005-0000-0000-000073000000}"/>
    <cellStyle name="Normal 7" xfId="147" xr:uid="{00000000-0005-0000-0000-000074000000}"/>
    <cellStyle name="Normal 85" xfId="154" xr:uid="{00000000-0005-0000-0000-000075000000}"/>
    <cellStyle name="Normal 87" xfId="155" xr:uid="{00000000-0005-0000-0000-000076000000}"/>
    <cellStyle name="Nota" xfId="110" builtinId="10" customBuiltin="1"/>
    <cellStyle name="Nota 2" xfId="111" xr:uid="{00000000-0005-0000-0000-000078000000}"/>
    <cellStyle name="Note" xfId="112" xr:uid="{00000000-0005-0000-0000-000079000000}"/>
    <cellStyle name="Output" xfId="113" xr:uid="{00000000-0005-0000-0000-00007A000000}"/>
    <cellStyle name="Porcentagem" xfId="114" builtinId="5"/>
    <cellStyle name="Porcentagem 2" xfId="115" xr:uid="{00000000-0005-0000-0000-00007C000000}"/>
    <cellStyle name="Porcentagem 3" xfId="116" xr:uid="{00000000-0005-0000-0000-00007D000000}"/>
    <cellStyle name="Ruim" xfId="95" builtinId="27" customBuiltin="1"/>
    <cellStyle name="Saída" xfId="117" builtinId="21" customBuiltin="1"/>
    <cellStyle name="Saída 2" xfId="118" xr:uid="{00000000-0005-0000-0000-00007F000000}"/>
    <cellStyle name="Separador de milhares 2" xfId="120" xr:uid="{00000000-0005-0000-0000-000080000000}"/>
    <cellStyle name="Separador de milhares 3" xfId="121" xr:uid="{00000000-0005-0000-0000-000081000000}"/>
    <cellStyle name="Separador de milhares 3 2" xfId="122" xr:uid="{00000000-0005-0000-0000-000082000000}"/>
    <cellStyle name="Texto de Aviso" xfId="123" builtinId="11" customBuiltin="1"/>
    <cellStyle name="Texto de Aviso 2" xfId="124" xr:uid="{00000000-0005-0000-0000-000084000000}"/>
    <cellStyle name="Texto Explicativo" xfId="125" builtinId="53" customBuiltin="1"/>
    <cellStyle name="Texto Explicativo 2" xfId="126" xr:uid="{00000000-0005-0000-0000-000086000000}"/>
    <cellStyle name="Title" xfId="127" xr:uid="{00000000-0005-0000-0000-000087000000}"/>
    <cellStyle name="Título" xfId="128" builtinId="15" customBuiltin="1"/>
    <cellStyle name="Título 1" xfId="129" builtinId="16" customBuiltin="1"/>
    <cellStyle name="Título 1 2" xfId="130" xr:uid="{00000000-0005-0000-0000-00008A000000}"/>
    <cellStyle name="Título 2" xfId="131" builtinId="17" customBuiltin="1"/>
    <cellStyle name="Título 2 2" xfId="132" xr:uid="{00000000-0005-0000-0000-00008C000000}"/>
    <cellStyle name="Título 3" xfId="133" builtinId="18" customBuiltin="1"/>
    <cellStyle name="Título 3 2" xfId="134" xr:uid="{00000000-0005-0000-0000-00008E000000}"/>
    <cellStyle name="Título 4" xfId="135" builtinId="19" customBuiltin="1"/>
    <cellStyle name="Título 4 2" xfId="136" xr:uid="{00000000-0005-0000-0000-000090000000}"/>
    <cellStyle name="Título 5" xfId="137" xr:uid="{00000000-0005-0000-0000-000091000000}"/>
    <cellStyle name="Total" xfId="138" builtinId="25" customBuiltin="1"/>
    <cellStyle name="Total 2" xfId="139" xr:uid="{00000000-0005-0000-0000-000093000000}"/>
    <cellStyle name="Vírgula" xfId="119" builtinId="3"/>
    <cellStyle name="Vírgula 2" xfId="140" xr:uid="{00000000-0005-0000-0000-000095000000}"/>
    <cellStyle name="Vírgula 3" xfId="141" xr:uid="{00000000-0005-0000-0000-000096000000}"/>
    <cellStyle name="Vírgula 3 2" xfId="148" xr:uid="{00000000-0005-0000-0000-000097000000}"/>
    <cellStyle name="Vírgula 4" xfId="150" xr:uid="{00000000-0005-0000-0000-000098000000}"/>
    <cellStyle name="Vírgula 5" xfId="142" xr:uid="{00000000-0005-0000-0000-000099000000}"/>
    <cellStyle name="Vírgula 5 2" xfId="151" xr:uid="{00000000-0005-0000-0000-00009A000000}"/>
    <cellStyle name="Warning Text" xfId="143" xr:uid="{00000000-0005-0000-0000-00009B000000}"/>
  </cellStyles>
  <dxfs count="5">
    <dxf>
      <fill>
        <patternFill>
          <bgColor theme="0" tint="-0.24994659260841701"/>
        </patternFill>
      </fill>
    </dxf>
    <dxf>
      <font>
        <condense val="0"/>
        <extend val="0"/>
        <color rgb="FF9C0006"/>
      </font>
      <fill>
        <patternFill>
          <bgColor rgb="FFFFC7CE"/>
        </patternFill>
      </fill>
    </dxf>
    <dxf>
      <fill>
        <patternFill>
          <bgColor theme="0" tint="-0.34998626667073579"/>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609600</xdr:colOff>
      <xdr:row>1</xdr:row>
      <xdr:rowOff>55627</xdr:rowOff>
    </xdr:from>
    <xdr:to>
      <xdr:col>4</xdr:col>
      <xdr:colOff>359228</xdr:colOff>
      <xdr:row>1</xdr:row>
      <xdr:rowOff>1156016</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0" y="654341"/>
          <a:ext cx="6270171" cy="11003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165735</xdr:colOff>
      <xdr:row>1</xdr:row>
      <xdr:rowOff>154306</xdr:rowOff>
    </xdr:from>
    <xdr:to>
      <xdr:col>4</xdr:col>
      <xdr:colOff>4277173</xdr:colOff>
      <xdr:row>1</xdr:row>
      <xdr:rowOff>1332094</xdr:rowOff>
    </xdr:to>
    <xdr:pic>
      <xdr:nvPicPr>
        <xdr:cNvPr id="4" name="Imagem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9655" y="626746"/>
          <a:ext cx="6717478" cy="11777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130629</xdr:colOff>
      <xdr:row>1</xdr:row>
      <xdr:rowOff>43543</xdr:rowOff>
    </xdr:from>
    <xdr:to>
      <xdr:col>4</xdr:col>
      <xdr:colOff>495461</xdr:colOff>
      <xdr:row>1</xdr:row>
      <xdr:rowOff>1221331</xdr:rowOff>
    </xdr:to>
    <xdr:pic>
      <xdr:nvPicPr>
        <xdr:cNvPr id="4" name="Imagem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0229" y="642257"/>
          <a:ext cx="6711203" cy="11777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217714</xdr:colOff>
      <xdr:row>1</xdr:row>
      <xdr:rowOff>76201</xdr:rowOff>
    </xdr:from>
    <xdr:to>
      <xdr:col>4</xdr:col>
      <xdr:colOff>3946231</xdr:colOff>
      <xdr:row>1</xdr:row>
      <xdr:rowOff>1253989</xdr:rowOff>
    </xdr:to>
    <xdr:pic>
      <xdr:nvPicPr>
        <xdr:cNvPr id="8" name="Imagem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7057" y="250372"/>
          <a:ext cx="6711203" cy="1177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ogo%20Zanini\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eu%20Drive\Enodes\Documentos\SECRETATIA%20MUNICIPAL%20DE%20ASSUNTOS%20ESTRAT&#201;GICOS\PRA&#199;A%2015%20DE%20MAIO%20-%20AV%20LEONCIO%20LOPES\OR&#199;AMENTO%20-%20ATUALIZADO\OR&#199;AMENTO%20PRA&#199;A%2015%20DE%20MAIO%20-%20JUN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RESUMO"/>
      <sheetName val="MEMORIAL DE CÁLCULO"/>
      <sheetName val="2-ORÇAMENTO"/>
      <sheetName val="3-CRONOGRAMA"/>
      <sheetName val="COMP. PROPRIA"/>
      <sheetName val="4-BDI"/>
      <sheetName val="SERVIÇOS"/>
      <sheetName val="INSUMOS"/>
    </sheetNames>
    <sheetDataSet>
      <sheetData sheetId="0"/>
      <sheetData sheetId="1"/>
      <sheetData sheetId="2"/>
      <sheetData sheetId="3"/>
      <sheetData sheetId="4">
        <row r="52">
          <cell r="I52">
            <v>374.39</v>
          </cell>
        </row>
      </sheetData>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31"/>
  <sheetViews>
    <sheetView view="pageBreakPreview" zoomScale="70" zoomScaleNormal="70" zoomScaleSheetLayoutView="70" workbookViewId="0">
      <selection activeCell="D17" sqref="D17:D18"/>
    </sheetView>
  </sheetViews>
  <sheetFormatPr defaultRowHeight="12.75" x14ac:dyDescent="0.2"/>
  <cols>
    <col min="2" max="2" width="10.85546875" customWidth="1"/>
    <col min="3" max="3" width="62.140625" customWidth="1"/>
    <col min="4" max="4" width="22" style="4" customWidth="1"/>
    <col min="5" max="5" width="17.5703125" customWidth="1"/>
    <col min="6" max="6" width="18.5703125" customWidth="1"/>
    <col min="7" max="7" width="10.140625" bestFit="1" customWidth="1"/>
  </cols>
  <sheetData>
    <row r="1" spans="2:6" ht="47.25" customHeight="1" thickBot="1" x14ac:dyDescent="0.25"/>
    <row r="2" spans="2:6" ht="97.5" customHeight="1" thickBot="1" x14ac:dyDescent="0.25">
      <c r="B2" s="287"/>
      <c r="C2" s="288"/>
      <c r="D2" s="288"/>
      <c r="E2" s="289"/>
    </row>
    <row r="3" spans="2:6" ht="15" x14ac:dyDescent="0.2">
      <c r="B3" s="290" t="str">
        <f>'2-ORÇAMENTO'!B3:G3</f>
        <v>OBRA: CONSTRUÇÃO PRAÇA N. SRA. DA GUIA</v>
      </c>
      <c r="C3" s="291"/>
      <c r="D3" s="291"/>
      <c r="E3" s="292"/>
    </row>
    <row r="4" spans="2:6" ht="15" x14ac:dyDescent="0.2">
      <c r="B4" s="293" t="str">
        <f>'2-ORÇAMENTO'!B4:G4</f>
        <v>LOCAL: ROTATÓRIA DO AEROPORTO</v>
      </c>
      <c r="C4" s="294"/>
      <c r="D4" s="294"/>
      <c r="E4" s="295"/>
    </row>
    <row r="5" spans="2:6" ht="15" x14ac:dyDescent="0.2">
      <c r="B5" s="293" t="str">
        <f>'2-ORÇAMENTO'!B5:G5</f>
        <v>ENDEREÇO: AV FILINTO MULLER, AV. JOÃO PONCE DE ARRUDA, AV ARTHUR BERNARDES</v>
      </c>
      <c r="C5" s="294"/>
      <c r="D5" s="294"/>
      <c r="E5" s="295"/>
    </row>
    <row r="6" spans="2:6" ht="15" customHeight="1" x14ac:dyDescent="0.2">
      <c r="B6" s="293" t="str">
        <f>'2-ORÇAMENTO'!B6:G6</f>
        <v>MUNICÍPIO: VÁRZEA GRANDE - MT</v>
      </c>
      <c r="C6" s="294"/>
      <c r="D6" s="294"/>
      <c r="E6" s="295"/>
    </row>
    <row r="7" spans="2:6" ht="15.75" thickBot="1" x14ac:dyDescent="0.25">
      <c r="B7" s="296" t="str">
        <f>'2-ORÇAMENTO'!B7:G7</f>
        <v>DATA BASE: SINAPI MAIO - COM DESONERAÇÃO / 2023 - BDI - 28,24%</v>
      </c>
      <c r="C7" s="297"/>
      <c r="D7" s="297"/>
      <c r="E7" s="298"/>
    </row>
    <row r="8" spans="2:6" ht="16.5" customHeight="1" thickBot="1" x14ac:dyDescent="0.25">
      <c r="B8" s="271" t="s">
        <v>107</v>
      </c>
      <c r="C8" s="272"/>
      <c r="D8" s="272"/>
      <c r="E8" s="272"/>
    </row>
    <row r="9" spans="2:6" ht="17.25" customHeight="1" thickBot="1" x14ac:dyDescent="0.25">
      <c r="B9" s="273" t="s">
        <v>1</v>
      </c>
      <c r="C9" s="275" t="s">
        <v>10</v>
      </c>
      <c r="D9" s="277" t="s">
        <v>8</v>
      </c>
      <c r="E9" s="278"/>
    </row>
    <row r="10" spans="2:6" ht="16.5" thickBot="1" x14ac:dyDescent="0.25">
      <c r="B10" s="274"/>
      <c r="C10" s="276"/>
      <c r="D10" s="5" t="s">
        <v>12</v>
      </c>
      <c r="E10" s="6" t="s">
        <v>13</v>
      </c>
    </row>
    <row r="11" spans="2:6" ht="12.75" customHeight="1" x14ac:dyDescent="0.2">
      <c r="B11" s="279" t="str">
        <f>'2-ORÇAMENTO'!B10</f>
        <v>1.0</v>
      </c>
      <c r="C11" s="281" t="str">
        <f>'2-ORÇAMENTO'!E10</f>
        <v>ADMINISTRAÇÃO DE OBRA</v>
      </c>
      <c r="D11" s="283">
        <f>'2-ORÇAMENTO'!K13</f>
        <v>9971.93</v>
      </c>
      <c r="E11" s="285">
        <f>D11/$D$27</f>
        <v>2.3160298306364593E-2</v>
      </c>
    </row>
    <row r="12" spans="2:6" ht="12.75" customHeight="1" x14ac:dyDescent="0.2">
      <c r="B12" s="280"/>
      <c r="C12" s="282"/>
      <c r="D12" s="284"/>
      <c r="E12" s="286"/>
      <c r="F12" s="2"/>
    </row>
    <row r="13" spans="2:6" ht="18" customHeight="1" x14ac:dyDescent="0.2">
      <c r="B13" s="279" t="str">
        <f>'2-ORÇAMENTO'!B15</f>
        <v>2.0</v>
      </c>
      <c r="C13" s="299" t="str">
        <f>'2-ORÇAMENTO'!E15</f>
        <v>SERVIÇOS PRELIMINARES</v>
      </c>
      <c r="D13" s="300">
        <f>'2-ORÇAMENTO'!K21</f>
        <v>21124.949999999997</v>
      </c>
      <c r="E13" s="301">
        <f>D13/$D$27</f>
        <v>4.9063736278437235E-2</v>
      </c>
      <c r="F13" s="2"/>
    </row>
    <row r="14" spans="2:6" ht="18" customHeight="1" x14ac:dyDescent="0.2">
      <c r="B14" s="280"/>
      <c r="C14" s="282"/>
      <c r="D14" s="284"/>
      <c r="E14" s="286"/>
      <c r="F14" s="2"/>
    </row>
    <row r="15" spans="2:6" ht="12.75" customHeight="1" x14ac:dyDescent="0.2">
      <c r="B15" s="279" t="str">
        <f>'2-ORÇAMENTO'!B23</f>
        <v>3.0</v>
      </c>
      <c r="C15" s="299" t="str">
        <f>'2-ORÇAMENTO'!E23</f>
        <v>PISOS E CALÇADAS</v>
      </c>
      <c r="D15" s="300">
        <f>'2-ORÇAMENTO'!K32</f>
        <v>217550.27000000002</v>
      </c>
      <c r="E15" s="301">
        <f>D15/$D$27</f>
        <v>0.50527121127305952</v>
      </c>
      <c r="F15" s="2"/>
    </row>
    <row r="16" spans="2:6" x14ac:dyDescent="0.2">
      <c r="B16" s="280"/>
      <c r="C16" s="282"/>
      <c r="D16" s="284"/>
      <c r="E16" s="286"/>
      <c r="F16" s="2"/>
    </row>
    <row r="17" spans="2:6" x14ac:dyDescent="0.2">
      <c r="B17" s="279" t="str">
        <f>'2-ORÇAMENTO'!B34</f>
        <v>4.0</v>
      </c>
      <c r="C17" s="299" t="str">
        <f>'2-ORÇAMENTO'!E34</f>
        <v>ALVENARIAS</v>
      </c>
      <c r="D17" s="300">
        <f>'2-ORÇAMENTO'!K40</f>
        <v>22192.350000000002</v>
      </c>
      <c r="E17" s="301">
        <f>D17/$D$27</f>
        <v>5.1542825322605582E-2</v>
      </c>
      <c r="F17" s="2"/>
    </row>
    <row r="18" spans="2:6" ht="22.9" customHeight="1" x14ac:dyDescent="0.2">
      <c r="B18" s="280"/>
      <c r="C18" s="282"/>
      <c r="D18" s="284"/>
      <c r="E18" s="286"/>
      <c r="F18" s="2"/>
    </row>
    <row r="19" spans="2:6" ht="12.75" customHeight="1" x14ac:dyDescent="0.2">
      <c r="B19" s="279" t="str">
        <f>'2-ORÇAMENTO'!B42</f>
        <v>5.0</v>
      </c>
      <c r="C19" s="299" t="str">
        <f>'2-ORÇAMENTO'!E42</f>
        <v xml:space="preserve">INSTALAÇÕES ELÉTRICAS </v>
      </c>
      <c r="D19" s="300">
        <f>'2-ORÇAMENTO'!K48</f>
        <v>26639.68</v>
      </c>
      <c r="E19" s="301">
        <f>D19/$D$27</f>
        <v>6.1871968173271841E-2</v>
      </c>
      <c r="F19" s="1"/>
    </row>
    <row r="20" spans="2:6" ht="12.75" customHeight="1" x14ac:dyDescent="0.2">
      <c r="B20" s="280"/>
      <c r="C20" s="282"/>
      <c r="D20" s="284"/>
      <c r="E20" s="286"/>
      <c r="F20" s="2"/>
    </row>
    <row r="21" spans="2:6" ht="12.75" customHeight="1" x14ac:dyDescent="0.2">
      <c r="B21" s="279" t="str">
        <f>'2-ORÇAMENTO'!B50</f>
        <v>6.0</v>
      </c>
      <c r="C21" s="299" t="str">
        <f>'2-ORÇAMENTO'!E50</f>
        <v>INSTALAÇÕES HIDRAULICAS</v>
      </c>
      <c r="D21" s="300">
        <f>'2-ORÇAMENTO'!K55</f>
        <v>2992.66</v>
      </c>
      <c r="E21" s="301">
        <f>D21/$D$27</f>
        <v>6.9506001676230235E-3</v>
      </c>
      <c r="F21" s="2"/>
    </row>
    <row r="22" spans="2:6" ht="12.75" customHeight="1" x14ac:dyDescent="0.2">
      <c r="B22" s="280"/>
      <c r="C22" s="282"/>
      <c r="D22" s="284"/>
      <c r="E22" s="286"/>
      <c r="F22" s="2"/>
    </row>
    <row r="23" spans="2:6" ht="12.75" customHeight="1" x14ac:dyDescent="0.2">
      <c r="B23" s="279" t="str">
        <f>'2-ORÇAMENTO'!B57</f>
        <v>7.0</v>
      </c>
      <c r="C23" s="299" t="str">
        <f>'2-ORÇAMENTO'!$E$57</f>
        <v>PAISAGISMO</v>
      </c>
      <c r="D23" s="300">
        <f>'2-ORÇAMENTO'!$K$63</f>
        <v>51944.1</v>
      </c>
      <c r="E23" s="301">
        <f>D23/$D$27</f>
        <v>0.12064272926661468</v>
      </c>
      <c r="F23" s="2"/>
    </row>
    <row r="24" spans="2:6" ht="24.6" customHeight="1" x14ac:dyDescent="0.2">
      <c r="B24" s="280"/>
      <c r="C24" s="282"/>
      <c r="D24" s="284"/>
      <c r="E24" s="286"/>
      <c r="F24" s="2"/>
    </row>
    <row r="25" spans="2:6" ht="12.75" customHeight="1" x14ac:dyDescent="0.2">
      <c r="B25" s="279" t="str">
        <f>'2-ORÇAMENTO'!$B$65</f>
        <v>8.0</v>
      </c>
      <c r="C25" s="299" t="str">
        <f>'2-ORÇAMENTO'!$E$65</f>
        <v>DIVERSOS</v>
      </c>
      <c r="D25" s="304">
        <f>'2-ORÇAMENTO'!$K$70</f>
        <v>78145.440000000002</v>
      </c>
      <c r="E25" s="301">
        <f>D25/$D$27</f>
        <v>0.18149663121202372</v>
      </c>
      <c r="F25" s="2"/>
    </row>
    <row r="26" spans="2:6" ht="12.75" customHeight="1" thickBot="1" x14ac:dyDescent="0.25">
      <c r="B26" s="280"/>
      <c r="C26" s="282"/>
      <c r="D26" s="305"/>
      <c r="E26" s="286"/>
      <c r="F26" s="2"/>
    </row>
    <row r="27" spans="2:6" ht="18.75" customHeight="1" thickBot="1" x14ac:dyDescent="0.3">
      <c r="B27" s="302" t="s">
        <v>108</v>
      </c>
      <c r="C27" s="303"/>
      <c r="D27" s="89">
        <f>SUM(D11:D26)</f>
        <v>430561.37999999995</v>
      </c>
      <c r="E27" s="98">
        <f>SUM(E11:E26)</f>
        <v>1.0000000000000002</v>
      </c>
    </row>
    <row r="28" spans="2:6" ht="18" customHeight="1" x14ac:dyDescent="0.2">
      <c r="B28" s="17"/>
      <c r="E28" s="84"/>
    </row>
    <row r="29" spans="2:6" ht="14.25" customHeight="1" x14ac:dyDescent="0.25">
      <c r="B29" s="17"/>
      <c r="D29" s="18"/>
      <c r="E29" s="19"/>
    </row>
    <row r="30" spans="2:6" ht="15" x14ac:dyDescent="0.25">
      <c r="B30" s="26"/>
      <c r="C30" s="24" t="s">
        <v>167</v>
      </c>
      <c r="D30" s="20"/>
      <c r="E30" s="99"/>
    </row>
    <row r="31" spans="2:6" ht="15.75" thickBot="1" x14ac:dyDescent="0.3">
      <c r="B31" s="90"/>
      <c r="C31" s="25" t="s">
        <v>168</v>
      </c>
      <c r="D31" s="21"/>
      <c r="E31" s="100"/>
    </row>
  </sheetData>
  <mergeCells count="43">
    <mergeCell ref="E25:E26"/>
    <mergeCell ref="B27:C27"/>
    <mergeCell ref="B25:B26"/>
    <mergeCell ref="C25:C26"/>
    <mergeCell ref="D25:D26"/>
    <mergeCell ref="E17:E18"/>
    <mergeCell ref="B23:B24"/>
    <mergeCell ref="C23:C24"/>
    <mergeCell ref="D23:D24"/>
    <mergeCell ref="E23:E24"/>
    <mergeCell ref="B21:B22"/>
    <mergeCell ref="C21:C22"/>
    <mergeCell ref="D21:D22"/>
    <mergeCell ref="E21:E22"/>
    <mergeCell ref="B7:E7"/>
    <mergeCell ref="B19:B20"/>
    <mergeCell ref="C19:C20"/>
    <mergeCell ref="D19:D20"/>
    <mergeCell ref="E19:E20"/>
    <mergeCell ref="B13:B14"/>
    <mergeCell ref="C13:C14"/>
    <mergeCell ref="D13:D14"/>
    <mergeCell ref="E13:E14"/>
    <mergeCell ref="B15:B16"/>
    <mergeCell ref="C15:C16"/>
    <mergeCell ref="D15:D16"/>
    <mergeCell ref="E15:E16"/>
    <mergeCell ref="B17:B18"/>
    <mergeCell ref="C17:C18"/>
    <mergeCell ref="D17:D18"/>
    <mergeCell ref="B2:E2"/>
    <mergeCell ref="B3:E3"/>
    <mergeCell ref="B4:E4"/>
    <mergeCell ref="B5:E5"/>
    <mergeCell ref="B6:E6"/>
    <mergeCell ref="B8:E8"/>
    <mergeCell ref="B9:B10"/>
    <mergeCell ref="C9:C10"/>
    <mergeCell ref="D9:E9"/>
    <mergeCell ref="B11:B12"/>
    <mergeCell ref="C11:C12"/>
    <mergeCell ref="D11:D12"/>
    <mergeCell ref="E11:E12"/>
  </mergeCells>
  <printOptions horizontalCentered="1"/>
  <pageMargins left="0.19685039370078741" right="0.19685039370078741" top="0.78740157480314965" bottom="0.78740157480314965" header="0" footer="0"/>
  <pageSetup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3"/>
  <sheetViews>
    <sheetView workbookViewId="0">
      <selection activeCell="A12" sqref="A12"/>
    </sheetView>
  </sheetViews>
  <sheetFormatPr defaultRowHeight="12.75" x14ac:dyDescent="0.2"/>
  <cols>
    <col min="2" max="2" width="48.7109375" customWidth="1"/>
    <col min="3" max="3" width="19" bestFit="1" customWidth="1"/>
    <col min="4" max="4" width="13.28515625" bestFit="1" customWidth="1"/>
    <col min="5" max="5" width="15.42578125" bestFit="1" customWidth="1"/>
    <col min="6" max="6" width="12.7109375" bestFit="1" customWidth="1"/>
    <col min="8" max="9" width="8.85546875"/>
    <col min="10" max="10" width="9.5703125" bestFit="1" customWidth="1"/>
    <col min="12" max="12" width="14" customWidth="1"/>
  </cols>
  <sheetData>
    <row r="1" spans="1:12" ht="18" x14ac:dyDescent="0.25">
      <c r="A1" s="306" t="s">
        <v>132</v>
      </c>
      <c r="B1" s="306"/>
      <c r="C1" s="306"/>
      <c r="D1" s="306"/>
      <c r="E1" s="306"/>
      <c r="F1" s="154"/>
    </row>
    <row r="2" spans="1:12" x14ac:dyDescent="0.2">
      <c r="A2" s="109"/>
      <c r="B2" s="109"/>
      <c r="C2" s="109"/>
    </row>
    <row r="3" spans="1:12" x14ac:dyDescent="0.2">
      <c r="A3" s="109"/>
      <c r="B3" s="109" t="s">
        <v>138</v>
      </c>
      <c r="C3" s="111">
        <v>3019.07</v>
      </c>
    </row>
    <row r="4" spans="1:12" x14ac:dyDescent="0.2">
      <c r="A4" s="20"/>
      <c r="B4" s="16" t="s">
        <v>135</v>
      </c>
      <c r="C4" s="110">
        <v>4</v>
      </c>
      <c r="D4" s="16" t="s">
        <v>136</v>
      </c>
    </row>
    <row r="5" spans="1:12" ht="13.5" thickBot="1" x14ac:dyDescent="0.25">
      <c r="A5" s="16" t="s">
        <v>1</v>
      </c>
      <c r="B5" s="20"/>
      <c r="C5" s="20"/>
      <c r="D5" s="20"/>
      <c r="E5" s="20"/>
      <c r="F5" s="20"/>
    </row>
    <row r="6" spans="1:12" ht="25.5" x14ac:dyDescent="0.2">
      <c r="A6" s="147" t="s">
        <v>6</v>
      </c>
      <c r="B6" s="151" t="s">
        <v>32</v>
      </c>
      <c r="C6" s="148">
        <v>2</v>
      </c>
      <c r="D6" s="148">
        <v>20</v>
      </c>
      <c r="E6" s="153">
        <f>C6*D6*C4</f>
        <v>160</v>
      </c>
      <c r="F6" s="167"/>
    </row>
    <row r="7" spans="1:12" ht="13.5" thickBot="1" x14ac:dyDescent="0.25">
      <c r="A7" s="149"/>
      <c r="B7" s="97"/>
      <c r="C7" s="97" t="s">
        <v>133</v>
      </c>
      <c r="D7" s="97" t="s">
        <v>137</v>
      </c>
      <c r="E7" s="150" t="s">
        <v>8</v>
      </c>
      <c r="F7" s="16"/>
    </row>
    <row r="8" spans="1:12" ht="25.5" x14ac:dyDescent="0.2">
      <c r="A8" s="147" t="s">
        <v>24</v>
      </c>
      <c r="B8" s="151" t="s">
        <v>33</v>
      </c>
      <c r="C8" s="148">
        <v>1</v>
      </c>
      <c r="D8" s="148">
        <v>10</v>
      </c>
      <c r="E8" s="153">
        <f>C8*D8*C4</f>
        <v>40</v>
      </c>
      <c r="F8" s="167"/>
    </row>
    <row r="9" spans="1:12" ht="13.5" thickBot="1" x14ac:dyDescent="0.25">
      <c r="A9" s="149"/>
      <c r="B9" s="97"/>
      <c r="C9" s="97" t="s">
        <v>133</v>
      </c>
      <c r="D9" s="97" t="s">
        <v>137</v>
      </c>
      <c r="E9" s="150" t="s">
        <v>8</v>
      </c>
      <c r="F9" s="16"/>
    </row>
    <row r="10" spans="1:12" x14ac:dyDescent="0.2">
      <c r="A10" s="162" t="s">
        <v>22</v>
      </c>
      <c r="B10" s="198" t="s">
        <v>130</v>
      </c>
      <c r="C10" s="163">
        <v>1000</v>
      </c>
      <c r="D10" s="164">
        <v>0.05</v>
      </c>
      <c r="E10" s="153">
        <f>C10*D10</f>
        <v>50</v>
      </c>
      <c r="F10" s="16"/>
      <c r="G10" s="16"/>
      <c r="H10" s="16"/>
      <c r="I10" s="16"/>
      <c r="J10" s="16"/>
      <c r="K10" s="168"/>
      <c r="L10" s="16"/>
    </row>
    <row r="11" spans="1:12" ht="13.5" thickBot="1" x14ac:dyDescent="0.25">
      <c r="A11" s="165"/>
      <c r="B11" s="197"/>
      <c r="C11" s="166" t="s">
        <v>141</v>
      </c>
      <c r="D11" s="166" t="s">
        <v>253</v>
      </c>
      <c r="E11" s="261" t="s">
        <v>8</v>
      </c>
      <c r="F11" s="175"/>
      <c r="G11" s="175"/>
      <c r="H11" s="175"/>
      <c r="I11" s="175"/>
      <c r="J11" s="175"/>
      <c r="K11" s="16"/>
    </row>
    <row r="12" spans="1:12" ht="15" x14ac:dyDescent="0.2">
      <c r="B12" s="24" t="s">
        <v>167</v>
      </c>
    </row>
    <row r="13" spans="1:12" ht="15.75" thickBot="1" x14ac:dyDescent="0.25">
      <c r="B13" s="25" t="s">
        <v>168</v>
      </c>
    </row>
  </sheetData>
  <mergeCells count="1">
    <mergeCell ref="A1:E1"/>
  </mergeCells>
  <pageMargins left="0.511811024" right="0.511811024" top="0.78740157499999996" bottom="0.78740157499999996" header="0.31496062000000002" footer="0.31496062000000002"/>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77"/>
  <sheetViews>
    <sheetView tabSelected="1" view="pageBreakPreview" topLeftCell="B7" zoomScaleNormal="100" zoomScaleSheetLayoutView="100" workbookViewId="0">
      <selection activeCell="E62" sqref="E62"/>
    </sheetView>
  </sheetViews>
  <sheetFormatPr defaultColWidth="9.140625" defaultRowHeight="14.25" x14ac:dyDescent="0.2"/>
  <cols>
    <col min="1" max="1" width="12.85546875" style="61" customWidth="1"/>
    <col min="2" max="2" width="10.140625" style="59" bestFit="1" customWidth="1"/>
    <col min="3" max="3" width="15.28515625" style="60" customWidth="1"/>
    <col min="4" max="4" width="12.5703125" style="61" bestFit="1" customWidth="1"/>
    <col min="5" max="5" width="74.140625" style="62" customWidth="1"/>
    <col min="6" max="6" width="8" style="63" customWidth="1"/>
    <col min="7" max="7" width="11.28515625" style="64" bestFit="1" customWidth="1"/>
    <col min="8" max="8" width="16.28515625" style="65" customWidth="1"/>
    <col min="9" max="9" width="15" style="65" bestFit="1" customWidth="1"/>
    <col min="10" max="10" width="21" style="66" customWidth="1"/>
    <col min="11" max="11" width="21" style="66" bestFit="1" customWidth="1"/>
    <col min="12" max="12" width="9.140625" style="61"/>
    <col min="13" max="13" width="24.28515625" style="61" customWidth="1"/>
    <col min="14" max="60" width="9.140625" style="61"/>
    <col min="61" max="61" width="9.28515625" style="61" customWidth="1"/>
    <col min="62" max="62" width="9.140625" style="61"/>
    <col min="63" max="63" width="9.42578125" style="61" customWidth="1"/>
    <col min="64" max="16384" width="9.140625" style="61"/>
  </cols>
  <sheetData>
    <row r="1" spans="1:13" ht="37.5" customHeight="1" thickBot="1" x14ac:dyDescent="0.25"/>
    <row r="2" spans="1:13" ht="120" customHeight="1" thickBot="1" x14ac:dyDescent="0.25">
      <c r="B2" s="310"/>
      <c r="C2" s="311"/>
      <c r="D2" s="311"/>
      <c r="E2" s="311"/>
      <c r="F2" s="311"/>
      <c r="G2" s="311"/>
      <c r="H2" s="311"/>
      <c r="I2" s="311"/>
      <c r="J2" s="311"/>
      <c r="K2" s="312"/>
    </row>
    <row r="3" spans="1:13" ht="15" x14ac:dyDescent="0.2">
      <c r="B3" s="290" t="s">
        <v>198</v>
      </c>
      <c r="C3" s="291"/>
      <c r="D3" s="291"/>
      <c r="E3" s="291"/>
      <c r="F3" s="291"/>
      <c r="G3" s="291"/>
      <c r="H3" s="291"/>
      <c r="I3" s="291"/>
      <c r="J3" s="291"/>
      <c r="K3" s="292"/>
    </row>
    <row r="4" spans="1:13" ht="15" x14ac:dyDescent="0.2">
      <c r="B4" s="316" t="s">
        <v>187</v>
      </c>
      <c r="C4" s="317"/>
      <c r="D4" s="317"/>
      <c r="E4" s="317"/>
      <c r="F4" s="317"/>
      <c r="G4" s="317"/>
      <c r="H4" s="317"/>
      <c r="I4" s="317"/>
      <c r="J4" s="317"/>
      <c r="K4" s="318"/>
    </row>
    <row r="5" spans="1:13" ht="15" x14ac:dyDescent="0.2">
      <c r="B5" s="316" t="s">
        <v>188</v>
      </c>
      <c r="C5" s="317"/>
      <c r="D5" s="317"/>
      <c r="E5" s="317"/>
      <c r="F5" s="317"/>
      <c r="G5" s="317"/>
      <c r="H5" s="317"/>
      <c r="I5" s="317"/>
      <c r="J5" s="317"/>
      <c r="K5" s="318"/>
    </row>
    <row r="6" spans="1:13" ht="15" x14ac:dyDescent="0.2">
      <c r="B6" s="316" t="s">
        <v>103</v>
      </c>
      <c r="C6" s="317"/>
      <c r="D6" s="317"/>
      <c r="E6" s="317"/>
      <c r="F6" s="317"/>
      <c r="G6" s="317"/>
      <c r="H6" s="317"/>
      <c r="I6" s="317"/>
      <c r="J6" s="317"/>
      <c r="K6" s="318"/>
    </row>
    <row r="7" spans="1:13" ht="15.75" thickBot="1" x14ac:dyDescent="0.25">
      <c r="B7" s="296" t="s">
        <v>202</v>
      </c>
      <c r="C7" s="297"/>
      <c r="D7" s="297"/>
      <c r="E7" s="297"/>
      <c r="F7" s="297"/>
      <c r="G7" s="297"/>
      <c r="H7" s="297"/>
      <c r="I7" s="297"/>
      <c r="J7" s="297"/>
      <c r="K7" s="298"/>
    </row>
    <row r="8" spans="1:13" ht="21.75" customHeight="1" thickBot="1" x14ac:dyDescent="0.25">
      <c r="B8" s="313" t="s">
        <v>104</v>
      </c>
      <c r="C8" s="314"/>
      <c r="D8" s="314"/>
      <c r="E8" s="314"/>
      <c r="F8" s="314"/>
      <c r="G8" s="314"/>
      <c r="H8" s="314"/>
      <c r="I8" s="314"/>
      <c r="J8" s="314"/>
      <c r="K8" s="315"/>
    </row>
    <row r="9" spans="1:13" s="68" customFormat="1" ht="30" x14ac:dyDescent="0.2">
      <c r="B9" s="91" t="s">
        <v>1</v>
      </c>
      <c r="C9" s="92" t="s">
        <v>2</v>
      </c>
      <c r="D9" s="92" t="s">
        <v>0</v>
      </c>
      <c r="E9" s="93" t="s">
        <v>3</v>
      </c>
      <c r="F9" s="94" t="s">
        <v>4</v>
      </c>
      <c r="G9" s="95" t="s">
        <v>5</v>
      </c>
      <c r="H9" s="93" t="s">
        <v>37</v>
      </c>
      <c r="I9" s="93" t="s">
        <v>83</v>
      </c>
      <c r="J9" s="93" t="s">
        <v>38</v>
      </c>
      <c r="K9" s="96" t="s">
        <v>84</v>
      </c>
    </row>
    <row r="10" spans="1:13" ht="15" x14ac:dyDescent="0.2">
      <c r="B10" s="8" t="s">
        <v>46</v>
      </c>
      <c r="C10" s="9"/>
      <c r="D10" s="10"/>
      <c r="E10" s="11" t="s">
        <v>131</v>
      </c>
      <c r="F10" s="12"/>
      <c r="G10" s="13"/>
      <c r="H10" s="14"/>
      <c r="I10" s="14"/>
      <c r="J10" s="42"/>
      <c r="K10" s="67"/>
    </row>
    <row r="11" spans="1:13" ht="15" x14ac:dyDescent="0.2">
      <c r="A11" s="63"/>
      <c r="B11" s="195" t="s">
        <v>6</v>
      </c>
      <c r="C11" s="183">
        <v>90776</v>
      </c>
      <c r="D11" s="183" t="s">
        <v>7</v>
      </c>
      <c r="E11" s="181" t="s">
        <v>32</v>
      </c>
      <c r="F11" s="182" t="s">
        <v>20</v>
      </c>
      <c r="G11" s="196">
        <v>160</v>
      </c>
      <c r="H11" s="243">
        <v>24.76</v>
      </c>
      <c r="I11" s="192">
        <f>H11*'4-BDI'!$E$29</f>
        <v>31.752224000000002</v>
      </c>
      <c r="J11" s="193">
        <f>TRUNC(G11*H11,2)</f>
        <v>3961.6</v>
      </c>
      <c r="K11" s="194">
        <f>TRUNC(G11*I11,2)</f>
        <v>5080.3500000000004</v>
      </c>
    </row>
    <row r="12" spans="1:13" ht="15" x14ac:dyDescent="0.2">
      <c r="A12" s="63" t="s">
        <v>180</v>
      </c>
      <c r="B12" s="195" t="s">
        <v>24</v>
      </c>
      <c r="C12" s="183">
        <v>90777</v>
      </c>
      <c r="D12" s="183" t="s">
        <v>7</v>
      </c>
      <c r="E12" s="181" t="s">
        <v>33</v>
      </c>
      <c r="F12" s="182" t="s">
        <v>20</v>
      </c>
      <c r="G12" s="196">
        <v>40</v>
      </c>
      <c r="H12" s="243">
        <v>95.36</v>
      </c>
      <c r="I12" s="192">
        <f>H12*'4-BDI'!$E$29</f>
        <v>122.289664</v>
      </c>
      <c r="J12" s="193">
        <f t="shared" ref="J12" si="0">TRUNC(G12*H12,2)</f>
        <v>3814.4</v>
      </c>
      <c r="K12" s="194">
        <f t="shared" ref="K12" si="1">TRUNC(G12*I12,2)</f>
        <v>4891.58</v>
      </c>
    </row>
    <row r="13" spans="1:13" ht="15" customHeight="1" x14ac:dyDescent="0.2">
      <c r="A13" s="63"/>
      <c r="B13" s="307" t="s">
        <v>105</v>
      </c>
      <c r="C13" s="308"/>
      <c r="D13" s="308"/>
      <c r="E13" s="308"/>
      <c r="F13" s="308"/>
      <c r="G13" s="308"/>
      <c r="H13" s="308"/>
      <c r="I13" s="309"/>
      <c r="J13" s="74">
        <f>SUM(J11:J12)</f>
        <v>7776</v>
      </c>
      <c r="K13" s="74">
        <f>SUM(K11:K12)</f>
        <v>9971.93</v>
      </c>
      <c r="M13" s="69"/>
    </row>
    <row r="14" spans="1:13" ht="15" customHeight="1" x14ac:dyDescent="0.2">
      <c r="A14" s="63"/>
      <c r="B14" s="234"/>
      <c r="C14" s="235"/>
      <c r="D14" s="235"/>
      <c r="E14" s="235"/>
      <c r="F14" s="235"/>
      <c r="G14" s="235"/>
      <c r="H14" s="235"/>
      <c r="I14" s="236"/>
      <c r="J14" s="238"/>
      <c r="K14" s="74"/>
      <c r="M14" s="69"/>
    </row>
    <row r="15" spans="1:13" ht="15" x14ac:dyDescent="0.2">
      <c r="A15" s="63"/>
      <c r="B15" s="8" t="s">
        <v>47</v>
      </c>
      <c r="C15" s="9"/>
      <c r="D15" s="10"/>
      <c r="E15" s="11" t="s">
        <v>176</v>
      </c>
      <c r="F15" s="12"/>
      <c r="G15" s="13"/>
      <c r="H15" s="14"/>
      <c r="I15" s="14"/>
      <c r="J15" s="42"/>
      <c r="K15" s="67"/>
    </row>
    <row r="16" spans="1:13" ht="30" x14ac:dyDescent="0.2">
      <c r="A16" s="63" t="s">
        <v>150</v>
      </c>
      <c r="B16" s="195" t="s">
        <v>35</v>
      </c>
      <c r="C16" s="183">
        <v>4813</v>
      </c>
      <c r="D16" s="183" t="s">
        <v>7</v>
      </c>
      <c r="E16" s="181" t="s">
        <v>128</v>
      </c>
      <c r="F16" s="182" t="s">
        <v>94</v>
      </c>
      <c r="G16" s="190">
        <v>6</v>
      </c>
      <c r="H16" s="242">
        <v>250</v>
      </c>
      <c r="I16" s="192">
        <f>H16*'4-BDI'!$E$29</f>
        <v>320.60000000000002</v>
      </c>
      <c r="J16" s="193">
        <f t="shared" ref="J16:J19" si="2">TRUNC(G16*H16,2)</f>
        <v>1500</v>
      </c>
      <c r="K16" s="194">
        <f t="shared" ref="K16:K19" si="3">TRUNC(G16*I16,2)</f>
        <v>1923.6</v>
      </c>
    </row>
    <row r="17" spans="1:11" ht="15" x14ac:dyDescent="0.2">
      <c r="A17" s="63"/>
      <c r="B17" s="195" t="s">
        <v>139</v>
      </c>
      <c r="C17" s="183" t="s">
        <v>152</v>
      </c>
      <c r="D17" s="183" t="s">
        <v>85</v>
      </c>
      <c r="E17" s="181" t="s">
        <v>144</v>
      </c>
      <c r="F17" s="182" t="s">
        <v>134</v>
      </c>
      <c r="G17" s="190">
        <v>2</v>
      </c>
      <c r="H17" s="242">
        <f>'COMP. PROPRIA'!$I$10</f>
        <v>1392.5</v>
      </c>
      <c r="I17" s="192">
        <f>H17*'4-BDI'!$E$29</f>
        <v>1785.742</v>
      </c>
      <c r="J17" s="193">
        <f t="shared" si="2"/>
        <v>2785</v>
      </c>
      <c r="K17" s="194">
        <f t="shared" si="3"/>
        <v>3571.48</v>
      </c>
    </row>
    <row r="18" spans="1:11" ht="15" x14ac:dyDescent="0.2">
      <c r="A18" s="63"/>
      <c r="B18" s="195" t="s">
        <v>140</v>
      </c>
      <c r="C18" s="237">
        <v>98459</v>
      </c>
      <c r="D18" s="183" t="s">
        <v>7</v>
      </c>
      <c r="E18" s="181" t="s">
        <v>197</v>
      </c>
      <c r="F18" s="182" t="s">
        <v>29</v>
      </c>
      <c r="G18" s="190">
        <v>100</v>
      </c>
      <c r="H18" s="242">
        <v>97.06</v>
      </c>
      <c r="I18" s="192">
        <f>H18*'4-BDI'!$E$29</f>
        <v>124.46974400000001</v>
      </c>
      <c r="J18" s="193">
        <f t="shared" ref="J18" si="4">TRUNC(G18*H18,2)</f>
        <v>9706</v>
      </c>
      <c r="K18" s="194">
        <f t="shared" ref="K18" si="5">TRUNC(G18*I18,2)</f>
        <v>12446.97</v>
      </c>
    </row>
    <row r="19" spans="1:11" ht="15" x14ac:dyDescent="0.2">
      <c r="A19" s="63"/>
      <c r="B19" s="195" t="s">
        <v>142</v>
      </c>
      <c r="C19" s="183">
        <v>98519</v>
      </c>
      <c r="D19" s="183" t="s">
        <v>7</v>
      </c>
      <c r="E19" s="181" t="s">
        <v>109</v>
      </c>
      <c r="F19" s="182" t="s">
        <v>29</v>
      </c>
      <c r="G19" s="190">
        <v>1000</v>
      </c>
      <c r="H19" s="242">
        <v>1.67</v>
      </c>
      <c r="I19" s="192">
        <f>H19*'4-BDI'!$E$29</f>
        <v>2.1416079999999997</v>
      </c>
      <c r="J19" s="193">
        <f t="shared" si="2"/>
        <v>1670</v>
      </c>
      <c r="K19" s="194">
        <f t="shared" si="3"/>
        <v>2141.6</v>
      </c>
    </row>
    <row r="20" spans="1:11" ht="45" x14ac:dyDescent="0.2">
      <c r="A20" s="63" t="s">
        <v>180</v>
      </c>
      <c r="B20" s="195" t="s">
        <v>143</v>
      </c>
      <c r="C20" s="183">
        <v>100981</v>
      </c>
      <c r="D20" s="183" t="s">
        <v>7</v>
      </c>
      <c r="E20" s="181" t="s">
        <v>119</v>
      </c>
      <c r="F20" s="182" t="s">
        <v>23</v>
      </c>
      <c r="G20" s="190">
        <v>100</v>
      </c>
      <c r="H20" s="242">
        <v>8.1199999999999992</v>
      </c>
      <c r="I20" s="192">
        <f>H20*'4-BDI'!$E$29</f>
        <v>10.413087999999998</v>
      </c>
      <c r="J20" s="193">
        <f t="shared" ref="J20" si="6">TRUNC(G20*H20,2)</f>
        <v>812</v>
      </c>
      <c r="K20" s="194">
        <f t="shared" ref="K20" si="7">TRUNC(G20*I20,2)</f>
        <v>1041.3</v>
      </c>
    </row>
    <row r="21" spans="1:11" ht="15" x14ac:dyDescent="0.2">
      <c r="A21" s="63"/>
      <c r="B21" s="307" t="s">
        <v>105</v>
      </c>
      <c r="C21" s="308"/>
      <c r="D21" s="308"/>
      <c r="E21" s="308"/>
      <c r="F21" s="308"/>
      <c r="G21" s="308"/>
      <c r="H21" s="308"/>
      <c r="I21" s="309"/>
      <c r="J21" s="74">
        <f>SUM(J16:J20)</f>
        <v>16473</v>
      </c>
      <c r="K21" s="74">
        <f>SUM(K16:K20)</f>
        <v>21124.949999999997</v>
      </c>
    </row>
    <row r="22" spans="1:11" ht="15" x14ac:dyDescent="0.2">
      <c r="A22" s="63"/>
      <c r="B22" s="234"/>
      <c r="C22" s="235"/>
      <c r="D22" s="235"/>
      <c r="E22" s="235"/>
      <c r="F22" s="235"/>
      <c r="G22" s="235"/>
      <c r="H22" s="235"/>
      <c r="I22" s="236"/>
      <c r="J22" s="238"/>
      <c r="K22" s="74"/>
    </row>
    <row r="23" spans="1:11" ht="15" x14ac:dyDescent="0.2">
      <c r="A23" s="63" t="s">
        <v>180</v>
      </c>
      <c r="B23" s="8" t="s">
        <v>89</v>
      </c>
      <c r="C23" s="9"/>
      <c r="D23" s="10"/>
      <c r="E23" s="11" t="s">
        <v>148</v>
      </c>
      <c r="F23" s="12"/>
      <c r="G23" s="13"/>
      <c r="H23" s="14"/>
      <c r="I23" s="14"/>
      <c r="J23" s="42"/>
      <c r="K23" s="67"/>
    </row>
    <row r="24" spans="1:11" ht="45" x14ac:dyDescent="0.2">
      <c r="A24" s="63" t="s">
        <v>180</v>
      </c>
      <c r="B24" s="15" t="s">
        <v>149</v>
      </c>
      <c r="C24" s="183">
        <v>94993</v>
      </c>
      <c r="D24" s="183" t="s">
        <v>7</v>
      </c>
      <c r="E24" s="181" t="s">
        <v>99</v>
      </c>
      <c r="F24" s="182" t="s">
        <v>29</v>
      </c>
      <c r="G24" s="196">
        <v>548.94000000000005</v>
      </c>
      <c r="H24" s="244">
        <v>97.39</v>
      </c>
      <c r="I24" s="192">
        <f>H24*'4-BDI'!$E$29</f>
        <v>124.89293600000001</v>
      </c>
      <c r="J24" s="193">
        <f t="shared" ref="J24:J28" si="8">TRUNC(G24*H24,2)</f>
        <v>53461.26</v>
      </c>
      <c r="K24" s="194">
        <f t="shared" ref="K24:K28" si="9">TRUNC(G24*I24,2)</f>
        <v>68558.720000000001</v>
      </c>
    </row>
    <row r="25" spans="1:11" ht="30" x14ac:dyDescent="0.2">
      <c r="A25" s="63" t="s">
        <v>180</v>
      </c>
      <c r="B25" s="15" t="s">
        <v>117</v>
      </c>
      <c r="C25" s="183">
        <v>93679</v>
      </c>
      <c r="D25" s="183" t="s">
        <v>7</v>
      </c>
      <c r="E25" s="181" t="s">
        <v>98</v>
      </c>
      <c r="F25" s="182" t="s">
        <v>29</v>
      </c>
      <c r="G25" s="196">
        <v>470.86</v>
      </c>
      <c r="H25" s="244">
        <v>103.61</v>
      </c>
      <c r="I25" s="192">
        <f>H25*'4-BDI'!$E$29</f>
        <v>132.86946399999999</v>
      </c>
      <c r="J25" s="193">
        <f t="shared" si="8"/>
        <v>48785.8</v>
      </c>
      <c r="K25" s="194">
        <f t="shared" si="9"/>
        <v>62562.91</v>
      </c>
    </row>
    <row r="26" spans="1:11" ht="30" x14ac:dyDescent="0.2">
      <c r="A26" s="63" t="s">
        <v>180</v>
      </c>
      <c r="B26" s="15" t="s">
        <v>178</v>
      </c>
      <c r="C26" s="183">
        <v>96621</v>
      </c>
      <c r="D26" s="183" t="s">
        <v>7</v>
      </c>
      <c r="E26" s="181" t="s">
        <v>100</v>
      </c>
      <c r="F26" s="182" t="s">
        <v>23</v>
      </c>
      <c r="G26" s="196">
        <v>55</v>
      </c>
      <c r="H26" s="244">
        <v>241.24</v>
      </c>
      <c r="I26" s="192">
        <f>H26*'4-BDI'!$E$29</f>
        <v>309.366176</v>
      </c>
      <c r="J26" s="193">
        <f t="shared" si="8"/>
        <v>13268.2</v>
      </c>
      <c r="K26" s="194">
        <f t="shared" si="9"/>
        <v>17015.13</v>
      </c>
    </row>
    <row r="27" spans="1:11" ht="15" x14ac:dyDescent="0.2">
      <c r="A27" s="63" t="s">
        <v>180</v>
      </c>
      <c r="B27" s="15" t="s">
        <v>151</v>
      </c>
      <c r="C27" s="183" t="s">
        <v>153</v>
      </c>
      <c r="D27" s="183" t="s">
        <v>85</v>
      </c>
      <c r="E27" s="181" t="s">
        <v>31</v>
      </c>
      <c r="F27" s="182" t="s">
        <v>29</v>
      </c>
      <c r="G27" s="196">
        <v>548.94000000000005</v>
      </c>
      <c r="H27" s="191">
        <f>'COMP. PROPRIA'!$I$14</f>
        <v>12</v>
      </c>
      <c r="I27" s="192">
        <f>H27*'4-BDI'!$E$29</f>
        <v>15.3888</v>
      </c>
      <c r="J27" s="193">
        <f t="shared" si="8"/>
        <v>6587.28</v>
      </c>
      <c r="K27" s="194">
        <f t="shared" si="9"/>
        <v>8447.52</v>
      </c>
    </row>
    <row r="28" spans="1:11" ht="30" x14ac:dyDescent="0.2">
      <c r="A28" s="63" t="s">
        <v>180</v>
      </c>
      <c r="B28" s="15" t="s">
        <v>154</v>
      </c>
      <c r="C28" s="183" t="s">
        <v>156</v>
      </c>
      <c r="D28" s="183" t="s">
        <v>85</v>
      </c>
      <c r="E28" s="181" t="s">
        <v>155</v>
      </c>
      <c r="F28" s="182" t="s">
        <v>93</v>
      </c>
      <c r="G28" s="196">
        <v>50</v>
      </c>
      <c r="H28" s="191">
        <f>'COMP. PROPRIA'!$I$20</f>
        <v>6.74</v>
      </c>
      <c r="I28" s="192">
        <f>H28*'4-BDI'!$E$29</f>
        <v>8.6433759999999999</v>
      </c>
      <c r="J28" s="193">
        <f t="shared" si="8"/>
        <v>337</v>
      </c>
      <c r="K28" s="194">
        <f t="shared" si="9"/>
        <v>432.16</v>
      </c>
    </row>
    <row r="29" spans="1:11" ht="45" x14ac:dyDescent="0.2">
      <c r="A29" s="63" t="s">
        <v>150</v>
      </c>
      <c r="B29" s="15" t="s">
        <v>203</v>
      </c>
      <c r="C29" s="183">
        <v>94270</v>
      </c>
      <c r="D29" s="183" t="s">
        <v>7</v>
      </c>
      <c r="E29" s="181" t="s">
        <v>185</v>
      </c>
      <c r="F29" s="182" t="s">
        <v>15</v>
      </c>
      <c r="G29" s="196">
        <v>20</v>
      </c>
      <c r="H29" s="244">
        <v>99.45</v>
      </c>
      <c r="I29" s="192">
        <f>H29*'4-BDI'!$E$29</f>
        <v>127.53468000000001</v>
      </c>
      <c r="J29" s="193">
        <f t="shared" ref="J29:J30" si="10">TRUNC(G29*H29,2)</f>
        <v>1989</v>
      </c>
      <c r="K29" s="194">
        <f t="shared" ref="K29:K30" si="11">TRUNC(G29*I29,2)</f>
        <v>2550.69</v>
      </c>
    </row>
    <row r="30" spans="1:11" ht="28.9" customHeight="1" x14ac:dyDescent="0.2">
      <c r="A30" s="63"/>
      <c r="B30" s="15" t="s">
        <v>157</v>
      </c>
      <c r="C30" s="183">
        <v>36178</v>
      </c>
      <c r="D30" s="183" t="s">
        <v>7</v>
      </c>
      <c r="E30" s="181" t="s">
        <v>127</v>
      </c>
      <c r="F30" s="182" t="s">
        <v>92</v>
      </c>
      <c r="G30" s="196">
        <v>200</v>
      </c>
      <c r="H30" s="244">
        <v>17.82</v>
      </c>
      <c r="I30" s="192">
        <f>H30*'4-BDI'!$E$29</f>
        <v>22.852367999999998</v>
      </c>
      <c r="J30" s="193">
        <f t="shared" si="10"/>
        <v>3564</v>
      </c>
      <c r="K30" s="194">
        <f t="shared" si="11"/>
        <v>4570.47</v>
      </c>
    </row>
    <row r="31" spans="1:11" ht="14.45" customHeight="1" x14ac:dyDescent="0.2">
      <c r="A31" s="63"/>
      <c r="B31" s="15" t="s">
        <v>158</v>
      </c>
      <c r="C31" s="183">
        <v>98671</v>
      </c>
      <c r="D31" s="183" t="s">
        <v>7</v>
      </c>
      <c r="E31" s="181" t="s">
        <v>190</v>
      </c>
      <c r="F31" s="182" t="s">
        <v>92</v>
      </c>
      <c r="G31" s="196">
        <v>96</v>
      </c>
      <c r="H31" s="244">
        <v>433.86</v>
      </c>
      <c r="I31" s="192">
        <f>H31*'4-BDI'!$E$29</f>
        <v>556.38206400000001</v>
      </c>
      <c r="J31" s="193">
        <f t="shared" ref="J31" si="12">TRUNC(G31*H31,2)</f>
        <v>41650.559999999998</v>
      </c>
      <c r="K31" s="194">
        <f t="shared" ref="K31" si="13">TRUNC(G31*I31,2)</f>
        <v>53412.67</v>
      </c>
    </row>
    <row r="32" spans="1:11" ht="15" customHeight="1" x14ac:dyDescent="0.2">
      <c r="A32" s="63"/>
      <c r="B32" s="307" t="s">
        <v>105</v>
      </c>
      <c r="C32" s="308"/>
      <c r="D32" s="308"/>
      <c r="E32" s="308"/>
      <c r="F32" s="308"/>
      <c r="G32" s="308"/>
      <c r="H32" s="308"/>
      <c r="I32" s="309"/>
      <c r="J32" s="74">
        <f>SUM(J24:J31)</f>
        <v>169643.09999999998</v>
      </c>
      <c r="K32" s="74">
        <f>SUM(K24:K31)</f>
        <v>217550.27000000002</v>
      </c>
    </row>
    <row r="33" spans="1:11" ht="15" customHeight="1" x14ac:dyDescent="0.2">
      <c r="A33" s="63"/>
      <c r="B33" s="234"/>
      <c r="C33" s="235"/>
      <c r="D33" s="235"/>
      <c r="E33" s="235"/>
      <c r="F33" s="235"/>
      <c r="G33" s="235"/>
      <c r="H33" s="235"/>
      <c r="I33" s="236"/>
      <c r="J33" s="238"/>
      <c r="K33" s="74"/>
    </row>
    <row r="34" spans="1:11" ht="15" x14ac:dyDescent="0.2">
      <c r="A34" s="63" t="s">
        <v>180</v>
      </c>
      <c r="B34" s="8" t="s">
        <v>48</v>
      </c>
      <c r="C34" s="9"/>
      <c r="D34" s="10"/>
      <c r="E34" s="11" t="s">
        <v>189</v>
      </c>
      <c r="F34" s="12"/>
      <c r="G34" s="13"/>
      <c r="H34" s="14"/>
      <c r="I34" s="14"/>
      <c r="J34" s="42"/>
      <c r="K34" s="67"/>
    </row>
    <row r="35" spans="1:11" ht="30" x14ac:dyDescent="0.2">
      <c r="A35" s="63" t="s">
        <v>180</v>
      </c>
      <c r="B35" s="15" t="s">
        <v>204</v>
      </c>
      <c r="C35" s="183">
        <v>94970</v>
      </c>
      <c r="D35" s="183" t="s">
        <v>7</v>
      </c>
      <c r="E35" s="181" t="s">
        <v>194</v>
      </c>
      <c r="F35" s="182" t="s">
        <v>23</v>
      </c>
      <c r="G35" s="196">
        <v>7.8</v>
      </c>
      <c r="H35" s="244">
        <v>522.30999999999995</v>
      </c>
      <c r="I35" s="192">
        <f>H35*'4-BDI'!$E$29</f>
        <v>669.81034399999987</v>
      </c>
      <c r="J35" s="193">
        <f t="shared" ref="J35" si="14">TRUNC(G35*H35,2)</f>
        <v>4074.01</v>
      </c>
      <c r="K35" s="194">
        <f t="shared" ref="K35" si="15">TRUNC(G35*I35,2)</f>
        <v>5224.5200000000004</v>
      </c>
    </row>
    <row r="36" spans="1:11" ht="45" x14ac:dyDescent="0.2">
      <c r="A36" s="63" t="s">
        <v>180</v>
      </c>
      <c r="B36" s="15" t="s">
        <v>111</v>
      </c>
      <c r="C36" s="183">
        <v>101159</v>
      </c>
      <c r="D36" s="183" t="s">
        <v>7</v>
      </c>
      <c r="E36" s="181" t="s">
        <v>193</v>
      </c>
      <c r="F36" s="182" t="s">
        <v>29</v>
      </c>
      <c r="G36" s="196">
        <v>35.799999999999997</v>
      </c>
      <c r="H36" s="244">
        <v>138.41999999999999</v>
      </c>
      <c r="I36" s="192">
        <f>H36*'4-BDI'!$E$29</f>
        <v>177.50980799999999</v>
      </c>
      <c r="J36" s="193">
        <f t="shared" ref="J36:J39" si="16">TRUNC(G36*H36,2)</f>
        <v>4955.43</v>
      </c>
      <c r="K36" s="194">
        <f t="shared" ref="K36" si="17">TRUNC(G36*I36,2)</f>
        <v>6354.85</v>
      </c>
    </row>
    <row r="37" spans="1:11" ht="30" x14ac:dyDescent="0.2">
      <c r="A37" s="63" t="s">
        <v>180</v>
      </c>
      <c r="B37" s="15" t="s">
        <v>159</v>
      </c>
      <c r="C37" s="183">
        <v>98561</v>
      </c>
      <c r="D37" s="183" t="s">
        <v>7</v>
      </c>
      <c r="E37" s="181" t="s">
        <v>191</v>
      </c>
      <c r="F37" s="182" t="s">
        <v>29</v>
      </c>
      <c r="G37" s="196">
        <v>25.8</v>
      </c>
      <c r="H37" s="244">
        <v>40.14</v>
      </c>
      <c r="I37" s="192">
        <f>H37*'4-BDI'!$E$29</f>
        <v>51.475535999999998</v>
      </c>
      <c r="J37" s="193">
        <f t="shared" si="16"/>
        <v>1035.6099999999999</v>
      </c>
      <c r="K37" s="194">
        <f t="shared" ref="K37" si="18">TRUNC(G37*I37,2)</f>
        <v>1328.06</v>
      </c>
    </row>
    <row r="38" spans="1:11" s="70" customFormat="1" ht="30" x14ac:dyDescent="0.2">
      <c r="A38" s="63"/>
      <c r="B38" s="15" t="s">
        <v>172</v>
      </c>
      <c r="C38" s="183">
        <v>87244</v>
      </c>
      <c r="D38" s="183" t="s">
        <v>7</v>
      </c>
      <c r="E38" s="181" t="s">
        <v>205</v>
      </c>
      <c r="F38" s="182" t="s">
        <v>29</v>
      </c>
      <c r="G38" s="196">
        <v>30.8</v>
      </c>
      <c r="H38" s="244">
        <v>205.12</v>
      </c>
      <c r="I38" s="192">
        <f>H38*'4-BDI'!$E$29</f>
        <v>263.04588799999999</v>
      </c>
      <c r="J38" s="193">
        <f t="shared" si="16"/>
        <v>6317.69</v>
      </c>
      <c r="K38" s="194">
        <f t="shared" ref="K38:K39" si="19">TRUNC(G38*I38,2)</f>
        <v>8101.81</v>
      </c>
    </row>
    <row r="39" spans="1:11" s="70" customFormat="1" ht="45" x14ac:dyDescent="0.2">
      <c r="A39" s="63"/>
      <c r="B39" s="15" t="s">
        <v>165</v>
      </c>
      <c r="C39" s="183">
        <v>97904</v>
      </c>
      <c r="D39" s="183" t="s">
        <v>7</v>
      </c>
      <c r="E39" s="181" t="s">
        <v>192</v>
      </c>
      <c r="F39" s="182" t="s">
        <v>25</v>
      </c>
      <c r="G39" s="196">
        <v>1</v>
      </c>
      <c r="H39" s="244">
        <v>922.58</v>
      </c>
      <c r="I39" s="192">
        <f>H39*'4-BDI'!$E$29</f>
        <v>1183.1165920000001</v>
      </c>
      <c r="J39" s="193">
        <f t="shared" si="16"/>
        <v>922.58</v>
      </c>
      <c r="K39" s="194">
        <f t="shared" si="19"/>
        <v>1183.1099999999999</v>
      </c>
    </row>
    <row r="40" spans="1:11" ht="15" x14ac:dyDescent="0.2">
      <c r="A40" s="63" t="s">
        <v>180</v>
      </c>
      <c r="B40" s="307" t="s">
        <v>105</v>
      </c>
      <c r="C40" s="308"/>
      <c r="D40" s="308"/>
      <c r="E40" s="308"/>
      <c r="F40" s="308"/>
      <c r="G40" s="308"/>
      <c r="H40" s="308"/>
      <c r="I40" s="309"/>
      <c r="J40" s="43">
        <f>SUM(J35:J39)</f>
        <v>17305.320000000003</v>
      </c>
      <c r="K40" s="43">
        <f>SUM(K35:K39)</f>
        <v>22192.350000000002</v>
      </c>
    </row>
    <row r="41" spans="1:11" ht="15" x14ac:dyDescent="0.2">
      <c r="A41" s="63"/>
      <c r="B41" s="234"/>
      <c r="C41" s="235"/>
      <c r="D41" s="235"/>
      <c r="E41" s="235"/>
      <c r="F41" s="235"/>
      <c r="G41" s="235"/>
      <c r="H41" s="235"/>
      <c r="I41" s="236"/>
      <c r="J41" s="43"/>
      <c r="K41" s="238"/>
    </row>
    <row r="42" spans="1:11" ht="15" x14ac:dyDescent="0.2">
      <c r="A42" s="63"/>
      <c r="B42" s="8" t="s">
        <v>101</v>
      </c>
      <c r="C42" s="9"/>
      <c r="D42" s="10"/>
      <c r="E42" s="11" t="s">
        <v>161</v>
      </c>
      <c r="F42" s="12"/>
      <c r="G42" s="13"/>
      <c r="H42" s="14"/>
      <c r="I42" s="14"/>
      <c r="J42" s="42"/>
      <c r="K42" s="67"/>
    </row>
    <row r="43" spans="1:11" ht="45" x14ac:dyDescent="0.2">
      <c r="A43" s="63" t="s">
        <v>180</v>
      </c>
      <c r="B43" s="15" t="s">
        <v>112</v>
      </c>
      <c r="C43" s="183">
        <v>101534</v>
      </c>
      <c r="D43" s="183" t="s">
        <v>7</v>
      </c>
      <c r="E43" s="181" t="s">
        <v>186</v>
      </c>
      <c r="F43" s="182" t="s">
        <v>25</v>
      </c>
      <c r="G43" s="196">
        <v>1</v>
      </c>
      <c r="H43" s="245">
        <v>1461</v>
      </c>
      <c r="I43" s="192">
        <f>H43*'4-BDI'!$E$29</f>
        <v>1873.5863999999999</v>
      </c>
      <c r="J43" s="218">
        <f t="shared" ref="J43" si="20">TRUNC(G43*H43,2)</f>
        <v>1461</v>
      </c>
      <c r="K43" s="219">
        <f t="shared" ref="K43" si="21">TRUNC(G43*I43,2)</f>
        <v>1873.58</v>
      </c>
    </row>
    <row r="44" spans="1:11" s="70" customFormat="1" ht="45" x14ac:dyDescent="0.2">
      <c r="A44" s="63" t="s">
        <v>180</v>
      </c>
      <c r="B44" s="15" t="s">
        <v>113</v>
      </c>
      <c r="C44" s="183">
        <v>93008</v>
      </c>
      <c r="D44" s="183" t="s">
        <v>7</v>
      </c>
      <c r="E44" s="181" t="s">
        <v>120</v>
      </c>
      <c r="F44" s="182" t="s">
        <v>15</v>
      </c>
      <c r="G44" s="196">
        <v>100</v>
      </c>
      <c r="H44" s="244">
        <v>18.18</v>
      </c>
      <c r="I44" s="192">
        <f>H44*'4-BDI'!$E$29</f>
        <v>23.314032000000001</v>
      </c>
      <c r="J44" s="193">
        <f t="shared" ref="J44:J47" si="22">TRUNC(G44*H44,2)</f>
        <v>1818</v>
      </c>
      <c r="K44" s="194">
        <f t="shared" ref="K44:K47" si="23">TRUNC(G44*I44,2)</f>
        <v>2331.4</v>
      </c>
    </row>
    <row r="45" spans="1:11" s="71" customFormat="1" ht="30" x14ac:dyDescent="0.2">
      <c r="A45" s="63"/>
      <c r="B45" s="15" t="s">
        <v>121</v>
      </c>
      <c r="C45" s="183">
        <v>91928</v>
      </c>
      <c r="D45" s="183" t="s">
        <v>7</v>
      </c>
      <c r="E45" s="181" t="s">
        <v>97</v>
      </c>
      <c r="F45" s="182" t="s">
        <v>15</v>
      </c>
      <c r="G45" s="196">
        <v>300</v>
      </c>
      <c r="H45" s="244">
        <v>6.03</v>
      </c>
      <c r="I45" s="192">
        <f>H45*'4-BDI'!$E$29</f>
        <v>7.7328720000000004</v>
      </c>
      <c r="J45" s="193">
        <f t="shared" ref="J45" si="24">TRUNC(G45*H45,2)</f>
        <v>1809</v>
      </c>
      <c r="K45" s="194">
        <f t="shared" ref="K45" si="25">TRUNC(G45*I45,2)</f>
        <v>2319.86</v>
      </c>
    </row>
    <row r="46" spans="1:11" s="71" customFormat="1" ht="30" x14ac:dyDescent="0.2">
      <c r="A46" s="63"/>
      <c r="B46" s="15" t="s">
        <v>121</v>
      </c>
      <c r="C46" s="183">
        <v>101654</v>
      </c>
      <c r="D46" s="183" t="s">
        <v>7</v>
      </c>
      <c r="E46" s="181" t="s">
        <v>196</v>
      </c>
      <c r="F46" s="182" t="s">
        <v>15</v>
      </c>
      <c r="G46" s="196">
        <v>8</v>
      </c>
      <c r="H46" s="244">
        <v>231.17</v>
      </c>
      <c r="I46" s="192">
        <f>H46*'4-BDI'!$E$29</f>
        <v>296.45240799999999</v>
      </c>
      <c r="J46" s="193">
        <f t="shared" ref="J46" si="26">TRUNC(G46*H46,2)</f>
        <v>1849.36</v>
      </c>
      <c r="K46" s="194">
        <f t="shared" ref="K46" si="27">TRUNC(G46*I46,2)</f>
        <v>2371.61</v>
      </c>
    </row>
    <row r="47" spans="1:11" s="71" customFormat="1" ht="45" x14ac:dyDescent="0.2">
      <c r="A47" s="63"/>
      <c r="B47" s="15" t="s">
        <v>160</v>
      </c>
      <c r="C47" s="183" t="s">
        <v>147</v>
      </c>
      <c r="D47" s="183" t="s">
        <v>85</v>
      </c>
      <c r="E47" s="181" t="s">
        <v>206</v>
      </c>
      <c r="F47" s="182" t="s">
        <v>92</v>
      </c>
      <c r="G47" s="196">
        <v>4</v>
      </c>
      <c r="H47" s="191">
        <v>3458.99</v>
      </c>
      <c r="I47" s="192">
        <f>H47*'4-BDI'!$E$29</f>
        <v>4435.8087759999999</v>
      </c>
      <c r="J47" s="193">
        <f t="shared" si="22"/>
        <v>13835.96</v>
      </c>
      <c r="K47" s="194">
        <f t="shared" si="23"/>
        <v>17743.23</v>
      </c>
    </row>
    <row r="48" spans="1:11" s="70" customFormat="1" ht="15" x14ac:dyDescent="0.2">
      <c r="A48" s="63" t="s">
        <v>180</v>
      </c>
      <c r="B48" s="307" t="s">
        <v>105</v>
      </c>
      <c r="C48" s="308"/>
      <c r="D48" s="308"/>
      <c r="E48" s="308"/>
      <c r="F48" s="308"/>
      <c r="G48" s="308"/>
      <c r="H48" s="308"/>
      <c r="I48" s="309"/>
      <c r="J48" s="43">
        <f>SUM(J43:J47)</f>
        <v>20773.32</v>
      </c>
      <c r="K48" s="43">
        <f>SUM(K43:K47)</f>
        <v>26639.68</v>
      </c>
    </row>
    <row r="49" spans="1:11" s="70" customFormat="1" ht="15" x14ac:dyDescent="0.2">
      <c r="A49" s="63"/>
      <c r="B49" s="234"/>
      <c r="C49" s="235"/>
      <c r="D49" s="235"/>
      <c r="E49" s="235"/>
      <c r="F49" s="235"/>
      <c r="G49" s="235"/>
      <c r="H49" s="235"/>
      <c r="I49" s="236"/>
      <c r="J49" s="43"/>
      <c r="K49" s="238"/>
    </row>
    <row r="50" spans="1:11" ht="15" x14ac:dyDescent="0.2">
      <c r="A50" s="63" t="s">
        <v>180</v>
      </c>
      <c r="B50" s="8" t="s">
        <v>49</v>
      </c>
      <c r="C50" s="9"/>
      <c r="D50" s="10"/>
      <c r="E50" s="11" t="s">
        <v>162</v>
      </c>
      <c r="F50" s="12"/>
      <c r="G50" s="13"/>
      <c r="H50" s="14"/>
      <c r="I50" s="14"/>
      <c r="J50" s="42"/>
      <c r="K50" s="67"/>
    </row>
    <row r="51" spans="1:11" ht="45" x14ac:dyDescent="0.2">
      <c r="A51" s="63" t="s">
        <v>180</v>
      </c>
      <c r="B51" s="15" t="s">
        <v>114</v>
      </c>
      <c r="C51" s="183">
        <v>95635</v>
      </c>
      <c r="D51" s="183" t="s">
        <v>7</v>
      </c>
      <c r="E51" s="181" t="s">
        <v>116</v>
      </c>
      <c r="F51" s="182" t="s">
        <v>25</v>
      </c>
      <c r="G51" s="196">
        <v>1</v>
      </c>
      <c r="H51" s="244">
        <v>237.38</v>
      </c>
      <c r="I51" s="192">
        <f>H51*'4-BDI'!$E$29</f>
        <v>304.416112</v>
      </c>
      <c r="J51" s="193">
        <f t="shared" ref="J51:J53" si="28">TRUNC(G51*H51,2)</f>
        <v>237.38</v>
      </c>
      <c r="K51" s="194">
        <f t="shared" ref="K51:K53" si="29">TRUNC(G51*I51,2)</f>
        <v>304.41000000000003</v>
      </c>
    </row>
    <row r="52" spans="1:11" ht="60" x14ac:dyDescent="0.2">
      <c r="A52" s="63" t="s">
        <v>180</v>
      </c>
      <c r="B52" s="15" t="s">
        <v>163</v>
      </c>
      <c r="C52" s="183">
        <v>91785</v>
      </c>
      <c r="D52" s="183" t="s">
        <v>7</v>
      </c>
      <c r="E52" s="181" t="s">
        <v>34</v>
      </c>
      <c r="F52" s="182" t="s">
        <v>15</v>
      </c>
      <c r="G52" s="196">
        <v>50</v>
      </c>
      <c r="H52" s="244">
        <v>39.94</v>
      </c>
      <c r="I52" s="192">
        <f>H52*'4-BDI'!$E$29</f>
        <v>51.219055999999995</v>
      </c>
      <c r="J52" s="193">
        <f t="shared" si="28"/>
        <v>1997</v>
      </c>
      <c r="K52" s="194">
        <f t="shared" si="29"/>
        <v>2560.9499999999998</v>
      </c>
    </row>
    <row r="53" spans="1:11" ht="45" x14ac:dyDescent="0.2">
      <c r="A53" s="63"/>
      <c r="B53" s="15" t="s">
        <v>164</v>
      </c>
      <c r="C53" s="183">
        <v>89970</v>
      </c>
      <c r="D53" s="183" t="s">
        <v>7</v>
      </c>
      <c r="E53" s="181" t="s">
        <v>207</v>
      </c>
      <c r="F53" s="182" t="s">
        <v>25</v>
      </c>
      <c r="G53" s="196">
        <v>1</v>
      </c>
      <c r="H53" s="244">
        <v>37.68</v>
      </c>
      <c r="I53" s="192">
        <f>H53*'4-BDI'!$E$29</f>
        <v>48.320831999999996</v>
      </c>
      <c r="J53" s="193">
        <f t="shared" si="28"/>
        <v>37.68</v>
      </c>
      <c r="K53" s="194">
        <f t="shared" si="29"/>
        <v>48.32</v>
      </c>
    </row>
    <row r="54" spans="1:11" ht="30" x14ac:dyDescent="0.2">
      <c r="A54" s="63"/>
      <c r="B54" s="15" t="s">
        <v>165</v>
      </c>
      <c r="C54" s="183">
        <v>86913</v>
      </c>
      <c r="D54" s="183" t="s">
        <v>7</v>
      </c>
      <c r="E54" s="181" t="s">
        <v>118</v>
      </c>
      <c r="F54" s="182" t="s">
        <v>25</v>
      </c>
      <c r="G54" s="196">
        <v>1</v>
      </c>
      <c r="H54" s="244">
        <v>61.59</v>
      </c>
      <c r="I54" s="192">
        <f>H54*'4-BDI'!$E$29</f>
        <v>78.983016000000006</v>
      </c>
      <c r="J54" s="193">
        <f t="shared" ref="J54" si="30">TRUNC(G54*H54,2)</f>
        <v>61.59</v>
      </c>
      <c r="K54" s="194">
        <f t="shared" ref="K54" si="31">TRUNC(G54*I54,2)</f>
        <v>78.98</v>
      </c>
    </row>
    <row r="55" spans="1:11" ht="15" x14ac:dyDescent="0.2">
      <c r="A55" s="63" t="s">
        <v>150</v>
      </c>
      <c r="B55" s="307" t="s">
        <v>105</v>
      </c>
      <c r="C55" s="308"/>
      <c r="D55" s="308"/>
      <c r="E55" s="308"/>
      <c r="F55" s="308"/>
      <c r="G55" s="308"/>
      <c r="H55" s="308"/>
      <c r="I55" s="309"/>
      <c r="J55" s="43">
        <f>SUM(J51:J54)</f>
        <v>2333.65</v>
      </c>
      <c r="K55" s="43">
        <f>SUM(K50:K54)</f>
        <v>2992.66</v>
      </c>
    </row>
    <row r="56" spans="1:11" ht="15" x14ac:dyDescent="0.2">
      <c r="A56" s="63"/>
      <c r="B56" s="234"/>
      <c r="C56" s="235"/>
      <c r="D56" s="235"/>
      <c r="E56" s="235"/>
      <c r="F56" s="235"/>
      <c r="G56" s="235"/>
      <c r="H56" s="235"/>
      <c r="I56" s="236"/>
      <c r="J56" s="43"/>
      <c r="K56" s="238"/>
    </row>
    <row r="57" spans="1:11" ht="15" x14ac:dyDescent="0.2">
      <c r="A57" s="63" t="s">
        <v>180</v>
      </c>
      <c r="B57" s="8" t="s">
        <v>50</v>
      </c>
      <c r="C57" s="9"/>
      <c r="D57" s="10"/>
      <c r="E57" s="11" t="s">
        <v>110</v>
      </c>
      <c r="F57" s="12"/>
      <c r="G57" s="13"/>
      <c r="H57" s="14"/>
      <c r="I57" s="14"/>
      <c r="J57" s="42"/>
      <c r="K57" s="67"/>
    </row>
    <row r="58" spans="1:11" ht="15" x14ac:dyDescent="0.2">
      <c r="A58" s="63" t="s">
        <v>180</v>
      </c>
      <c r="B58" s="15" t="s">
        <v>22</v>
      </c>
      <c r="C58" s="183">
        <v>7253</v>
      </c>
      <c r="D58" s="183" t="s">
        <v>7</v>
      </c>
      <c r="E58" s="181" t="s">
        <v>130</v>
      </c>
      <c r="F58" s="182" t="s">
        <v>91</v>
      </c>
      <c r="G58" s="196">
        <v>50</v>
      </c>
      <c r="H58" s="244">
        <v>143.57</v>
      </c>
      <c r="I58" s="192">
        <f>H58*'4-BDI'!$E$29</f>
        <v>184.11416799999998</v>
      </c>
      <c r="J58" s="193">
        <f t="shared" ref="J58" si="32">TRUNC(G58*H58,2)</f>
        <v>7178.5</v>
      </c>
      <c r="K58" s="194">
        <f t="shared" ref="K58" si="33">TRUNC(G58*I58,2)</f>
        <v>9205.7000000000007</v>
      </c>
    </row>
    <row r="59" spans="1:11" ht="14.45" customHeight="1" x14ac:dyDescent="0.2">
      <c r="A59" s="63"/>
      <c r="B59" s="15" t="s">
        <v>166</v>
      </c>
      <c r="C59" s="183">
        <v>103946</v>
      </c>
      <c r="D59" s="183" t="s">
        <v>7</v>
      </c>
      <c r="E59" s="181" t="s">
        <v>181</v>
      </c>
      <c r="F59" s="182" t="s">
        <v>29</v>
      </c>
      <c r="G59" s="196">
        <v>1000</v>
      </c>
      <c r="H59" s="244">
        <v>18.45</v>
      </c>
      <c r="I59" s="192">
        <f>H59*'4-BDI'!$E$29</f>
        <v>23.66028</v>
      </c>
      <c r="J59" s="193">
        <f t="shared" ref="J59:J62" si="34">TRUNC(G59*H59,2)</f>
        <v>18450</v>
      </c>
      <c r="K59" s="194">
        <f t="shared" ref="K59:K62" si="35">TRUNC(G59*I59,2)</f>
        <v>23660.28</v>
      </c>
    </row>
    <row r="60" spans="1:11" ht="15" x14ac:dyDescent="0.2">
      <c r="A60" s="63"/>
      <c r="B60" s="15" t="s">
        <v>199</v>
      </c>
      <c r="C60" s="183">
        <v>98505</v>
      </c>
      <c r="D60" s="183" t="s">
        <v>7</v>
      </c>
      <c r="E60" s="181" t="s">
        <v>209</v>
      </c>
      <c r="F60" s="182" t="s">
        <v>29</v>
      </c>
      <c r="G60" s="196">
        <v>50</v>
      </c>
      <c r="H60" s="244">
        <v>98.41</v>
      </c>
      <c r="I60" s="192">
        <f>H60*'4-BDI'!$E$29</f>
        <v>126.20098399999999</v>
      </c>
      <c r="J60" s="218">
        <f t="shared" si="34"/>
        <v>4920.5</v>
      </c>
      <c r="K60" s="219">
        <f t="shared" si="35"/>
        <v>6310.04</v>
      </c>
    </row>
    <row r="61" spans="1:11" ht="15" x14ac:dyDescent="0.2">
      <c r="B61" s="15" t="s">
        <v>212</v>
      </c>
      <c r="C61" s="183">
        <v>98509</v>
      </c>
      <c r="D61" s="183" t="s">
        <v>7</v>
      </c>
      <c r="E61" s="181" t="s">
        <v>211</v>
      </c>
      <c r="F61" s="182" t="s">
        <v>25</v>
      </c>
      <c r="G61" s="196">
        <v>100</v>
      </c>
      <c r="H61" s="244">
        <v>69.06</v>
      </c>
      <c r="I61" s="192">
        <f>H61*'4-BDI'!$E$29</f>
        <v>88.562544000000003</v>
      </c>
      <c r="J61" s="218">
        <f t="shared" si="34"/>
        <v>6906</v>
      </c>
      <c r="K61" s="219">
        <f t="shared" si="35"/>
        <v>8856.25</v>
      </c>
    </row>
    <row r="62" spans="1:11" ht="16.149999999999999" customHeight="1" x14ac:dyDescent="0.2">
      <c r="B62" s="15" t="s">
        <v>177</v>
      </c>
      <c r="C62" s="183">
        <v>98516</v>
      </c>
      <c r="D62" s="183" t="s">
        <v>7</v>
      </c>
      <c r="E62" s="181" t="s">
        <v>195</v>
      </c>
      <c r="F62" s="182" t="s">
        <v>25</v>
      </c>
      <c r="G62" s="196">
        <v>8</v>
      </c>
      <c r="H62" s="244">
        <v>381.3</v>
      </c>
      <c r="I62" s="192">
        <f>H62*'4-BDI'!$E$29</f>
        <v>488.97912000000002</v>
      </c>
      <c r="J62" s="193">
        <f t="shared" si="34"/>
        <v>3050.4</v>
      </c>
      <c r="K62" s="194">
        <f t="shared" si="35"/>
        <v>3911.83</v>
      </c>
    </row>
    <row r="63" spans="1:11" ht="15" x14ac:dyDescent="0.2">
      <c r="B63" s="307" t="s">
        <v>106</v>
      </c>
      <c r="C63" s="308"/>
      <c r="D63" s="308"/>
      <c r="E63" s="308"/>
      <c r="F63" s="308"/>
      <c r="G63" s="308"/>
      <c r="H63" s="308"/>
      <c r="I63" s="309"/>
      <c r="J63" s="43">
        <f>SUM(J58:J62)</f>
        <v>40505.4</v>
      </c>
      <c r="K63" s="43">
        <f>SUM(K58:K62)</f>
        <v>51944.1</v>
      </c>
    </row>
    <row r="64" spans="1:11" ht="15" x14ac:dyDescent="0.2">
      <c r="B64" s="234"/>
      <c r="C64" s="235"/>
      <c r="D64" s="235"/>
      <c r="E64" s="235"/>
      <c r="F64" s="235"/>
      <c r="G64" s="235"/>
      <c r="H64" s="235"/>
      <c r="I64" s="236"/>
      <c r="J64" s="43"/>
      <c r="K64" s="238"/>
    </row>
    <row r="65" spans="2:11" ht="15" x14ac:dyDescent="0.2">
      <c r="B65" s="8" t="s">
        <v>213</v>
      </c>
      <c r="C65" s="9"/>
      <c r="D65" s="10"/>
      <c r="E65" s="11" t="s">
        <v>200</v>
      </c>
      <c r="F65" s="12"/>
      <c r="G65" s="13"/>
      <c r="H65" s="239"/>
      <c r="I65" s="239"/>
      <c r="J65" s="240"/>
      <c r="K65" s="241"/>
    </row>
    <row r="66" spans="2:11" ht="15" x14ac:dyDescent="0.2">
      <c r="B66" s="15" t="s">
        <v>214</v>
      </c>
      <c r="C66" s="183" t="s">
        <v>174</v>
      </c>
      <c r="D66" s="183" t="s">
        <v>85</v>
      </c>
      <c r="E66" s="181" t="s">
        <v>173</v>
      </c>
      <c r="F66" s="182" t="s">
        <v>92</v>
      </c>
      <c r="G66" s="196">
        <v>6</v>
      </c>
      <c r="H66" s="191">
        <f>'[2]COMP. PROPRIA'!$I$52</f>
        <v>374.39</v>
      </c>
      <c r="I66" s="192">
        <f>H66*'4-BDI'!$E$29</f>
        <v>480.11773599999998</v>
      </c>
      <c r="J66" s="218">
        <f t="shared" ref="J66:J69" si="36">TRUNC(G66*H66,2)</f>
        <v>2246.34</v>
      </c>
      <c r="K66" s="219">
        <f t="shared" ref="K66:K69" si="37">TRUNC(G66*I66,2)</f>
        <v>2880.7</v>
      </c>
    </row>
    <row r="67" spans="2:11" ht="15" x14ac:dyDescent="0.2">
      <c r="B67" s="15" t="s">
        <v>252</v>
      </c>
      <c r="C67" s="183" t="s">
        <v>228</v>
      </c>
      <c r="D67" s="183" t="s">
        <v>85</v>
      </c>
      <c r="E67" s="181" t="s">
        <v>251</v>
      </c>
      <c r="F67" s="182" t="s">
        <v>92</v>
      </c>
      <c r="G67" s="196">
        <v>1</v>
      </c>
      <c r="H67" s="191">
        <f>'COMP. PROPRIA'!$I$35</f>
        <v>50875.5</v>
      </c>
      <c r="I67" s="192">
        <f>H67*'4-BDI'!$E$29</f>
        <v>65242.741199999997</v>
      </c>
      <c r="J67" s="218">
        <f t="shared" si="36"/>
        <v>50875.5</v>
      </c>
      <c r="K67" s="219">
        <f t="shared" si="37"/>
        <v>65242.74</v>
      </c>
    </row>
    <row r="68" spans="2:11" ht="15" x14ac:dyDescent="0.2">
      <c r="B68" s="15" t="s">
        <v>208</v>
      </c>
      <c r="C68" s="183">
        <v>10849</v>
      </c>
      <c r="D68" s="183" t="s">
        <v>7</v>
      </c>
      <c r="E68" s="181" t="s">
        <v>215</v>
      </c>
      <c r="F68" s="182" t="s">
        <v>92</v>
      </c>
      <c r="G68" s="196">
        <v>4</v>
      </c>
      <c r="H68" s="244">
        <v>1200.01</v>
      </c>
      <c r="I68" s="192">
        <f>H68*'4-BDI'!$E$29</f>
        <v>1538.892824</v>
      </c>
      <c r="J68" s="218">
        <f t="shared" ref="J68" si="38">TRUNC(G68*H68,2)</f>
        <v>4800.04</v>
      </c>
      <c r="K68" s="219">
        <f t="shared" ref="K68" si="39">TRUNC(G68*I68,2)</f>
        <v>6155.57</v>
      </c>
    </row>
    <row r="69" spans="2:11" ht="15" x14ac:dyDescent="0.2">
      <c r="B69" s="15" t="s">
        <v>210</v>
      </c>
      <c r="C69" s="183">
        <v>10848</v>
      </c>
      <c r="D69" s="183" t="s">
        <v>7</v>
      </c>
      <c r="E69" s="181" t="s">
        <v>201</v>
      </c>
      <c r="F69" s="182" t="s">
        <v>92</v>
      </c>
      <c r="G69" s="196">
        <v>4</v>
      </c>
      <c r="H69" s="244">
        <v>753.75</v>
      </c>
      <c r="I69" s="192">
        <f>H69*'4-BDI'!$E$29</f>
        <v>966.60900000000004</v>
      </c>
      <c r="J69" s="218">
        <f t="shared" si="36"/>
        <v>3015</v>
      </c>
      <c r="K69" s="219">
        <f t="shared" si="37"/>
        <v>3866.43</v>
      </c>
    </row>
    <row r="70" spans="2:11" ht="15.75" thickBot="1" x14ac:dyDescent="0.3">
      <c r="B70" s="325" t="s">
        <v>106</v>
      </c>
      <c r="C70" s="325"/>
      <c r="D70" s="325"/>
      <c r="E70" s="325"/>
      <c r="F70" s="325"/>
      <c r="G70" s="325"/>
      <c r="H70" s="326"/>
      <c r="I70" s="262"/>
      <c r="J70" s="263">
        <f>SUM(J66:J69)</f>
        <v>60936.88</v>
      </c>
      <c r="K70" s="263">
        <f>SUM(K66:K69)</f>
        <v>78145.440000000002</v>
      </c>
    </row>
    <row r="71" spans="2:11" ht="15.75" thickBot="1" x14ac:dyDescent="0.3">
      <c r="B71" s="266"/>
      <c r="C71" s="267"/>
      <c r="D71" s="267"/>
      <c r="E71" s="267"/>
      <c r="F71" s="267"/>
      <c r="G71" s="267"/>
      <c r="H71" s="267"/>
      <c r="I71" s="268"/>
      <c r="J71" s="269"/>
      <c r="K71" s="270"/>
    </row>
    <row r="72" spans="2:11" ht="15.75" thickBot="1" x14ac:dyDescent="0.25">
      <c r="B72" s="319" t="s">
        <v>16</v>
      </c>
      <c r="C72" s="320"/>
      <c r="D72" s="320"/>
      <c r="E72" s="320"/>
      <c r="F72" s="320"/>
      <c r="G72" s="320"/>
      <c r="H72" s="320"/>
      <c r="I72" s="321"/>
      <c r="J72" s="264">
        <f>J13+J21+J32+J48+J55+J63+J40+J70</f>
        <v>335746.67</v>
      </c>
      <c r="K72" s="265"/>
    </row>
    <row r="73" spans="2:11" ht="15.75" thickBot="1" x14ac:dyDescent="0.25">
      <c r="B73" s="322" t="s">
        <v>9</v>
      </c>
      <c r="C73" s="323"/>
      <c r="D73" s="323"/>
      <c r="E73" s="323"/>
      <c r="F73" s="323"/>
      <c r="G73" s="323"/>
      <c r="H73" s="323"/>
      <c r="I73" s="323"/>
      <c r="J73" s="324"/>
      <c r="K73" s="75">
        <f>K63+K55+K48+K40+K32+K21+K13+K70</f>
        <v>430561.38000000006</v>
      </c>
    </row>
    <row r="74" spans="2:11" x14ac:dyDescent="0.2">
      <c r="B74" s="76"/>
      <c r="K74" s="77"/>
    </row>
    <row r="75" spans="2:11" ht="15" x14ac:dyDescent="0.25">
      <c r="B75" s="76"/>
      <c r="C75" s="184" t="s">
        <v>167</v>
      </c>
      <c r="D75" s="63"/>
      <c r="E75" s="185"/>
      <c r="K75" s="77"/>
    </row>
    <row r="76" spans="2:11" ht="15.75" thickBot="1" x14ac:dyDescent="0.3">
      <c r="B76" s="78"/>
      <c r="C76" s="187" t="s">
        <v>168</v>
      </c>
      <c r="D76" s="79"/>
      <c r="E76" s="188"/>
      <c r="F76" s="186"/>
      <c r="K76" s="77"/>
    </row>
    <row r="77" spans="2:11" ht="15.75" thickBot="1" x14ac:dyDescent="0.3">
      <c r="F77" s="189"/>
      <c r="G77" s="80"/>
      <c r="H77" s="81"/>
      <c r="I77" s="81"/>
      <c r="J77" s="82"/>
      <c r="K77" s="83"/>
    </row>
  </sheetData>
  <protectedRanges>
    <protectedRange password="C715" sqref="C57:K57 C40:C41 C32:C33 C48:C49 C13:C14 C55:C56 C21:C22" name="Intervalo3" securityDescriptor="O:WDG:WDD:(A;;CC;;;S-1-5-21-331323738-3957049979-2397494211-500)"/>
    <protectedRange sqref="G57" name="Intervalo2"/>
    <protectedRange password="C715" sqref="E32:E33 E63:E64 B13:C14 E13:E14 G32:I34 G40:I42 E40:E41 E48:E49 G13:H14 G63:I64 G48:I50 E55:E56 B55:C56 B32:C33 B40:C41 B48:C49 B63:C64 G55:I56 E21:E22 G21:I22 B21:C22" name="Intervalo3_18" securityDescriptor="O:WDG:WDD:(A;;CC;;;S-1-5-21-331323738-3957049979-2397494211-500)"/>
    <protectedRange sqref="G63:I64 G32:I33 G48:I49 B63:B64 B55:B56 B13:B14 B40:B41 G40:I41 B32:B33 G13:H14 B48:B49 G55:I56 G21:I22 B21:B22" name="Intervalo2_16"/>
    <protectedRange password="C715" sqref="B32:B33 B48:B49 B63:B64 B55:B56 B40:B41 B13:B14 B21:B22" name="Intervalo3_1_2_1" securityDescriptor="O:WDG:WDD:(A;;CC;;;S-1-5-21-331323738-3957049979-2397494211-500)"/>
    <protectedRange sqref="B32:B33 B48:B49 B63:B64 B55:B56 B40:B41 B13:B14 B21:B22" name="Intervalo2_1_2"/>
    <protectedRange password="C715" sqref="F13:F14 F32:F33 F48:F49 F63:F64 F40:F41 F55:F56 F21:F22" name="Intervalo3_4_1_1_5" securityDescriptor="O:WDG:WDD:(A;;CC;;;S-1-5-21-331323738-3957049979-2397494211-500)"/>
    <protectedRange password="C715" sqref="B70:B71" name="Intervalo3_19" securityDescriptor="O:WDG:WDD:(A;;CC;;;S-1-5-21-331323738-3957049979-2397494211-500)"/>
    <protectedRange sqref="B70:B71" name="Intervalo2_17"/>
    <protectedRange password="C715" sqref="B70:B71" name="Intervalo3_1_3" securityDescriptor="O:WDG:WDD:(A;;CC;;;S-1-5-21-331323738-3957049979-2397494211-500)"/>
    <protectedRange sqref="B70:B71" name="Intervalo2_1_3"/>
    <protectedRange password="C715" sqref="F70:F71" name="Intervalo3_8_7" securityDescriptor="O:WDG:WDD:(A;;CC;;;S-1-5-21-331323738-3957049979-2397494211-500)"/>
    <protectedRange password="C715" sqref="F70:F71" name="Intervalo3_3_1_7" securityDescriptor="O:WDG:WDD:(A;;CC;;;S-1-5-21-331323738-3957049979-2397494211-500)"/>
    <protectedRange password="C715" sqref="F70:F71" name="Intervalo3_4_1_1_1_1_7" securityDescriptor="O:WDG:WDD:(A;;CC;;;S-1-5-21-331323738-3957049979-2397494211-500)"/>
  </protectedRanges>
  <autoFilter ref="A1:K63" xr:uid="{00000000-0009-0000-0000-000002000000}"/>
  <mergeCells count="17">
    <mergeCell ref="B55:I55"/>
    <mergeCell ref="B63:I63"/>
    <mergeCell ref="B72:I72"/>
    <mergeCell ref="B73:J73"/>
    <mergeCell ref="B40:I40"/>
    <mergeCell ref="B70:H70"/>
    <mergeCell ref="B32:I32"/>
    <mergeCell ref="B21:I21"/>
    <mergeCell ref="B13:I13"/>
    <mergeCell ref="B48:I48"/>
    <mergeCell ref="B2:K2"/>
    <mergeCell ref="B8:K8"/>
    <mergeCell ref="B3:K3"/>
    <mergeCell ref="B4:K4"/>
    <mergeCell ref="B5:K5"/>
    <mergeCell ref="B6:K6"/>
    <mergeCell ref="B7:K7"/>
  </mergeCells>
  <phoneticPr fontId="28" type="noConversion"/>
  <printOptions horizontalCentered="1"/>
  <pageMargins left="0.25" right="0.25" top="0.75" bottom="0.75" header="0.3" footer="0.3"/>
  <pageSetup paperSize="9" scale="71" fitToHeight="0" orientation="landscape" r:id="rId1"/>
  <headerFooter>
    <oddFooter>Página &amp;P de &amp;N</oddFooter>
  </headerFooter>
  <ignoredErrors>
    <ignoredError sqref="H2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33"/>
  <sheetViews>
    <sheetView view="pageBreakPreview" topLeftCell="A7" zoomScale="70" zoomScaleNormal="70" zoomScaleSheetLayoutView="70" workbookViewId="0">
      <selection activeCell="D13" sqref="D13:D14"/>
    </sheetView>
  </sheetViews>
  <sheetFormatPr defaultRowHeight="12.75" x14ac:dyDescent="0.2"/>
  <cols>
    <col min="2" max="2" width="10.85546875" customWidth="1"/>
    <col min="3" max="3" width="58.140625" customWidth="1"/>
    <col min="4" max="4" width="23.42578125" style="4" bestFit="1" customWidth="1"/>
    <col min="5" max="5" width="16.7109375" customWidth="1"/>
    <col min="6" max="6" width="21" customWidth="1"/>
    <col min="7" max="7" width="26.140625" bestFit="1" customWidth="1"/>
    <col min="8" max="8" width="21.7109375" bestFit="1" customWidth="1"/>
    <col min="9" max="9" width="19.42578125" bestFit="1" customWidth="1"/>
  </cols>
  <sheetData>
    <row r="1" spans="2:11" ht="47.25" customHeight="1" thickBot="1" x14ac:dyDescent="0.25"/>
    <row r="2" spans="2:11" ht="97.5" customHeight="1" thickBot="1" x14ac:dyDescent="0.25">
      <c r="B2" s="287"/>
      <c r="C2" s="288"/>
      <c r="D2" s="288"/>
      <c r="E2" s="288"/>
      <c r="F2" s="288"/>
      <c r="G2" s="288"/>
      <c r="H2" s="288"/>
      <c r="I2" s="170"/>
    </row>
    <row r="3" spans="2:11" ht="15" x14ac:dyDescent="0.2">
      <c r="B3" s="290" t="str">
        <f>'2-ORÇAMENTO'!B3:G3</f>
        <v>OBRA: CONSTRUÇÃO PRAÇA N. SRA. DA GUIA</v>
      </c>
      <c r="C3" s="291"/>
      <c r="D3" s="291"/>
      <c r="E3" s="291"/>
      <c r="F3" s="291"/>
      <c r="G3" s="291"/>
      <c r="H3" s="291"/>
      <c r="I3" s="171"/>
    </row>
    <row r="4" spans="2:11" ht="15" x14ac:dyDescent="0.2">
      <c r="B4" s="345" t="str">
        <f>'2-ORÇAMENTO'!B4:G4</f>
        <v>LOCAL: ROTATÓRIA DO AEROPORTO</v>
      </c>
      <c r="C4" s="346"/>
      <c r="D4" s="346"/>
      <c r="E4" s="346"/>
      <c r="F4" s="346"/>
      <c r="G4" s="346"/>
      <c r="H4" s="346"/>
    </row>
    <row r="5" spans="2:11" ht="15" x14ac:dyDescent="0.2">
      <c r="B5" s="345" t="str">
        <f>'2-ORÇAMENTO'!B5:G5</f>
        <v>ENDEREÇO: AV FILINTO MULLER, AV. JOÃO PONCE DE ARRUDA, AV ARTHUR BERNARDES</v>
      </c>
      <c r="C5" s="346"/>
      <c r="D5" s="346"/>
      <c r="E5" s="346"/>
      <c r="F5" s="346"/>
      <c r="G5" s="346"/>
      <c r="H5" s="346"/>
    </row>
    <row r="6" spans="2:11" ht="15" customHeight="1" x14ac:dyDescent="0.2">
      <c r="B6" s="293" t="str">
        <f>'2-ORÇAMENTO'!B6:G6</f>
        <v>MUNICÍPIO: VÁRZEA GRANDE - MT</v>
      </c>
      <c r="C6" s="294"/>
      <c r="D6" s="294"/>
      <c r="E6" s="294"/>
      <c r="F6" s="294"/>
      <c r="G6" s="294"/>
      <c r="H6" s="294"/>
    </row>
    <row r="7" spans="2:11" ht="15.75" thickBot="1" x14ac:dyDescent="0.25">
      <c r="B7" s="296" t="str">
        <f>'2-ORÇAMENTO'!B7:G7</f>
        <v>DATA BASE: SINAPI MAIO - COM DESONERAÇÃO / 2023 - BDI - 28,24%</v>
      </c>
      <c r="C7" s="297"/>
      <c r="D7" s="297"/>
      <c r="E7" s="297"/>
      <c r="F7" s="297"/>
      <c r="G7" s="297"/>
      <c r="H7" s="297"/>
      <c r="I7" s="152"/>
      <c r="K7" s="102"/>
    </row>
    <row r="8" spans="2:11" ht="16.5" customHeight="1" thickBot="1" x14ac:dyDescent="0.25">
      <c r="B8" s="327" t="s">
        <v>26</v>
      </c>
      <c r="C8" s="328"/>
      <c r="D8" s="328"/>
      <c r="E8" s="328"/>
      <c r="F8" s="328"/>
      <c r="G8" s="328"/>
      <c r="H8" s="328"/>
      <c r="I8" s="328"/>
    </row>
    <row r="9" spans="2:11" ht="16.149999999999999" customHeight="1" thickBot="1" x14ac:dyDescent="0.25">
      <c r="B9" s="329" t="s">
        <v>1</v>
      </c>
      <c r="C9" s="329" t="s">
        <v>10</v>
      </c>
      <c r="D9" s="332" t="s">
        <v>8</v>
      </c>
      <c r="E9" s="333"/>
      <c r="F9" s="327" t="s">
        <v>11</v>
      </c>
      <c r="G9" s="328"/>
      <c r="H9" s="328"/>
      <c r="I9" s="328"/>
    </row>
    <row r="10" spans="2:11" ht="16.5" thickBot="1" x14ac:dyDescent="0.3">
      <c r="B10" s="330"/>
      <c r="C10" s="331"/>
      <c r="D10" s="5" t="s">
        <v>12</v>
      </c>
      <c r="E10" s="6" t="s">
        <v>13</v>
      </c>
      <c r="F10" s="7" t="s">
        <v>14</v>
      </c>
      <c r="G10" s="7" t="s">
        <v>169</v>
      </c>
      <c r="H10" s="7" t="s">
        <v>170</v>
      </c>
      <c r="I10" s="7" t="s">
        <v>179</v>
      </c>
    </row>
    <row r="11" spans="2:11" ht="18" x14ac:dyDescent="0.25">
      <c r="B11" s="279" t="str">
        <f>'2-ORÇAMENTO'!B10</f>
        <v>1.0</v>
      </c>
      <c r="C11" s="281" t="str">
        <f>'2-ORÇAMENTO'!E10</f>
        <v>ADMINISTRAÇÃO DE OBRA</v>
      </c>
      <c r="D11" s="283">
        <f>'2-ORÇAMENTO'!$K$13</f>
        <v>9971.93</v>
      </c>
      <c r="E11" s="285">
        <f>D11/$D$29</f>
        <v>2.3160298306364593E-2</v>
      </c>
      <c r="F11" s="103">
        <f t="shared" ref="F11:I23" si="0">$D11*F12</f>
        <v>2492.9825000000001</v>
      </c>
      <c r="G11" s="103">
        <f t="shared" si="0"/>
        <v>2492.9825000000001</v>
      </c>
      <c r="H11" s="103">
        <f t="shared" si="0"/>
        <v>2492.9825000000001</v>
      </c>
      <c r="I11" s="103">
        <f t="shared" si="0"/>
        <v>2492.9825000000001</v>
      </c>
    </row>
    <row r="12" spans="2:11" ht="18" x14ac:dyDescent="0.25">
      <c r="B12" s="280"/>
      <c r="C12" s="282"/>
      <c r="D12" s="284"/>
      <c r="E12" s="286"/>
      <c r="F12" s="104">
        <v>0.25</v>
      </c>
      <c r="G12" s="104">
        <v>0.25</v>
      </c>
      <c r="H12" s="104">
        <v>0.25</v>
      </c>
      <c r="I12" s="104">
        <v>0.25</v>
      </c>
    </row>
    <row r="13" spans="2:11" ht="18" x14ac:dyDescent="0.25">
      <c r="B13" s="279" t="str">
        <f>'2-ORÇAMENTO'!B15</f>
        <v>2.0</v>
      </c>
      <c r="C13" s="299" t="str">
        <f>'2-ORÇAMENTO'!E15</f>
        <v>SERVIÇOS PRELIMINARES</v>
      </c>
      <c r="D13" s="300">
        <f>'2-ORÇAMENTO'!K21</f>
        <v>21124.949999999997</v>
      </c>
      <c r="E13" s="301">
        <f>D13/$D$29</f>
        <v>4.9063736278437235E-2</v>
      </c>
      <c r="F13" s="103">
        <f t="shared" si="0"/>
        <v>21124.949999999997</v>
      </c>
      <c r="G13" s="103">
        <f t="shared" si="0"/>
        <v>0</v>
      </c>
      <c r="H13" s="103">
        <f t="shared" si="0"/>
        <v>0</v>
      </c>
      <c r="I13" s="103">
        <f t="shared" si="0"/>
        <v>0</v>
      </c>
    </row>
    <row r="14" spans="2:11" ht="18" x14ac:dyDescent="0.25">
      <c r="B14" s="280"/>
      <c r="C14" s="282"/>
      <c r="D14" s="284"/>
      <c r="E14" s="286"/>
      <c r="F14" s="104">
        <v>1</v>
      </c>
      <c r="G14" s="104"/>
      <c r="H14" s="104"/>
      <c r="I14" s="104"/>
    </row>
    <row r="15" spans="2:11" ht="18" x14ac:dyDescent="0.25">
      <c r="B15" s="279" t="str">
        <f>'2-ORÇAMENTO'!B23</f>
        <v>3.0</v>
      </c>
      <c r="C15" s="299" t="str">
        <f>'2-ORÇAMENTO'!E23</f>
        <v>PISOS E CALÇADAS</v>
      </c>
      <c r="D15" s="300">
        <f>'2-ORÇAMENTO'!K32</f>
        <v>217550.27000000002</v>
      </c>
      <c r="E15" s="301">
        <f>D15/$D$29</f>
        <v>0.50527121127305952</v>
      </c>
      <c r="F15" s="103">
        <f t="shared" si="0"/>
        <v>43510.054000000004</v>
      </c>
      <c r="G15" s="103">
        <f t="shared" si="0"/>
        <v>130530.16200000001</v>
      </c>
      <c r="H15" s="103">
        <f t="shared" si="0"/>
        <v>43510.054000000004</v>
      </c>
      <c r="I15" s="103">
        <f t="shared" si="0"/>
        <v>0</v>
      </c>
    </row>
    <row r="16" spans="2:11" ht="18" x14ac:dyDescent="0.25">
      <c r="B16" s="280"/>
      <c r="C16" s="282"/>
      <c r="D16" s="284"/>
      <c r="E16" s="286"/>
      <c r="F16" s="104">
        <v>0.2</v>
      </c>
      <c r="G16" s="104">
        <v>0.6</v>
      </c>
      <c r="H16" s="104">
        <v>0.2</v>
      </c>
      <c r="I16" s="104"/>
    </row>
    <row r="17" spans="2:9" ht="18" x14ac:dyDescent="0.25">
      <c r="B17" s="279" t="str">
        <f>'2-ORÇAMENTO'!B34</f>
        <v>4.0</v>
      </c>
      <c r="C17" s="341" t="str">
        <f>'2-ORÇAMENTO'!E34</f>
        <v>ALVENARIAS</v>
      </c>
      <c r="D17" s="300">
        <f>'2-ORÇAMENTO'!K40</f>
        <v>22192.350000000002</v>
      </c>
      <c r="E17" s="301">
        <f>D17/$D$29</f>
        <v>5.1542825322605582E-2</v>
      </c>
      <c r="F17" s="103">
        <f t="shared" si="0"/>
        <v>0</v>
      </c>
      <c r="G17" s="103">
        <f t="shared" si="0"/>
        <v>22192.350000000002</v>
      </c>
      <c r="H17" s="103">
        <f t="shared" si="0"/>
        <v>0</v>
      </c>
      <c r="I17" s="103">
        <f t="shared" si="0"/>
        <v>0</v>
      </c>
    </row>
    <row r="18" spans="2:9" ht="18" x14ac:dyDescent="0.25">
      <c r="B18" s="280"/>
      <c r="C18" s="342"/>
      <c r="D18" s="284"/>
      <c r="E18" s="286"/>
      <c r="F18" s="104"/>
      <c r="G18" s="104">
        <v>1</v>
      </c>
      <c r="H18" s="104"/>
      <c r="I18" s="104"/>
    </row>
    <row r="19" spans="2:9" ht="18" x14ac:dyDescent="0.25">
      <c r="B19" s="279" t="str">
        <f>'2-ORÇAMENTO'!B42</f>
        <v>5.0</v>
      </c>
      <c r="C19" s="299" t="str">
        <f>'2-ORÇAMENTO'!E42</f>
        <v xml:space="preserve">INSTALAÇÕES ELÉTRICAS </v>
      </c>
      <c r="D19" s="300">
        <f>'2-ORÇAMENTO'!K48</f>
        <v>26639.68</v>
      </c>
      <c r="E19" s="301">
        <f>D19/$D$29</f>
        <v>6.1871968173271841E-2</v>
      </c>
      <c r="F19" s="103">
        <f t="shared" si="0"/>
        <v>2663.9680000000003</v>
      </c>
      <c r="G19" s="103">
        <f t="shared" si="0"/>
        <v>5327.9360000000006</v>
      </c>
      <c r="H19" s="103">
        <f t="shared" si="0"/>
        <v>13319.84</v>
      </c>
      <c r="I19" s="103">
        <f t="shared" si="0"/>
        <v>5327.9360000000006</v>
      </c>
    </row>
    <row r="20" spans="2:9" ht="18" x14ac:dyDescent="0.25">
      <c r="B20" s="280"/>
      <c r="C20" s="282"/>
      <c r="D20" s="284"/>
      <c r="E20" s="286"/>
      <c r="F20" s="104">
        <v>0.1</v>
      </c>
      <c r="G20" s="104">
        <v>0.2</v>
      </c>
      <c r="H20" s="104">
        <v>0.5</v>
      </c>
      <c r="I20" s="104">
        <v>0.2</v>
      </c>
    </row>
    <row r="21" spans="2:9" ht="18" x14ac:dyDescent="0.25">
      <c r="B21" s="279" t="str">
        <f>'2-ORÇAMENTO'!B50</f>
        <v>6.0</v>
      </c>
      <c r="C21" s="299" t="str">
        <f>'2-ORÇAMENTO'!E50</f>
        <v>INSTALAÇÕES HIDRAULICAS</v>
      </c>
      <c r="D21" s="300">
        <f>'2-ORÇAMENTO'!K55</f>
        <v>2992.66</v>
      </c>
      <c r="E21" s="301">
        <f>D21/$D$29</f>
        <v>6.9506001676230235E-3</v>
      </c>
      <c r="F21" s="103">
        <f t="shared" si="0"/>
        <v>1496.33</v>
      </c>
      <c r="G21" s="103">
        <f t="shared" si="0"/>
        <v>1496.33</v>
      </c>
      <c r="H21" s="103">
        <f t="shared" si="0"/>
        <v>0</v>
      </c>
      <c r="I21" s="103">
        <f t="shared" si="0"/>
        <v>0</v>
      </c>
    </row>
    <row r="22" spans="2:9" ht="18" x14ac:dyDescent="0.25">
      <c r="B22" s="280"/>
      <c r="C22" s="282"/>
      <c r="D22" s="284"/>
      <c r="E22" s="286"/>
      <c r="F22" s="104">
        <v>0.5</v>
      </c>
      <c r="G22" s="104">
        <v>0.5</v>
      </c>
      <c r="H22" s="104"/>
      <c r="I22" s="104"/>
    </row>
    <row r="23" spans="2:9" ht="18" x14ac:dyDescent="0.25">
      <c r="B23" s="279" t="str">
        <f>'2-ORÇAMENTO'!$B$57</f>
        <v>7.0</v>
      </c>
      <c r="C23" s="299" t="str">
        <f>'2-ORÇAMENTO'!E57</f>
        <v>PAISAGISMO</v>
      </c>
      <c r="D23" s="300">
        <f>'2-ORÇAMENTO'!K63</f>
        <v>51944.1</v>
      </c>
      <c r="E23" s="301">
        <f>D23/$D$29</f>
        <v>0.12064272926661468</v>
      </c>
      <c r="F23" s="103">
        <f t="shared" si="0"/>
        <v>0</v>
      </c>
      <c r="G23" s="103">
        <f t="shared" si="0"/>
        <v>0</v>
      </c>
      <c r="H23" s="103">
        <f t="shared" si="0"/>
        <v>25972.05</v>
      </c>
      <c r="I23" s="103">
        <f t="shared" si="0"/>
        <v>25972.05</v>
      </c>
    </row>
    <row r="24" spans="2:9" ht="18" x14ac:dyDescent="0.25">
      <c r="B24" s="280"/>
      <c r="C24" s="282"/>
      <c r="D24" s="284"/>
      <c r="E24" s="286"/>
      <c r="F24" s="104"/>
      <c r="G24" s="104"/>
      <c r="H24" s="104">
        <v>0.5</v>
      </c>
      <c r="I24" s="104">
        <v>0.5</v>
      </c>
    </row>
    <row r="25" spans="2:9" ht="18" x14ac:dyDescent="0.25">
      <c r="B25" s="279" t="str">
        <f>'2-ORÇAMENTO'!$B$65</f>
        <v>8.0</v>
      </c>
      <c r="C25" s="299" t="str">
        <f>'2-ORÇAMENTO'!$E$65</f>
        <v>DIVERSOS</v>
      </c>
      <c r="D25" s="304">
        <f>'2-ORÇAMENTO'!$K$70</f>
        <v>78145.440000000002</v>
      </c>
      <c r="E25" s="301">
        <f>D25/$D$29</f>
        <v>0.18149663121202372</v>
      </c>
      <c r="F25" s="103">
        <f t="shared" ref="F25:I25" si="1">$D25*F26</f>
        <v>15629.088000000002</v>
      </c>
      <c r="G25" s="103">
        <f t="shared" si="1"/>
        <v>39072.720000000001</v>
      </c>
      <c r="H25" s="103">
        <f t="shared" si="1"/>
        <v>15629.088000000002</v>
      </c>
      <c r="I25" s="103">
        <f t="shared" si="1"/>
        <v>7814.5440000000008</v>
      </c>
    </row>
    <row r="26" spans="2:9" ht="18.75" thickBot="1" x14ac:dyDescent="0.3">
      <c r="B26" s="343"/>
      <c r="C26" s="344"/>
      <c r="D26" s="339"/>
      <c r="E26" s="340"/>
      <c r="F26" s="104">
        <v>0.2</v>
      </c>
      <c r="G26" s="104">
        <v>0.5</v>
      </c>
      <c r="H26" s="104">
        <v>0.2</v>
      </c>
      <c r="I26" s="104">
        <v>0.1</v>
      </c>
    </row>
    <row r="27" spans="2:9" ht="18.75" thickBot="1" x14ac:dyDescent="0.3">
      <c r="B27" s="337" t="s">
        <v>17</v>
      </c>
      <c r="C27" s="338"/>
      <c r="D27" s="88"/>
      <c r="E27" s="85"/>
      <c r="F27" s="105">
        <f t="shared" ref="F27:I27" si="2">SUM(F17,F19,F15,F13,F11,E37,F23,F25)</f>
        <v>85421.04250000001</v>
      </c>
      <c r="G27" s="105">
        <f t="shared" si="2"/>
        <v>199616.15050000002</v>
      </c>
      <c r="H27" s="105">
        <f t="shared" si="2"/>
        <v>100924.0145</v>
      </c>
      <c r="I27" s="105">
        <f t="shared" si="2"/>
        <v>41607.512500000004</v>
      </c>
    </row>
    <row r="28" spans="2:9" ht="18" x14ac:dyDescent="0.25">
      <c r="B28" s="335" t="s">
        <v>102</v>
      </c>
      <c r="C28" s="336"/>
      <c r="D28" s="87"/>
      <c r="E28" s="86"/>
      <c r="F28" s="257">
        <f t="shared" ref="F28:I28" si="3">F27/$D$29</f>
        <v>0.19839457616937223</v>
      </c>
      <c r="G28" s="257">
        <f t="shared" si="3"/>
        <v>0.46361833590369866</v>
      </c>
      <c r="H28" s="257">
        <f t="shared" si="3"/>
        <v>0.23440099179355106</v>
      </c>
      <c r="I28" s="257">
        <f t="shared" si="3"/>
        <v>9.6635495965755241E-2</v>
      </c>
    </row>
    <row r="29" spans="2:9" ht="18.75" thickBot="1" x14ac:dyDescent="0.3">
      <c r="B29" s="334" t="s">
        <v>18</v>
      </c>
      <c r="C29" s="334"/>
      <c r="D29" s="258">
        <f>SUM(D11:D26)</f>
        <v>430561.37999999995</v>
      </c>
      <c r="E29" s="259">
        <f>SUM(E11:E26)</f>
        <v>1.0000000000000002</v>
      </c>
      <c r="F29" s="260">
        <f t="shared" ref="F29:I29" si="4">F27</f>
        <v>85421.04250000001</v>
      </c>
      <c r="G29" s="260">
        <f t="shared" si="4"/>
        <v>199616.15050000002</v>
      </c>
      <c r="H29" s="260">
        <f t="shared" si="4"/>
        <v>100924.0145</v>
      </c>
      <c r="I29" s="260">
        <f t="shared" si="4"/>
        <v>41607.512500000004</v>
      </c>
    </row>
    <row r="30" spans="2:9" ht="18" customHeight="1" x14ac:dyDescent="0.2">
      <c r="B30" s="17"/>
      <c r="D30" s="106"/>
    </row>
    <row r="31" spans="2:9" ht="14.25" customHeight="1" x14ac:dyDescent="0.25">
      <c r="B31" s="17"/>
      <c r="D31" s="107"/>
    </row>
    <row r="32" spans="2:9" ht="15" x14ac:dyDescent="0.25">
      <c r="B32" s="26"/>
      <c r="C32" s="24" t="s">
        <v>167</v>
      </c>
      <c r="D32" s="20"/>
      <c r="E32" s="108"/>
      <c r="F32" s="169"/>
    </row>
    <row r="33" spans="2:9" ht="15.75" thickBot="1" x14ac:dyDescent="0.3">
      <c r="B33" s="90"/>
      <c r="C33" s="25" t="s">
        <v>168</v>
      </c>
      <c r="D33" s="21"/>
      <c r="E33" s="22"/>
      <c r="F33" s="23"/>
      <c r="G33" s="152"/>
      <c r="H33" s="152"/>
      <c r="I33" s="152"/>
    </row>
  </sheetData>
  <mergeCells count="46">
    <mergeCell ref="B5:H5"/>
    <mergeCell ref="B6:H6"/>
    <mergeCell ref="B7:H7"/>
    <mergeCell ref="B2:H2"/>
    <mergeCell ref="B3:H3"/>
    <mergeCell ref="B4:H4"/>
    <mergeCell ref="B29:C29"/>
    <mergeCell ref="D15:D16"/>
    <mergeCell ref="E13:E14"/>
    <mergeCell ref="E15:E16"/>
    <mergeCell ref="E17:E18"/>
    <mergeCell ref="B28:C28"/>
    <mergeCell ref="B27:C27"/>
    <mergeCell ref="B23:B24"/>
    <mergeCell ref="C23:C24"/>
    <mergeCell ref="D25:D26"/>
    <mergeCell ref="E25:E26"/>
    <mergeCell ref="B17:B18"/>
    <mergeCell ref="C17:C18"/>
    <mergeCell ref="D17:D18"/>
    <mergeCell ref="B25:B26"/>
    <mergeCell ref="C25:C26"/>
    <mergeCell ref="D23:D24"/>
    <mergeCell ref="E23:E24"/>
    <mergeCell ref="C15:C16"/>
    <mergeCell ref="B15:B16"/>
    <mergeCell ref="B21:B22"/>
    <mergeCell ref="C21:C22"/>
    <mergeCell ref="D21:D22"/>
    <mergeCell ref="E21:E22"/>
    <mergeCell ref="B8:I8"/>
    <mergeCell ref="F9:I9"/>
    <mergeCell ref="B9:B10"/>
    <mergeCell ref="C9:C10"/>
    <mergeCell ref="D9:E9"/>
    <mergeCell ref="E11:E12"/>
    <mergeCell ref="D11:D12"/>
    <mergeCell ref="D13:D14"/>
    <mergeCell ref="E19:E20"/>
    <mergeCell ref="D19:D20"/>
    <mergeCell ref="C11:C12"/>
    <mergeCell ref="B11:B12"/>
    <mergeCell ref="C13:C14"/>
    <mergeCell ref="B13:B14"/>
    <mergeCell ref="C19:C20"/>
    <mergeCell ref="B19:B20"/>
  </mergeCells>
  <phoneticPr fontId="28" type="noConversion"/>
  <conditionalFormatting sqref="F1 F3 F6:F7">
    <cfRule type="containsText" dxfId="4" priority="202" operator="containsText" text="%">
      <formula>NOT(ISERROR(SEARCH("%",F1)))</formula>
    </cfRule>
  </conditionalFormatting>
  <conditionalFormatting sqref="F9:F1048576">
    <cfRule type="containsText" dxfId="3" priority="99" operator="containsText" text="%">
      <formula>NOT(ISERROR(SEARCH("%",F9)))</formula>
    </cfRule>
  </conditionalFormatting>
  <conditionalFormatting sqref="F11:I29">
    <cfRule type="containsText" dxfId="2" priority="52" operator="containsText" text="%">
      <formula>NOT(ISERROR(SEARCH("%",F11)))</formula>
    </cfRule>
    <cfRule type="containsText" dxfId="1" priority="53" operator="containsText" text="%">
      <formula>NOT(ISERROR(SEARCH("%",F11)))</formula>
    </cfRule>
  </conditionalFormatting>
  <conditionalFormatting sqref="G10:I29">
    <cfRule type="containsText" dxfId="0" priority="54" operator="containsText" text="%">
      <formula>NOT(ISERROR(SEARCH("%",G10)))</formula>
    </cfRule>
  </conditionalFormatting>
  <printOptions horizontalCentered="1"/>
  <pageMargins left="0.19685039370078741" right="0.19685039370078741" top="0.78740157480314965" bottom="0.78740157480314965" header="0" footer="0"/>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0"/>
  <sheetViews>
    <sheetView showZeros="0" view="pageBreakPreview" zoomScaleNormal="70" zoomScaleSheetLayoutView="100" workbookViewId="0">
      <selection activeCell="G37" sqref="G37"/>
    </sheetView>
  </sheetViews>
  <sheetFormatPr defaultColWidth="9.140625" defaultRowHeight="12.75" x14ac:dyDescent="0.2"/>
  <cols>
    <col min="1" max="1" width="10.5703125" style="44" customWidth="1"/>
    <col min="2" max="2" width="16.28515625" style="16" bestFit="1" customWidth="1"/>
    <col min="3" max="3" width="15" style="16" bestFit="1" customWidth="1"/>
    <col min="4" max="4" width="12" style="51" bestFit="1" customWidth="1"/>
    <col min="5" max="5" width="66" style="52" customWidth="1"/>
    <col min="6" max="6" width="9.28515625" style="16" bestFit="1" customWidth="1"/>
    <col min="7" max="7" width="12.42578125" style="172" bestFit="1" customWidth="1"/>
    <col min="8" max="8" width="13.85546875" style="53" bestFit="1" customWidth="1"/>
    <col min="9" max="9" width="18.5703125" style="58" bestFit="1" customWidth="1"/>
    <col min="10" max="10" width="9.85546875" style="44" hidden="1" customWidth="1"/>
    <col min="11" max="11" width="6.42578125" style="44" hidden="1" customWidth="1"/>
    <col min="12" max="12" width="0" style="44" hidden="1" customWidth="1"/>
    <col min="13" max="16384" width="9.140625" style="44"/>
  </cols>
  <sheetData>
    <row r="1" spans="1:11" ht="13.5" thickBot="1" x14ac:dyDescent="0.25"/>
    <row r="2" spans="1:11" ht="102" customHeight="1" thickBot="1" x14ac:dyDescent="0.25">
      <c r="B2" s="287"/>
      <c r="C2" s="288"/>
      <c r="D2" s="288"/>
      <c r="E2" s="288"/>
      <c r="F2" s="288"/>
      <c r="G2" s="288"/>
      <c r="H2" s="288"/>
      <c r="I2" s="289"/>
    </row>
    <row r="3" spans="1:11" ht="15" x14ac:dyDescent="0.2">
      <c r="B3" s="290" t="s">
        <v>182</v>
      </c>
      <c r="C3" s="291"/>
      <c r="D3" s="291"/>
      <c r="E3" s="291"/>
      <c r="F3" s="291"/>
      <c r="G3" s="291"/>
      <c r="H3" s="291"/>
      <c r="I3" s="291"/>
      <c r="J3" s="291"/>
      <c r="K3" s="292"/>
    </row>
    <row r="4" spans="1:11" ht="15" x14ac:dyDescent="0.2">
      <c r="B4" s="316" t="s">
        <v>184</v>
      </c>
      <c r="C4" s="317"/>
      <c r="D4" s="317"/>
      <c r="E4" s="317"/>
      <c r="F4" s="317"/>
      <c r="G4" s="317"/>
      <c r="H4" s="317"/>
      <c r="I4" s="317"/>
      <c r="J4" s="317"/>
      <c r="K4" s="318"/>
    </row>
    <row r="5" spans="1:11" ht="15" x14ac:dyDescent="0.2">
      <c r="B5" s="316" t="s">
        <v>183</v>
      </c>
      <c r="C5" s="317"/>
      <c r="D5" s="317"/>
      <c r="E5" s="317"/>
      <c r="F5" s="317"/>
      <c r="G5" s="317"/>
      <c r="H5" s="317"/>
      <c r="I5" s="317"/>
      <c r="J5" s="317"/>
      <c r="K5" s="318"/>
    </row>
    <row r="6" spans="1:11" ht="15" customHeight="1" x14ac:dyDescent="0.2">
      <c r="B6" s="316" t="s">
        <v>103</v>
      </c>
      <c r="C6" s="317"/>
      <c r="D6" s="317"/>
      <c r="E6" s="317"/>
      <c r="F6" s="317"/>
      <c r="G6" s="317"/>
      <c r="H6" s="317"/>
      <c r="I6" s="317"/>
      <c r="J6" s="317"/>
      <c r="K6" s="318"/>
    </row>
    <row r="7" spans="1:11" ht="15.75" thickBot="1" x14ac:dyDescent="0.25">
      <c r="B7" s="296" t="s">
        <v>202</v>
      </c>
      <c r="C7" s="297"/>
      <c r="D7" s="297"/>
      <c r="E7" s="297"/>
      <c r="F7" s="297"/>
      <c r="G7" s="297"/>
      <c r="H7" s="297"/>
      <c r="I7" s="297"/>
      <c r="J7" s="297"/>
      <c r="K7" s="298"/>
    </row>
    <row r="8" spans="1:11" ht="13.5" thickBot="1" x14ac:dyDescent="0.25">
      <c r="B8" s="347" t="s">
        <v>44</v>
      </c>
      <c r="C8" s="348"/>
      <c r="D8" s="349"/>
      <c r="E8" s="350" t="s">
        <v>19</v>
      </c>
      <c r="F8" s="352" t="s">
        <v>41</v>
      </c>
      <c r="G8" s="354" t="s">
        <v>45</v>
      </c>
      <c r="H8" s="356" t="s">
        <v>42</v>
      </c>
      <c r="I8" s="356" t="s">
        <v>43</v>
      </c>
    </row>
    <row r="9" spans="1:11" ht="13.5" thickBot="1" x14ac:dyDescent="0.25">
      <c r="A9" s="47"/>
      <c r="B9" s="48" t="s">
        <v>39</v>
      </c>
      <c r="C9" s="48" t="s">
        <v>40</v>
      </c>
      <c r="D9" s="49" t="s">
        <v>2</v>
      </c>
      <c r="E9" s="351"/>
      <c r="F9" s="353"/>
      <c r="G9" s="355"/>
      <c r="H9" s="357"/>
      <c r="I9" s="357"/>
    </row>
    <row r="10" spans="1:11" ht="13.5" thickBot="1" x14ac:dyDescent="0.25">
      <c r="B10" s="121" t="s">
        <v>152</v>
      </c>
      <c r="C10" s="124"/>
      <c r="D10" s="125"/>
      <c r="E10" s="126" t="s">
        <v>144</v>
      </c>
      <c r="F10" s="127" t="s">
        <v>134</v>
      </c>
      <c r="G10" s="128"/>
      <c r="H10" s="129"/>
      <c r="I10" s="130">
        <f>(SUM(I11:I12))</f>
        <v>1392.5</v>
      </c>
    </row>
    <row r="11" spans="1:11" ht="38.25" x14ac:dyDescent="0.2">
      <c r="B11" s="123" t="s">
        <v>150</v>
      </c>
      <c r="C11" s="119" t="s">
        <v>7</v>
      </c>
      <c r="D11" s="120">
        <v>10775</v>
      </c>
      <c r="E11" s="173" t="s">
        <v>125</v>
      </c>
      <c r="F11" s="174" t="s">
        <v>96</v>
      </c>
      <c r="G11" s="220">
        <v>1</v>
      </c>
      <c r="H11" s="211">
        <v>842.5</v>
      </c>
      <c r="I11" s="213">
        <f>TRUNC(H11*G11,2)</f>
        <v>842.5</v>
      </c>
    </row>
    <row r="12" spans="1:11" x14ac:dyDescent="0.2">
      <c r="B12" s="45" t="s">
        <v>36</v>
      </c>
      <c r="C12" s="46" t="s">
        <v>145</v>
      </c>
      <c r="D12" s="56"/>
      <c r="E12" s="177" t="s">
        <v>146</v>
      </c>
      <c r="F12" s="178" t="s">
        <v>115</v>
      </c>
      <c r="G12" s="215">
        <v>1</v>
      </c>
      <c r="H12" s="221">
        <v>550</v>
      </c>
      <c r="I12" s="217">
        <f>TRUNC(H12*G12,2)</f>
        <v>550</v>
      </c>
    </row>
    <row r="13" spans="1:11" ht="13.5" thickBot="1" x14ac:dyDescent="0.25">
      <c r="B13" s="50"/>
      <c r="E13" s="222"/>
      <c r="F13" s="175"/>
      <c r="G13" s="223"/>
      <c r="H13" s="176"/>
      <c r="I13" s="115"/>
    </row>
    <row r="14" spans="1:11" ht="13.5" thickBot="1" x14ac:dyDescent="0.25">
      <c r="B14" s="131" t="s">
        <v>153</v>
      </c>
      <c r="C14" s="122"/>
      <c r="D14" s="132"/>
      <c r="E14" s="133" t="s">
        <v>31</v>
      </c>
      <c r="F14" s="134" t="s">
        <v>29</v>
      </c>
      <c r="G14" s="135"/>
      <c r="H14" s="136"/>
      <c r="I14" s="137">
        <f>TRUNC(SUM(I15:I18,2))</f>
        <v>12</v>
      </c>
    </row>
    <row r="15" spans="1:11" x14ac:dyDescent="0.2">
      <c r="B15" s="119" t="s">
        <v>150</v>
      </c>
      <c r="C15" s="119" t="s">
        <v>7</v>
      </c>
      <c r="D15" s="120">
        <v>134</v>
      </c>
      <c r="E15" s="173" t="s">
        <v>123</v>
      </c>
      <c r="F15" s="174" t="s">
        <v>90</v>
      </c>
      <c r="G15" s="224">
        <v>0.15</v>
      </c>
      <c r="H15" s="211">
        <v>2.12</v>
      </c>
      <c r="I15" s="225">
        <f>TRUNC(H15*G15,2)</f>
        <v>0.31</v>
      </c>
    </row>
    <row r="16" spans="1:11" x14ac:dyDescent="0.2">
      <c r="B16" s="46" t="s">
        <v>150</v>
      </c>
      <c r="C16" s="46" t="s">
        <v>7</v>
      </c>
      <c r="D16" s="56">
        <v>1379</v>
      </c>
      <c r="E16" s="177" t="s">
        <v>122</v>
      </c>
      <c r="F16" s="178" t="s">
        <v>90</v>
      </c>
      <c r="G16" s="226">
        <v>0.15</v>
      </c>
      <c r="H16" s="211">
        <v>0.88</v>
      </c>
      <c r="I16" s="216">
        <f t="shared" ref="I16:I18" si="0">TRUNC(H16*G16,2)</f>
        <v>0.13</v>
      </c>
    </row>
    <row r="17" spans="2:9" x14ac:dyDescent="0.2">
      <c r="B17" s="46" t="s">
        <v>36</v>
      </c>
      <c r="C17" s="46" t="s">
        <v>7</v>
      </c>
      <c r="D17" s="56">
        <v>88309</v>
      </c>
      <c r="E17" s="177" t="s">
        <v>28</v>
      </c>
      <c r="F17" s="178" t="s">
        <v>20</v>
      </c>
      <c r="G17" s="226">
        <v>0.3</v>
      </c>
      <c r="H17" s="211">
        <v>21.83</v>
      </c>
      <c r="I17" s="216">
        <f t="shared" si="0"/>
        <v>6.54</v>
      </c>
    </row>
    <row r="18" spans="2:9" x14ac:dyDescent="0.2">
      <c r="B18" s="46" t="s">
        <v>36</v>
      </c>
      <c r="C18" s="46" t="s">
        <v>7</v>
      </c>
      <c r="D18" s="56">
        <v>88316</v>
      </c>
      <c r="E18" s="177" t="s">
        <v>21</v>
      </c>
      <c r="F18" s="178" t="s">
        <v>20</v>
      </c>
      <c r="G18" s="226">
        <v>0.2</v>
      </c>
      <c r="H18" s="211">
        <v>17.420000000000002</v>
      </c>
      <c r="I18" s="216">
        <f t="shared" si="0"/>
        <v>3.48</v>
      </c>
    </row>
    <row r="19" spans="2:9" ht="13.5" thickBot="1" x14ac:dyDescent="0.25">
      <c r="E19" s="222"/>
      <c r="F19" s="175"/>
      <c r="G19" s="118"/>
      <c r="H19" s="227"/>
      <c r="I19" s="115"/>
    </row>
    <row r="20" spans="2:9" ht="32.25" thickBot="1" x14ac:dyDescent="0.25">
      <c r="B20" s="138" t="s">
        <v>156</v>
      </c>
      <c r="C20" s="139"/>
      <c r="D20" s="140"/>
      <c r="E20" s="141" t="s">
        <v>155</v>
      </c>
      <c r="F20" s="142" t="s">
        <v>93</v>
      </c>
      <c r="G20" s="143">
        <v>1</v>
      </c>
      <c r="H20" s="144"/>
      <c r="I20" s="145">
        <f>TRUNC(SUM(I21:I22),2)</f>
        <v>6.74</v>
      </c>
    </row>
    <row r="21" spans="2:9" ht="25.5" x14ac:dyDescent="0.2">
      <c r="B21" s="119" t="s">
        <v>150</v>
      </c>
      <c r="C21" s="119" t="s">
        <v>7</v>
      </c>
      <c r="D21" s="120">
        <v>3671</v>
      </c>
      <c r="E21" s="173" t="s">
        <v>124</v>
      </c>
      <c r="F21" s="174" t="s">
        <v>93</v>
      </c>
      <c r="G21" s="228">
        <v>1</v>
      </c>
      <c r="H21" s="211">
        <v>1.29</v>
      </c>
      <c r="I21" s="225">
        <f>TRUNC(H21*G21,2)</f>
        <v>1.29</v>
      </c>
    </row>
    <row r="22" spans="2:9" ht="15.75" x14ac:dyDescent="0.2">
      <c r="B22" s="46" t="s">
        <v>36</v>
      </c>
      <c r="C22" s="46" t="s">
        <v>7</v>
      </c>
      <c r="D22" s="56">
        <v>88309</v>
      </c>
      <c r="E22" s="177" t="s">
        <v>28</v>
      </c>
      <c r="F22" s="178" t="s">
        <v>20</v>
      </c>
      <c r="G22" s="229">
        <v>0.25</v>
      </c>
      <c r="H22" s="211">
        <v>21.83</v>
      </c>
      <c r="I22" s="225">
        <f>TRUNC(H22*G22,2)</f>
        <v>5.45</v>
      </c>
    </row>
    <row r="23" spans="2:9" x14ac:dyDescent="0.2">
      <c r="E23" s="222"/>
      <c r="F23" s="175"/>
      <c r="G23" s="118"/>
      <c r="H23" s="227"/>
      <c r="I23" s="115"/>
    </row>
    <row r="24" spans="2:9" ht="38.25" x14ac:dyDescent="0.2">
      <c r="B24" s="116" t="s">
        <v>147</v>
      </c>
      <c r="C24" s="72"/>
      <c r="D24" s="73"/>
      <c r="E24" s="54" t="s">
        <v>171</v>
      </c>
      <c r="F24" s="55" t="s">
        <v>92</v>
      </c>
      <c r="G24" s="146"/>
      <c r="H24" s="112"/>
      <c r="I24" s="113">
        <f>SUM(I25:I28)</f>
        <v>3295.69</v>
      </c>
    </row>
    <row r="25" spans="2:9" ht="25.5" x14ac:dyDescent="0.2">
      <c r="B25" s="45" t="s">
        <v>150</v>
      </c>
      <c r="C25" s="46" t="s">
        <v>7</v>
      </c>
      <c r="D25" s="120">
        <v>42243</v>
      </c>
      <c r="E25" s="173" t="s">
        <v>126</v>
      </c>
      <c r="F25" s="174" t="s">
        <v>92</v>
      </c>
      <c r="G25" s="228">
        <v>3</v>
      </c>
      <c r="H25" s="211">
        <v>397.97</v>
      </c>
      <c r="I25" s="225">
        <f>TRUNC(H25*G25,2)</f>
        <v>1193.9100000000001</v>
      </c>
    </row>
    <row r="26" spans="2:9" ht="25.5" x14ac:dyDescent="0.2">
      <c r="B26" s="45" t="s">
        <v>150</v>
      </c>
      <c r="C26" s="46" t="s">
        <v>7</v>
      </c>
      <c r="D26" s="120">
        <v>14166</v>
      </c>
      <c r="E26" s="173" t="s">
        <v>129</v>
      </c>
      <c r="F26" s="178" t="s">
        <v>92</v>
      </c>
      <c r="G26" s="215">
        <v>1</v>
      </c>
      <c r="H26" s="211">
        <v>1465.88</v>
      </c>
      <c r="I26" s="225">
        <f>TRUNC(H26*G26,2)</f>
        <v>1465.88</v>
      </c>
    </row>
    <row r="27" spans="2:9" ht="51" x14ac:dyDescent="0.2">
      <c r="B27" s="45" t="s">
        <v>36</v>
      </c>
      <c r="C27" s="46" t="s">
        <v>7</v>
      </c>
      <c r="D27" s="120">
        <v>5928</v>
      </c>
      <c r="E27" s="173" t="s">
        <v>95</v>
      </c>
      <c r="F27" s="178" t="s">
        <v>27</v>
      </c>
      <c r="G27" s="215">
        <v>2</v>
      </c>
      <c r="H27" s="211">
        <v>249.94</v>
      </c>
      <c r="I27" s="225">
        <f>TRUNC(H27*G27,2)</f>
        <v>499.88</v>
      </c>
    </row>
    <row r="28" spans="2:9" x14ac:dyDescent="0.2">
      <c r="B28" s="45" t="s">
        <v>36</v>
      </c>
      <c r="C28" s="46" t="s">
        <v>7</v>
      </c>
      <c r="D28" s="120">
        <v>88264</v>
      </c>
      <c r="E28" s="173" t="s">
        <v>30</v>
      </c>
      <c r="F28" s="178" t="s">
        <v>20</v>
      </c>
      <c r="G28" s="215">
        <v>6</v>
      </c>
      <c r="H28" s="211">
        <v>22.67</v>
      </c>
      <c r="I28" s="225">
        <f>TRUNC(H28*G28,2)</f>
        <v>136.02000000000001</v>
      </c>
    </row>
    <row r="29" spans="2:9" x14ac:dyDescent="0.2">
      <c r="B29" s="45"/>
      <c r="C29" s="46"/>
      <c r="D29" s="56"/>
      <c r="E29" s="177"/>
      <c r="F29" s="178"/>
      <c r="G29" s="117"/>
      <c r="H29" s="230"/>
      <c r="I29" s="114"/>
    </row>
    <row r="30" spans="2:9" x14ac:dyDescent="0.2">
      <c r="B30" s="116" t="s">
        <v>174</v>
      </c>
      <c r="C30" s="72"/>
      <c r="D30" s="73"/>
      <c r="E30" s="54" t="s">
        <v>173</v>
      </c>
      <c r="F30" s="55" t="s">
        <v>92</v>
      </c>
      <c r="G30" s="161"/>
      <c r="H30" s="112"/>
      <c r="I30" s="113">
        <f>(SUM(I31:L34))</f>
        <v>465.69</v>
      </c>
    </row>
    <row r="31" spans="2:9" x14ac:dyDescent="0.2">
      <c r="B31" s="46" t="s">
        <v>36</v>
      </c>
      <c r="C31" s="46" t="s">
        <v>7</v>
      </c>
      <c r="D31" s="56">
        <v>88309</v>
      </c>
      <c r="E31" s="173" t="s">
        <v>28</v>
      </c>
      <c r="F31" s="178" t="s">
        <v>20</v>
      </c>
      <c r="G31" s="215">
        <v>0.4</v>
      </c>
      <c r="H31" s="211">
        <v>21.83</v>
      </c>
      <c r="I31" s="225">
        <f>TRUNC(H31*G31,2)</f>
        <v>8.73</v>
      </c>
    </row>
    <row r="32" spans="2:9" x14ac:dyDescent="0.2">
      <c r="B32" s="46" t="s">
        <v>36</v>
      </c>
      <c r="C32" s="46" t="s">
        <v>7</v>
      </c>
      <c r="D32" s="56">
        <v>88316</v>
      </c>
      <c r="E32" s="173" t="s">
        <v>21</v>
      </c>
      <c r="F32" s="178" t="s">
        <v>20</v>
      </c>
      <c r="G32" s="215">
        <v>0.4</v>
      </c>
      <c r="H32" s="211">
        <v>17.420000000000002</v>
      </c>
      <c r="I32" s="225">
        <f>TRUNC(H32*G32,2)</f>
        <v>6.96</v>
      </c>
    </row>
    <row r="33" spans="2:9" x14ac:dyDescent="0.2">
      <c r="B33" s="46" t="s">
        <v>36</v>
      </c>
      <c r="C33" s="46" t="s">
        <v>145</v>
      </c>
      <c r="D33" s="56"/>
      <c r="E33" s="160" t="s">
        <v>175</v>
      </c>
      <c r="F33" s="46" t="s">
        <v>115</v>
      </c>
      <c r="G33" s="215">
        <v>1</v>
      </c>
      <c r="H33" s="211">
        <v>450</v>
      </c>
      <c r="I33" s="216">
        <f t="shared" ref="I33" si="1">TRUNC(H33*G33,2)</f>
        <v>450</v>
      </c>
    </row>
    <row r="34" spans="2:9" ht="16.5" thickBot="1" x14ac:dyDescent="0.25">
      <c r="B34" s="45"/>
      <c r="C34" s="46"/>
      <c r="D34" s="56"/>
      <c r="E34" s="177"/>
      <c r="F34" s="178"/>
      <c r="G34" s="215"/>
      <c r="H34" s="179"/>
      <c r="I34" s="114"/>
    </row>
    <row r="35" spans="2:9" x14ac:dyDescent="0.2">
      <c r="B35" s="155" t="s">
        <v>226</v>
      </c>
      <c r="C35" s="156"/>
      <c r="D35" s="157"/>
      <c r="E35" s="199"/>
      <c r="F35" s="200" t="s">
        <v>115</v>
      </c>
      <c r="G35" s="201">
        <v>1</v>
      </c>
      <c r="H35" s="202"/>
      <c r="I35" s="159">
        <f>TRUNC(SUM(I37:L70),2)</f>
        <v>50875.5</v>
      </c>
    </row>
    <row r="36" spans="2:9" x14ac:dyDescent="0.2">
      <c r="B36" s="203"/>
      <c r="C36" s="204"/>
      <c r="D36" s="205"/>
      <c r="E36" s="206" t="s">
        <v>221</v>
      </c>
      <c r="F36" s="207"/>
      <c r="G36" s="158"/>
      <c r="H36" s="180"/>
      <c r="I36" s="208"/>
    </row>
    <row r="37" spans="2:9" ht="89.25" x14ac:dyDescent="0.2">
      <c r="B37" s="45" t="s">
        <v>36</v>
      </c>
      <c r="C37" s="46" t="s">
        <v>145</v>
      </c>
      <c r="D37" s="209"/>
      <c r="E37" s="210" t="s">
        <v>216</v>
      </c>
      <c r="F37" s="178" t="s">
        <v>115</v>
      </c>
      <c r="G37" s="215">
        <v>6</v>
      </c>
      <c r="H37" s="211">
        <v>985</v>
      </c>
      <c r="I37" s="114">
        <f t="shared" ref="I37:I69" si="2">TRUNC(H37*G37,2)</f>
        <v>5910</v>
      </c>
    </row>
    <row r="38" spans="2:9" x14ac:dyDescent="0.2">
      <c r="B38" s="203"/>
      <c r="C38" s="204"/>
      <c r="D38" s="205"/>
      <c r="E38" s="206" t="s">
        <v>222</v>
      </c>
      <c r="F38" s="207"/>
      <c r="G38" s="158"/>
      <c r="H38" s="180"/>
      <c r="I38" s="208"/>
    </row>
    <row r="39" spans="2:9" ht="79.900000000000006" customHeight="1" x14ac:dyDescent="0.2">
      <c r="B39" s="45" t="s">
        <v>36</v>
      </c>
      <c r="C39" s="46" t="s">
        <v>145</v>
      </c>
      <c r="D39" s="209"/>
      <c r="E39" s="247" t="s">
        <v>224</v>
      </c>
      <c r="F39" s="178" t="s">
        <v>115</v>
      </c>
      <c r="G39" s="215">
        <v>1</v>
      </c>
      <c r="H39" s="211">
        <v>6974</v>
      </c>
      <c r="I39" s="114">
        <f t="shared" ref="I39" si="3">TRUNC(H39*G39,2)</f>
        <v>6974</v>
      </c>
    </row>
    <row r="40" spans="2:9" x14ac:dyDescent="0.2">
      <c r="B40" s="203"/>
      <c r="C40" s="204"/>
      <c r="D40" s="205"/>
      <c r="E40" s="206" t="s">
        <v>225</v>
      </c>
      <c r="F40" s="207"/>
      <c r="G40" s="158"/>
      <c r="H40" s="180"/>
      <c r="I40" s="208"/>
    </row>
    <row r="41" spans="2:9" ht="89.25" x14ac:dyDescent="0.2">
      <c r="B41" s="45" t="s">
        <v>36</v>
      </c>
      <c r="C41" s="46" t="s">
        <v>145</v>
      </c>
      <c r="D41" s="209"/>
      <c r="E41" s="248" t="s">
        <v>227</v>
      </c>
      <c r="F41" s="178" t="s">
        <v>115</v>
      </c>
      <c r="G41" s="215">
        <v>1</v>
      </c>
      <c r="H41" s="211">
        <v>2958</v>
      </c>
      <c r="I41" s="114">
        <f t="shared" ref="I41" si="4">TRUNC(H41*G41,2)</f>
        <v>2958</v>
      </c>
    </row>
    <row r="42" spans="2:9" x14ac:dyDescent="0.2">
      <c r="B42" s="203"/>
      <c r="C42" s="204"/>
      <c r="D42" s="205"/>
      <c r="E42" s="206" t="s">
        <v>229</v>
      </c>
      <c r="F42" s="207"/>
      <c r="G42" s="158"/>
      <c r="H42" s="180"/>
      <c r="I42" s="208"/>
    </row>
    <row r="43" spans="2:9" ht="51" x14ac:dyDescent="0.2">
      <c r="B43" s="45" t="s">
        <v>36</v>
      </c>
      <c r="C43" s="46" t="s">
        <v>145</v>
      </c>
      <c r="D43" s="209"/>
      <c r="E43" s="248" t="s">
        <v>230</v>
      </c>
      <c r="F43" s="178" t="s">
        <v>115</v>
      </c>
      <c r="G43" s="215">
        <v>1</v>
      </c>
      <c r="H43" s="211">
        <v>490</v>
      </c>
      <c r="I43" s="114">
        <f t="shared" ref="I43" si="5">TRUNC(H43*G43,2)</f>
        <v>490</v>
      </c>
    </row>
    <row r="44" spans="2:9" x14ac:dyDescent="0.2">
      <c r="B44" s="203"/>
      <c r="C44" s="204"/>
      <c r="D44" s="205"/>
      <c r="E44" s="206" t="s">
        <v>231</v>
      </c>
      <c r="F44" s="207"/>
      <c r="G44" s="158"/>
      <c r="H44" s="180"/>
      <c r="I44" s="208"/>
    </row>
    <row r="45" spans="2:9" ht="51" x14ac:dyDescent="0.2">
      <c r="B45" s="45" t="s">
        <v>36</v>
      </c>
      <c r="C45" s="46" t="s">
        <v>145</v>
      </c>
      <c r="D45" s="209"/>
      <c r="E45" s="248" t="s">
        <v>232</v>
      </c>
      <c r="F45" s="178" t="s">
        <v>115</v>
      </c>
      <c r="G45" s="215">
        <v>2</v>
      </c>
      <c r="H45" s="211">
        <v>386</v>
      </c>
      <c r="I45" s="114">
        <f t="shared" ref="I45" si="6">TRUNC(H45*G45,2)</f>
        <v>772</v>
      </c>
    </row>
    <row r="46" spans="2:9" x14ac:dyDescent="0.2">
      <c r="B46" s="203"/>
      <c r="C46" s="204"/>
      <c r="D46" s="205"/>
      <c r="E46" s="206" t="s">
        <v>233</v>
      </c>
      <c r="F46" s="207"/>
      <c r="G46" s="158"/>
      <c r="H46" s="180"/>
      <c r="I46" s="208"/>
    </row>
    <row r="47" spans="2:9" ht="102" x14ac:dyDescent="0.2">
      <c r="B47" s="249" t="s">
        <v>36</v>
      </c>
      <c r="C47" s="250" t="s">
        <v>145</v>
      </c>
      <c r="D47" s="251"/>
      <c r="E47" s="253" t="s">
        <v>234</v>
      </c>
      <c r="F47" s="231" t="s">
        <v>115</v>
      </c>
      <c r="G47" s="232">
        <v>1</v>
      </c>
      <c r="H47" s="233">
        <v>1440</v>
      </c>
      <c r="I47" s="252">
        <f t="shared" ref="I47" si="7">TRUNC(H47*G47,2)</f>
        <v>1440</v>
      </c>
    </row>
    <row r="48" spans="2:9" ht="76.5" x14ac:dyDescent="0.2">
      <c r="B48" s="46" t="s">
        <v>36</v>
      </c>
      <c r="C48" s="46" t="s">
        <v>145</v>
      </c>
      <c r="D48" s="209"/>
      <c r="E48" s="246" t="s">
        <v>235</v>
      </c>
      <c r="F48" s="178" t="s">
        <v>115</v>
      </c>
      <c r="G48" s="215">
        <v>1</v>
      </c>
      <c r="H48" s="211">
        <v>345</v>
      </c>
      <c r="I48" s="254">
        <f t="shared" ref="I48" si="8">TRUNC(H48*G48,2)</f>
        <v>345</v>
      </c>
    </row>
    <row r="49" spans="2:10" x14ac:dyDescent="0.2">
      <c r="B49" s="203"/>
      <c r="C49" s="204"/>
      <c r="D49" s="205"/>
      <c r="E49" s="206" t="s">
        <v>236</v>
      </c>
      <c r="F49" s="207"/>
      <c r="G49" s="158"/>
      <c r="H49" s="180"/>
      <c r="I49" s="208"/>
    </row>
    <row r="50" spans="2:10" ht="51" x14ac:dyDescent="0.2">
      <c r="B50" s="249" t="s">
        <v>36</v>
      </c>
      <c r="C50" s="250" t="s">
        <v>145</v>
      </c>
      <c r="D50" s="251"/>
      <c r="E50" s="246" t="s">
        <v>237</v>
      </c>
      <c r="F50" s="231" t="s">
        <v>115</v>
      </c>
      <c r="G50" s="232">
        <v>1</v>
      </c>
      <c r="H50" s="233">
        <v>225</v>
      </c>
      <c r="I50" s="252">
        <f t="shared" ref="I50" si="9">TRUNC(H50*G50,2)</f>
        <v>225</v>
      </c>
    </row>
    <row r="51" spans="2:10" ht="51" x14ac:dyDescent="0.2">
      <c r="B51" s="249" t="s">
        <v>36</v>
      </c>
      <c r="C51" s="250" t="s">
        <v>145</v>
      </c>
      <c r="D51" s="251"/>
      <c r="E51" s="255" t="s">
        <v>238</v>
      </c>
      <c r="F51" s="231" t="s">
        <v>115</v>
      </c>
      <c r="G51" s="232">
        <v>1</v>
      </c>
      <c r="H51" s="233">
        <v>276</v>
      </c>
      <c r="I51" s="252">
        <f t="shared" ref="I51" si="10">TRUNC(H51*G51,2)</f>
        <v>276</v>
      </c>
    </row>
    <row r="52" spans="2:10" x14ac:dyDescent="0.2">
      <c r="B52" s="203"/>
      <c r="C52" s="204"/>
      <c r="D52" s="205"/>
      <c r="E52" s="206" t="s">
        <v>239</v>
      </c>
      <c r="F52" s="207"/>
      <c r="G52" s="158"/>
      <c r="H52" s="180"/>
      <c r="I52" s="208"/>
    </row>
    <row r="53" spans="2:10" ht="124.9" customHeight="1" x14ac:dyDescent="0.2">
      <c r="B53" s="249" t="s">
        <v>36</v>
      </c>
      <c r="C53" s="250" t="s">
        <v>145</v>
      </c>
      <c r="D53" s="251"/>
      <c r="E53" s="246" t="s">
        <v>240</v>
      </c>
      <c r="F53" s="231" t="s">
        <v>115</v>
      </c>
      <c r="G53" s="232">
        <v>6</v>
      </c>
      <c r="H53" s="233">
        <v>996</v>
      </c>
      <c r="I53" s="252">
        <f t="shared" ref="I53" si="11">TRUNC(H53*G53,2)</f>
        <v>5976</v>
      </c>
    </row>
    <row r="54" spans="2:10" x14ac:dyDescent="0.2">
      <c r="B54" s="203"/>
      <c r="C54" s="204"/>
      <c r="D54" s="205"/>
      <c r="E54" s="206" t="s">
        <v>241</v>
      </c>
      <c r="F54" s="207"/>
      <c r="G54" s="158"/>
      <c r="H54" s="180"/>
      <c r="I54" s="208"/>
    </row>
    <row r="55" spans="2:10" ht="102" x14ac:dyDescent="0.2">
      <c r="B55" s="249" t="s">
        <v>36</v>
      </c>
      <c r="C55" s="250" t="s">
        <v>145</v>
      </c>
      <c r="D55" s="251"/>
      <c r="E55" s="248" t="s">
        <v>242</v>
      </c>
      <c r="F55" s="231" t="s">
        <v>115</v>
      </c>
      <c r="G55" s="232">
        <v>6</v>
      </c>
      <c r="H55" s="233">
        <v>385</v>
      </c>
      <c r="I55" s="252">
        <f t="shared" ref="I55" si="12">TRUNC(H55*G55,2)</f>
        <v>2310</v>
      </c>
      <c r="J55" s="114"/>
    </row>
    <row r="56" spans="2:10" x14ac:dyDescent="0.2">
      <c r="B56" s="203"/>
      <c r="C56" s="204"/>
      <c r="D56" s="205"/>
      <c r="E56" s="206" t="s">
        <v>243</v>
      </c>
      <c r="F56" s="207"/>
      <c r="G56" s="158"/>
      <c r="H56" s="180"/>
      <c r="I56" s="208"/>
      <c r="J56" s="256"/>
    </row>
    <row r="57" spans="2:10" ht="102" x14ac:dyDescent="0.2">
      <c r="B57" s="249" t="s">
        <v>36</v>
      </c>
      <c r="C57" s="250" t="s">
        <v>145</v>
      </c>
      <c r="D57" s="251"/>
      <c r="E57" s="248" t="s">
        <v>244</v>
      </c>
      <c r="F57" s="231" t="s">
        <v>115</v>
      </c>
      <c r="G57" s="232">
        <v>1</v>
      </c>
      <c r="H57" s="233">
        <v>1676</v>
      </c>
      <c r="I57" s="252">
        <f t="shared" ref="I57" si="13">TRUNC(H57*G57,2)</f>
        <v>1676</v>
      </c>
      <c r="J57" s="256"/>
    </row>
    <row r="58" spans="2:10" x14ac:dyDescent="0.2">
      <c r="B58" s="203"/>
      <c r="C58" s="204"/>
      <c r="D58" s="205"/>
      <c r="E58" s="206" t="s">
        <v>245</v>
      </c>
      <c r="F58" s="207"/>
      <c r="G58" s="158"/>
      <c r="H58" s="180"/>
      <c r="I58" s="208"/>
      <c r="J58" s="256"/>
    </row>
    <row r="59" spans="2:10" ht="89.25" x14ac:dyDescent="0.2">
      <c r="B59" s="249" t="s">
        <v>36</v>
      </c>
      <c r="C59" s="250" t="s">
        <v>145</v>
      </c>
      <c r="D59" s="251"/>
      <c r="E59" s="248" t="s">
        <v>246</v>
      </c>
      <c r="F59" s="231" t="s">
        <v>115</v>
      </c>
      <c r="G59" s="232">
        <v>1</v>
      </c>
      <c r="H59" s="233">
        <v>845</v>
      </c>
      <c r="I59" s="252">
        <f t="shared" ref="I59" si="14">TRUNC(H59*G59,2)</f>
        <v>845</v>
      </c>
      <c r="J59" s="256"/>
    </row>
    <row r="60" spans="2:10" x14ac:dyDescent="0.2">
      <c r="B60" s="203"/>
      <c r="C60" s="204"/>
      <c r="D60" s="205"/>
      <c r="E60" s="206" t="s">
        <v>247</v>
      </c>
      <c r="F60" s="207"/>
      <c r="G60" s="158"/>
      <c r="H60" s="180"/>
      <c r="I60" s="208"/>
      <c r="J60" s="256"/>
    </row>
    <row r="61" spans="2:10" ht="89.25" x14ac:dyDescent="0.2">
      <c r="B61" s="249" t="s">
        <v>36</v>
      </c>
      <c r="C61" s="250" t="s">
        <v>145</v>
      </c>
      <c r="D61" s="251"/>
      <c r="E61" s="248" t="s">
        <v>248</v>
      </c>
      <c r="F61" s="231" t="s">
        <v>115</v>
      </c>
      <c r="G61" s="232">
        <v>1</v>
      </c>
      <c r="H61" s="233">
        <v>1089</v>
      </c>
      <c r="I61" s="252">
        <f t="shared" ref="I61" si="15">TRUNC(H61*G61,2)</f>
        <v>1089</v>
      </c>
      <c r="J61" s="256"/>
    </row>
    <row r="62" spans="2:10" x14ac:dyDescent="0.2">
      <c r="B62" s="203"/>
      <c r="C62" s="204"/>
      <c r="D62" s="205"/>
      <c r="E62" s="206" t="s">
        <v>249</v>
      </c>
      <c r="F62" s="207"/>
      <c r="G62" s="158"/>
      <c r="H62" s="180"/>
      <c r="I62" s="208"/>
      <c r="J62" s="256"/>
    </row>
    <row r="63" spans="2:10" ht="153" x14ac:dyDescent="0.2">
      <c r="B63" s="249" t="s">
        <v>36</v>
      </c>
      <c r="C63" s="250" t="s">
        <v>145</v>
      </c>
      <c r="D63" s="251"/>
      <c r="E63" s="248" t="s">
        <v>250</v>
      </c>
      <c r="F63" s="231" t="s">
        <v>115</v>
      </c>
      <c r="G63" s="232">
        <v>1</v>
      </c>
      <c r="H63" s="233">
        <v>7798</v>
      </c>
      <c r="I63" s="252">
        <f t="shared" ref="I63" si="16">TRUNC(H63*G63,2)</f>
        <v>7798</v>
      </c>
      <c r="J63" s="256"/>
    </row>
    <row r="64" spans="2:10" x14ac:dyDescent="0.2">
      <c r="B64" s="203"/>
      <c r="C64" s="204"/>
      <c r="D64" s="205"/>
      <c r="E64" s="206" t="s">
        <v>223</v>
      </c>
      <c r="F64" s="207"/>
      <c r="G64" s="214"/>
      <c r="H64" s="212"/>
      <c r="I64" s="208"/>
      <c r="J64" s="114"/>
    </row>
    <row r="65" spans="2:9" x14ac:dyDescent="0.2">
      <c r="B65" s="45" t="s">
        <v>36</v>
      </c>
      <c r="C65" s="46" t="s">
        <v>7</v>
      </c>
      <c r="D65" s="209">
        <v>91678</v>
      </c>
      <c r="E65" s="210" t="s">
        <v>220</v>
      </c>
      <c r="F65" s="178" t="s">
        <v>20</v>
      </c>
      <c r="G65" s="215">
        <v>45</v>
      </c>
      <c r="H65" s="211">
        <v>89.28</v>
      </c>
      <c r="I65" s="114">
        <f t="shared" ref="I65" si="17">TRUNC(H65*G65,2)</f>
        <v>4017.6</v>
      </c>
    </row>
    <row r="66" spans="2:9" x14ac:dyDescent="0.2">
      <c r="B66" s="45" t="s">
        <v>36</v>
      </c>
      <c r="C66" s="46" t="s">
        <v>7</v>
      </c>
      <c r="D66" s="209">
        <v>88309</v>
      </c>
      <c r="E66" s="210" t="s">
        <v>28</v>
      </c>
      <c r="F66" s="178" t="s">
        <v>20</v>
      </c>
      <c r="G66" s="215">
        <v>90</v>
      </c>
      <c r="H66" s="211">
        <v>21.83</v>
      </c>
      <c r="I66" s="114">
        <f t="shared" si="2"/>
        <v>1964.7</v>
      </c>
    </row>
    <row r="67" spans="2:9" x14ac:dyDescent="0.2">
      <c r="B67" s="45" t="s">
        <v>36</v>
      </c>
      <c r="C67" s="46" t="s">
        <v>7</v>
      </c>
      <c r="D67" s="209">
        <v>88242</v>
      </c>
      <c r="E67" s="210" t="s">
        <v>219</v>
      </c>
      <c r="F67" s="178" t="s">
        <v>20</v>
      </c>
      <c r="G67" s="215">
        <v>90</v>
      </c>
      <c r="H67" s="211">
        <v>17.46</v>
      </c>
      <c r="I67" s="114">
        <f t="shared" si="2"/>
        <v>1571.4</v>
      </c>
    </row>
    <row r="68" spans="2:9" ht="25.5" x14ac:dyDescent="0.2">
      <c r="B68" s="45" t="s">
        <v>36</v>
      </c>
      <c r="C68" s="46" t="s">
        <v>7</v>
      </c>
      <c r="D68" s="209">
        <v>88267</v>
      </c>
      <c r="E68" s="210" t="s">
        <v>217</v>
      </c>
      <c r="F68" s="178" t="s">
        <v>20</v>
      </c>
      <c r="G68" s="215">
        <v>90</v>
      </c>
      <c r="H68" s="211">
        <v>21.66</v>
      </c>
      <c r="I68" s="114">
        <f t="shared" ref="I68" si="18">TRUNC(H68*G68,2)</f>
        <v>1949.4</v>
      </c>
    </row>
    <row r="69" spans="2:9" ht="25.5" x14ac:dyDescent="0.2">
      <c r="B69" s="45" t="s">
        <v>36</v>
      </c>
      <c r="C69" s="46" t="s">
        <v>7</v>
      </c>
      <c r="D69" s="209">
        <v>88248</v>
      </c>
      <c r="E69" s="210" t="s">
        <v>218</v>
      </c>
      <c r="F69" s="178" t="s">
        <v>20</v>
      </c>
      <c r="G69" s="215">
        <v>90</v>
      </c>
      <c r="H69" s="211">
        <v>17.87</v>
      </c>
      <c r="I69" s="114">
        <f t="shared" si="2"/>
        <v>1608.3</v>
      </c>
    </row>
    <row r="70" spans="2:9" x14ac:dyDescent="0.2">
      <c r="B70" s="45" t="s">
        <v>36</v>
      </c>
      <c r="C70" s="46" t="s">
        <v>7</v>
      </c>
      <c r="D70" s="120">
        <v>88264</v>
      </c>
      <c r="E70" s="173" t="s">
        <v>30</v>
      </c>
      <c r="F70" s="178" t="s">
        <v>20</v>
      </c>
      <c r="G70" s="215">
        <v>30</v>
      </c>
      <c r="H70" s="211">
        <v>22.67</v>
      </c>
      <c r="I70" s="225">
        <f>TRUNC(H70*G70,2)</f>
        <v>680.1</v>
      </c>
    </row>
  </sheetData>
  <mergeCells count="12">
    <mergeCell ref="B8:D8"/>
    <mergeCell ref="B7:K7"/>
    <mergeCell ref="B2:I2"/>
    <mergeCell ref="B3:K3"/>
    <mergeCell ref="B4:K4"/>
    <mergeCell ref="B5:K5"/>
    <mergeCell ref="B6:K6"/>
    <mergeCell ref="E8:E9"/>
    <mergeCell ref="F8:F9"/>
    <mergeCell ref="G8:G9"/>
    <mergeCell ref="H8:H9"/>
    <mergeCell ref="I8:I9"/>
  </mergeCells>
  <pageMargins left="0.51181102362204722" right="0.51181102362204722" top="0.78740157480314965" bottom="0.78740157480314965" header="0.31496062992125984" footer="0.31496062992125984"/>
  <pageSetup paperSize="9" scale="57"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48"/>
  <sheetViews>
    <sheetView view="pageBreakPreview" zoomScale="90" zoomScaleNormal="100" zoomScaleSheetLayoutView="90" workbookViewId="0">
      <selection activeCell="B30" sqref="B30:D44"/>
    </sheetView>
  </sheetViews>
  <sheetFormatPr defaultRowHeight="12.75" x14ac:dyDescent="0.2"/>
  <cols>
    <col min="2" max="2" width="5.85546875" customWidth="1"/>
    <col min="3" max="3" width="82.85546875" bestFit="1" customWidth="1"/>
    <col min="4" max="4" width="20.7109375" bestFit="1" customWidth="1"/>
  </cols>
  <sheetData>
    <row r="1" spans="2:4" ht="38.25" customHeight="1" x14ac:dyDescent="0.2"/>
    <row r="2" spans="2:4" x14ac:dyDescent="0.2">
      <c r="B2" s="359" t="s">
        <v>51</v>
      </c>
      <c r="C2" s="360"/>
      <c r="D2" s="361"/>
    </row>
    <row r="3" spans="2:4" x14ac:dyDescent="0.2">
      <c r="B3" s="362"/>
      <c r="C3" s="363"/>
      <c r="D3" s="364"/>
    </row>
    <row r="4" spans="2:4" x14ac:dyDescent="0.2">
      <c r="B4" s="362"/>
      <c r="C4" s="363"/>
      <c r="D4" s="364"/>
    </row>
    <row r="5" spans="2:4" x14ac:dyDescent="0.2">
      <c r="B5" s="365"/>
      <c r="C5" s="366"/>
      <c r="D5" s="367"/>
    </row>
    <row r="6" spans="2:4" ht="16.5" x14ac:dyDescent="0.2">
      <c r="B6" s="368" t="s">
        <v>19</v>
      </c>
      <c r="C6" s="368"/>
      <c r="D6" s="27" t="s">
        <v>52</v>
      </c>
    </row>
    <row r="7" spans="2:4" ht="15.75" x14ac:dyDescent="0.25">
      <c r="B7" s="369" t="s">
        <v>53</v>
      </c>
      <c r="C7" s="369"/>
      <c r="D7" s="28"/>
    </row>
    <row r="8" spans="2:4" ht="47.25" x14ac:dyDescent="0.2">
      <c r="B8" s="29" t="s">
        <v>54</v>
      </c>
      <c r="C8" s="30" t="s">
        <v>55</v>
      </c>
      <c r="D8" s="31">
        <v>0.04</v>
      </c>
    </row>
    <row r="9" spans="2:4" ht="15.75" x14ac:dyDescent="0.2">
      <c r="B9" s="29"/>
      <c r="C9" s="32" t="s">
        <v>56</v>
      </c>
      <c r="D9" s="33">
        <f>SUM(D8)</f>
        <v>0.04</v>
      </c>
    </row>
    <row r="10" spans="2:4" ht="15.75" x14ac:dyDescent="0.2">
      <c r="B10" s="29"/>
      <c r="C10" s="30"/>
      <c r="D10" s="33"/>
    </row>
    <row r="11" spans="2:4" ht="15.75" x14ac:dyDescent="0.2">
      <c r="B11" s="369" t="s">
        <v>57</v>
      </c>
      <c r="C11" s="369"/>
      <c r="D11" s="33"/>
    </row>
    <row r="12" spans="2:4" ht="15.75" x14ac:dyDescent="0.2">
      <c r="B12" s="29" t="s">
        <v>58</v>
      </c>
      <c r="C12" s="30" t="s">
        <v>59</v>
      </c>
      <c r="D12" s="31">
        <v>1.21E-2</v>
      </c>
    </row>
    <row r="13" spans="2:4" ht="15.75" x14ac:dyDescent="0.2">
      <c r="B13" s="29" t="s">
        <v>60</v>
      </c>
      <c r="C13" s="30" t="s">
        <v>61</v>
      </c>
      <c r="D13" s="31">
        <v>4.0000000000000001E-3</v>
      </c>
    </row>
    <row r="14" spans="2:4" ht="15.75" x14ac:dyDescent="0.2">
      <c r="B14" s="29" t="s">
        <v>60</v>
      </c>
      <c r="C14" s="30" t="s">
        <v>62</v>
      </c>
      <c r="D14" s="31">
        <v>4.0000000000000001E-3</v>
      </c>
    </row>
    <row r="15" spans="2:4" ht="15.75" x14ac:dyDescent="0.2">
      <c r="B15" s="29" t="s">
        <v>63</v>
      </c>
      <c r="C15" s="34" t="s">
        <v>64</v>
      </c>
      <c r="D15" s="31">
        <v>1.2E-2</v>
      </c>
    </row>
    <row r="16" spans="2:4" ht="15.75" x14ac:dyDescent="0.2">
      <c r="B16" s="29" t="s">
        <v>65</v>
      </c>
      <c r="C16" s="30" t="s">
        <v>66</v>
      </c>
      <c r="D16" s="31">
        <v>7.3999999999999996E-2</v>
      </c>
    </row>
    <row r="17" spans="2:5" ht="15.75" x14ac:dyDescent="0.2">
      <c r="B17" s="29"/>
      <c r="C17" s="32" t="s">
        <v>67</v>
      </c>
      <c r="D17" s="33">
        <f>SUM(D12:D16)</f>
        <v>0.1061</v>
      </c>
    </row>
    <row r="18" spans="2:5" ht="15.75" x14ac:dyDescent="0.2">
      <c r="B18" s="29"/>
      <c r="C18" s="35"/>
      <c r="D18" s="33"/>
    </row>
    <row r="19" spans="2:5" ht="15.75" x14ac:dyDescent="0.2">
      <c r="B19" s="369" t="s">
        <v>68</v>
      </c>
      <c r="C19" s="369"/>
      <c r="D19" s="33"/>
    </row>
    <row r="20" spans="2:5" ht="15.75" x14ac:dyDescent="0.2">
      <c r="B20" s="29" t="s">
        <v>69</v>
      </c>
      <c r="C20" s="36" t="s">
        <v>88</v>
      </c>
      <c r="D20" s="33"/>
    </row>
    <row r="21" spans="2:5" ht="15.75" x14ac:dyDescent="0.2">
      <c r="B21" s="29" t="s">
        <v>70</v>
      </c>
      <c r="C21" s="37" t="s">
        <v>71</v>
      </c>
      <c r="D21" s="31">
        <v>0.4</v>
      </c>
    </row>
    <row r="22" spans="2:5" ht="15.75" x14ac:dyDescent="0.2">
      <c r="B22" s="29" t="s">
        <v>72</v>
      </c>
      <c r="C22" s="38" t="s">
        <v>73</v>
      </c>
      <c r="D22" s="31">
        <v>0.05</v>
      </c>
    </row>
    <row r="23" spans="2:5" ht="15.75" x14ac:dyDescent="0.2">
      <c r="B23" s="29" t="s">
        <v>74</v>
      </c>
      <c r="C23" s="39" t="s">
        <v>75</v>
      </c>
      <c r="D23" s="33">
        <f>D22*D21</f>
        <v>2.0000000000000004E-2</v>
      </c>
    </row>
    <row r="24" spans="2:5" ht="15.75" x14ac:dyDescent="0.2">
      <c r="B24" s="29" t="s">
        <v>76</v>
      </c>
      <c r="C24" s="35" t="s">
        <v>77</v>
      </c>
      <c r="D24" s="40">
        <v>6.4999999999999997E-3</v>
      </c>
    </row>
    <row r="25" spans="2:5" ht="15.75" x14ac:dyDescent="0.2">
      <c r="B25" s="29" t="s">
        <v>78</v>
      </c>
      <c r="C25" s="35" t="s">
        <v>79</v>
      </c>
      <c r="D25" s="40">
        <v>0.03</v>
      </c>
    </row>
    <row r="26" spans="2:5" ht="15.75" x14ac:dyDescent="0.2">
      <c r="B26" s="29" t="s">
        <v>86</v>
      </c>
      <c r="C26" s="35" t="s">
        <v>87</v>
      </c>
      <c r="D26" s="40">
        <v>4.4999999999999998E-2</v>
      </c>
    </row>
    <row r="27" spans="2:5" ht="15.75" x14ac:dyDescent="0.2">
      <c r="B27" s="29"/>
      <c r="C27" s="32" t="s">
        <v>80</v>
      </c>
      <c r="D27" s="33">
        <f>SUM(D23:D26)</f>
        <v>0.10150000000000001</v>
      </c>
    </row>
    <row r="28" spans="2:5" ht="15.75" x14ac:dyDescent="0.25">
      <c r="B28" s="41"/>
      <c r="C28" s="41"/>
      <c r="D28" s="33"/>
    </row>
    <row r="29" spans="2:5" ht="15.75" x14ac:dyDescent="0.2">
      <c r="B29" s="369" t="s">
        <v>81</v>
      </c>
      <c r="C29" s="369"/>
      <c r="D29" s="33">
        <f>ROUND((1+D8+D13+D15+D14)*(1+D12)*(1+D16)/(1-D27)-1,4)</f>
        <v>0.28239999999999998</v>
      </c>
      <c r="E29" s="57">
        <f>1+D29</f>
        <v>1.2824</v>
      </c>
    </row>
    <row r="30" spans="2:5" x14ac:dyDescent="0.2">
      <c r="B30" s="358" t="s">
        <v>82</v>
      </c>
      <c r="C30" s="358"/>
      <c r="D30" s="358"/>
    </row>
    <row r="31" spans="2:5" x14ac:dyDescent="0.2">
      <c r="B31" s="358"/>
      <c r="C31" s="358"/>
      <c r="D31" s="358"/>
    </row>
    <row r="32" spans="2:5" x14ac:dyDescent="0.2">
      <c r="B32" s="358"/>
      <c r="C32" s="358"/>
      <c r="D32" s="358"/>
    </row>
    <row r="33" spans="2:4" x14ac:dyDescent="0.2">
      <c r="B33" s="358"/>
      <c r="C33" s="358"/>
      <c r="D33" s="358"/>
    </row>
    <row r="34" spans="2:4" x14ac:dyDescent="0.2">
      <c r="B34" s="358"/>
      <c r="C34" s="358"/>
      <c r="D34" s="358"/>
    </row>
    <row r="35" spans="2:4" x14ac:dyDescent="0.2">
      <c r="B35" s="358"/>
      <c r="C35" s="358"/>
      <c r="D35" s="358"/>
    </row>
    <row r="36" spans="2:4" x14ac:dyDescent="0.2">
      <c r="B36" s="358"/>
      <c r="C36" s="358"/>
      <c r="D36" s="358"/>
    </row>
    <row r="37" spans="2:4" x14ac:dyDescent="0.2">
      <c r="B37" s="358"/>
      <c r="C37" s="358"/>
      <c r="D37" s="358"/>
    </row>
    <row r="38" spans="2:4" x14ac:dyDescent="0.2">
      <c r="B38" s="358"/>
      <c r="C38" s="358"/>
      <c r="D38" s="358"/>
    </row>
    <row r="39" spans="2:4" x14ac:dyDescent="0.2">
      <c r="B39" s="358"/>
      <c r="C39" s="358"/>
      <c r="D39" s="358"/>
    </row>
    <row r="40" spans="2:4" x14ac:dyDescent="0.2">
      <c r="B40" s="358"/>
      <c r="C40" s="358"/>
      <c r="D40" s="358"/>
    </row>
    <row r="41" spans="2:4" x14ac:dyDescent="0.2">
      <c r="B41" s="358"/>
      <c r="C41" s="358"/>
      <c r="D41" s="358"/>
    </row>
    <row r="42" spans="2:4" x14ac:dyDescent="0.2">
      <c r="B42" s="358"/>
      <c r="C42" s="358"/>
      <c r="D42" s="358"/>
    </row>
    <row r="43" spans="2:4" x14ac:dyDescent="0.2">
      <c r="B43" s="358"/>
      <c r="C43" s="358"/>
      <c r="D43" s="358"/>
    </row>
    <row r="44" spans="2:4" ht="56.25" customHeight="1" x14ac:dyDescent="0.2">
      <c r="B44" s="358"/>
      <c r="C44" s="358"/>
      <c r="D44" s="358"/>
    </row>
    <row r="45" spans="2:4" x14ac:dyDescent="0.2">
      <c r="C45" s="3"/>
    </row>
    <row r="46" spans="2:4" ht="20.25" customHeight="1" x14ac:dyDescent="0.2">
      <c r="C46" s="101" t="str">
        <f>'2-ORÇAMENTO'!C75</f>
        <v>ENODES SOARES FERREIRA</v>
      </c>
    </row>
    <row r="47" spans="2:4" x14ac:dyDescent="0.2">
      <c r="C47" s="101" t="str">
        <f>'2-ORÇAMENTO'!C76</f>
        <v>ARQUITETO E URBANISTA CAU: A56-503-2</v>
      </c>
    </row>
    <row r="48" spans="2:4" x14ac:dyDescent="0.2">
      <c r="C48" s="101"/>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6"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11</vt:i4>
      </vt:variant>
    </vt:vector>
  </HeadingPairs>
  <TitlesOfParts>
    <vt:vector size="17" baseType="lpstr">
      <vt:lpstr>1-RESUMO</vt:lpstr>
      <vt:lpstr>MEMORIAL DE CÁLCULO</vt:lpstr>
      <vt:lpstr>2-ORÇAMENTO</vt:lpstr>
      <vt:lpstr>3-CRONOGRAMA</vt:lpstr>
      <vt:lpstr>COMP. PROPRIA</vt:lpstr>
      <vt:lpstr>4-BDI</vt:lpstr>
      <vt:lpstr>'1-RESUMO'!Area_de_impressao</vt:lpstr>
      <vt:lpstr>'2-ORÇAMENTO'!Area_de_impressao</vt:lpstr>
      <vt:lpstr>'3-CRONOGRAMA'!Area_de_impressao</vt:lpstr>
      <vt:lpstr>'4-BDI'!Area_de_impressao</vt:lpstr>
      <vt:lpstr>'COMP. PROPRIA'!Area_de_impressao</vt:lpstr>
      <vt:lpstr>'1-RESUMO'!Print_Area</vt:lpstr>
      <vt:lpstr>'2-ORÇAMENTO'!Print_Area</vt:lpstr>
      <vt:lpstr>'3-CRONOGRAMA'!Print_Area</vt:lpstr>
      <vt:lpstr>'4-BDI'!Print_Area</vt:lpstr>
      <vt:lpstr>'COMP. PROPRIA'!Print_Area</vt:lpstr>
      <vt:lpstr>'2-ORÇAMENTO'!Print_Titles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ENODES</dc:creator>
  <cp:lastModifiedBy>Aline Arantes Correa</cp:lastModifiedBy>
  <cp:lastPrinted>2023-06-30T15:22:22Z</cp:lastPrinted>
  <dcterms:created xsi:type="dcterms:W3CDTF">2009-03-07T19:28:34Z</dcterms:created>
  <dcterms:modified xsi:type="dcterms:W3CDTF">2023-08-01T13:42:50Z</dcterms:modified>
</cp:coreProperties>
</file>