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emf" ContentType="image/x-emf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EstaPasta_de_trabalho" defaultThemeVersion="124226"/>
  <bookViews>
    <workbookView xWindow="-15" yWindow="300" windowWidth="12180" windowHeight="9525" tabRatio="820" firstSheet="3" activeTab="3"/>
  </bookViews>
  <sheets>
    <sheet name="TIPO 1 bloco-110 v" sheetId="78" state="hidden" r:id="rId1"/>
    <sheet name="cronograma padrão tipo 1" sheetId="79" state="hidden" r:id="rId2"/>
    <sheet name="Composição de Custo" sheetId="80" state="hidden" r:id="rId3"/>
    <sheet name="Plan.Compl.ao FNDE" sheetId="81" r:id="rId4"/>
    <sheet name=" Comp.Custo" sheetId="82" r:id="rId5"/>
    <sheet name="Cronograma Geral" sheetId="83" r:id="rId6"/>
  </sheets>
  <definedNames>
    <definedName name="_Fill" hidden="1">#REF!</definedName>
    <definedName name="_xlnm._FilterDatabase" localSheetId="0" hidden="1">'TIPO 1 bloco-110 v'!$B$15:$J$638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demir" hidden="1">{#N/A,#N/A,FALSE,"Cronograma";#N/A,#N/A,FALSE,"Cronogr. 2"}</definedName>
    <definedName name="_xlnm.Print_Area" localSheetId="5">'Cronograma Geral'!$B$2:$O$67</definedName>
    <definedName name="_xlnm.Print_Area" localSheetId="0">'TIPO 1 bloco-110 v'!$A$1:$J$647</definedName>
    <definedName name="bosta" hidden="1">{#N/A,#N/A,FALSE,"Cronograma";#N/A,#N/A,FALSE,"Cronogr. 2"}</definedName>
    <definedName name="CA´L" hidden="1">{#N/A,#N/A,FALSE,"Cronograma";#N/A,#N/A,FALSE,"Cronogr. 2"}</definedName>
    <definedName name="concorrentes" hidden="1">{#N/A,#N/A,FALSE,"Cronograma";#N/A,#N/A,FALSE,"Cronogr. 2"}</definedName>
    <definedName name="Popular" hidden="1">{#N/A,#N/A,FALSE,"Cronograma";#N/A,#N/A,FALSE,"Cronogr. 2"}</definedName>
    <definedName name="rio" hidden="1">{#N/A,#N/A,FALSE,"Cronograma";#N/A,#N/A,FALSE,"Cronogr. 2"}</definedName>
    <definedName name="ss" hidden="1">{#N/A,#N/A,FALSE,"Cronograma";#N/A,#N/A,FALSE,"Cronogr. 2"}</definedName>
    <definedName name="_xlnm.Print_Titles" localSheetId="0">'TIPO 1 bloco-110 v'!$1:$15</definedName>
    <definedName name="wrn.Cronograma." hidden="1">{#N/A,#N/A,FALSE,"Cronograma";#N/A,#N/A,FALSE,"Cronogr. 2"}</definedName>
    <definedName name="wrn.GERAL." hidden="1">{#N/A,#N/A,FALSE,"ET-CAPA";#N/A,#N/A,FALSE,"ET-PAG1";#N/A,#N/A,FALSE,"ET-PAG2";#N/A,#N/A,FALSE,"ET-PAG3";#N/A,#N/A,FALSE,"ET-PAG4";#N/A,#N/A,FALSE,"ET-PAG5"}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</definedNames>
  <calcPr calcId="124519"/>
</workbook>
</file>

<file path=xl/calcChain.xml><?xml version="1.0" encoding="utf-8"?>
<calcChain xmlns="http://schemas.openxmlformats.org/spreadsheetml/2006/main">
  <c r="H61" i="83"/>
  <c r="G61"/>
  <c r="G60"/>
  <c r="O60"/>
  <c r="T18"/>
  <c r="T22"/>
  <c r="T30"/>
  <c r="T38"/>
  <c r="T42"/>
  <c r="T46"/>
  <c r="T50"/>
  <c r="T54"/>
  <c r="T58"/>
  <c r="D60"/>
  <c r="D65"/>
  <c r="D70"/>
  <c r="C71"/>
  <c r="C72"/>
  <c r="O63"/>
  <c r="N63"/>
  <c r="T62"/>
  <c r="O59"/>
  <c r="N59"/>
  <c r="M59"/>
  <c r="L59"/>
  <c r="H59"/>
  <c r="G59"/>
  <c r="O57"/>
  <c r="L57"/>
  <c r="T57" s="1"/>
  <c r="T56"/>
  <c r="O55"/>
  <c r="N55"/>
  <c r="M55"/>
  <c r="L55"/>
  <c r="K55"/>
  <c r="H55"/>
  <c r="T53"/>
  <c r="N53"/>
  <c r="J53"/>
  <c r="T52"/>
  <c r="O51"/>
  <c r="N51"/>
  <c r="M51"/>
  <c r="L51"/>
  <c r="K51"/>
  <c r="J51"/>
  <c r="I51"/>
  <c r="H51"/>
  <c r="T51" s="1"/>
  <c r="N49"/>
  <c r="M49"/>
  <c r="L49"/>
  <c r="K49"/>
  <c r="T49" s="1"/>
  <c r="J49"/>
  <c r="I49"/>
  <c r="T48"/>
  <c r="N47"/>
  <c r="M47"/>
  <c r="J47"/>
  <c r="I47"/>
  <c r="T47" s="1"/>
  <c r="N45"/>
  <c r="M45"/>
  <c r="L45"/>
  <c r="K45"/>
  <c r="T45" s="1"/>
  <c r="T44"/>
  <c r="T43"/>
  <c r="M43"/>
  <c r="L43"/>
  <c r="K43"/>
  <c r="J43"/>
  <c r="I43"/>
  <c r="H43"/>
  <c r="N41"/>
  <c r="M41"/>
  <c r="L41"/>
  <c r="K41"/>
  <c r="T41" s="1"/>
  <c r="J41"/>
  <c r="T40"/>
  <c r="N39"/>
  <c r="M39"/>
  <c r="L39"/>
  <c r="K39"/>
  <c r="J39"/>
  <c r="I39"/>
  <c r="H39"/>
  <c r="T39" s="1"/>
  <c r="O37"/>
  <c r="N37"/>
  <c r="M37"/>
  <c r="L37"/>
  <c r="T37" s="1"/>
  <c r="T36"/>
  <c r="M35"/>
  <c r="L35"/>
  <c r="K35"/>
  <c r="J35"/>
  <c r="I35"/>
  <c r="T34"/>
  <c r="N33"/>
  <c r="M33"/>
  <c r="L33"/>
  <c r="K33"/>
  <c r="J33"/>
  <c r="I33"/>
  <c r="T33" s="1"/>
  <c r="T32"/>
  <c r="H31"/>
  <c r="T31" s="1"/>
  <c r="K29"/>
  <c r="J29"/>
  <c r="I29"/>
  <c r="H29"/>
  <c r="T29" s="1"/>
  <c r="T28"/>
  <c r="M27"/>
  <c r="L27"/>
  <c r="K27"/>
  <c r="J27"/>
  <c r="I27"/>
  <c r="T26"/>
  <c r="J25"/>
  <c r="I25"/>
  <c r="H25"/>
  <c r="T25" s="1"/>
  <c r="T24"/>
  <c r="T23"/>
  <c r="I23"/>
  <c r="H23"/>
  <c r="G23"/>
  <c r="H21"/>
  <c r="G21"/>
  <c r="T21" s="1"/>
  <c r="T20"/>
  <c r="G19"/>
  <c r="F19"/>
  <c r="V17"/>
  <c r="W16"/>
  <c r="T16"/>
  <c r="D16"/>
  <c r="F17" s="1"/>
  <c r="T19" l="1"/>
  <c r="T27"/>
  <c r="T35"/>
  <c r="T55"/>
  <c r="T59"/>
  <c r="X16"/>
  <c r="J60" s="1"/>
  <c r="J61" s="1"/>
  <c r="J65" s="1"/>
  <c r="J66" s="1"/>
  <c r="D72"/>
  <c r="D71"/>
  <c r="E71" s="1"/>
  <c r="T17"/>
  <c r="X17"/>
  <c r="M60" l="1"/>
  <c r="M61" s="1"/>
  <c r="M65" s="1"/>
  <c r="M66" s="1"/>
  <c r="N60"/>
  <c r="N61" s="1"/>
  <c r="N65" s="1"/>
  <c r="N66" s="1"/>
  <c r="I60"/>
  <c r="I61" s="1"/>
  <c r="I65" s="1"/>
  <c r="I66" s="1"/>
  <c r="H60"/>
  <c r="H65" s="1"/>
  <c r="H66" s="1"/>
  <c r="L60"/>
  <c r="L61" s="1"/>
  <c r="L65" s="1"/>
  <c r="L66" s="1"/>
  <c r="O61"/>
  <c r="O65" s="1"/>
  <c r="O66" s="1"/>
  <c r="G65"/>
  <c r="G66" s="1"/>
  <c r="K60"/>
  <c r="K61" s="1"/>
  <c r="K65" s="1"/>
  <c r="K66" s="1"/>
  <c r="E56"/>
  <c r="E44"/>
  <c r="E24"/>
  <c r="E18"/>
  <c r="E48"/>
  <c r="E22"/>
  <c r="E60"/>
  <c r="E54"/>
  <c r="E50"/>
  <c r="E46"/>
  <c r="E58"/>
  <c r="E38"/>
  <c r="E32"/>
  <c r="E30"/>
  <c r="E20"/>
  <c r="E62"/>
  <c r="E52"/>
  <c r="E36"/>
  <c r="E34"/>
  <c r="E28"/>
  <c r="E26"/>
  <c r="E42"/>
  <c r="E40"/>
  <c r="E16"/>
  <c r="T60" l="1"/>
  <c r="T61"/>
  <c r="F65"/>
  <c r="E65"/>
  <c r="F66" l="1"/>
  <c r="F3" i="82"/>
  <c r="G3" s="1"/>
  <c r="G4" s="1"/>
  <c r="H18" i="81" s="1"/>
  <c r="G3" i="80"/>
  <c r="G4" s="1"/>
  <c r="G19" i="81"/>
  <c r="I19" s="1"/>
  <c r="G63" i="79"/>
  <c r="F63"/>
  <c r="H63"/>
  <c r="I63"/>
  <c r="J63"/>
  <c r="K63"/>
  <c r="L63"/>
  <c r="M63"/>
  <c r="N63"/>
  <c r="I44" i="78"/>
  <c r="I20"/>
  <c r="I21"/>
  <c r="G20"/>
  <c r="F67" i="83" l="1"/>
  <c r="G67" s="1"/>
  <c r="H67" s="1"/>
  <c r="I67" s="1"/>
  <c r="J67" s="1"/>
  <c r="K67" s="1"/>
  <c r="L67" s="1"/>
  <c r="M67" s="1"/>
  <c r="N67" s="1"/>
  <c r="O67" s="1"/>
  <c r="H19" i="78"/>
  <c r="I19" s="1"/>
  <c r="I639" s="1"/>
  <c r="I18" i="81"/>
  <c r="I20" s="1"/>
  <c r="I22" s="1"/>
  <c r="I28" i="78" l="1"/>
  <c r="O13" i="79" s="1"/>
  <c r="E63" s="1"/>
  <c r="E64" s="1"/>
  <c r="F64" s="1"/>
  <c r="G64" s="1"/>
  <c r="H64" s="1"/>
  <c r="I64" s="1"/>
  <c r="J64" s="1"/>
  <c r="K64" s="1"/>
  <c r="L64" s="1"/>
  <c r="M64" s="1"/>
  <c r="N64" s="1"/>
  <c r="I635" i="78"/>
  <c r="I636" s="1"/>
  <c r="I613"/>
  <c r="I614"/>
  <c r="I615"/>
  <c r="I616"/>
  <c r="I617"/>
  <c r="I618"/>
  <c r="I619"/>
  <c r="I620"/>
  <c r="I621"/>
  <c r="I622"/>
  <c r="I623"/>
  <c r="I624"/>
  <c r="I625"/>
  <c r="I626"/>
  <c r="I627"/>
  <c r="I628"/>
  <c r="I629"/>
  <c r="I630"/>
  <c r="I631"/>
  <c r="I612"/>
  <c r="I596"/>
  <c r="I597"/>
  <c r="I598"/>
  <c r="I599"/>
  <c r="I600"/>
  <c r="I601"/>
  <c r="I602"/>
  <c r="I603"/>
  <c r="I604"/>
  <c r="I605"/>
  <c r="I606"/>
  <c r="I607"/>
  <c r="I595"/>
  <c r="I589"/>
  <c r="I590"/>
  <c r="I591"/>
  <c r="I588"/>
  <c r="I556"/>
  <c r="I557"/>
  <c r="I558"/>
  <c r="I559"/>
  <c r="I585" s="1"/>
  <c r="I560"/>
  <c r="I561"/>
  <c r="I562"/>
  <c r="I563"/>
  <c r="I564"/>
  <c r="I565"/>
  <c r="I566"/>
  <c r="I567"/>
  <c r="I568"/>
  <c r="I569"/>
  <c r="I570"/>
  <c r="I571"/>
  <c r="I572"/>
  <c r="I573"/>
  <c r="I574"/>
  <c r="I575"/>
  <c r="I576"/>
  <c r="I577"/>
  <c r="I578"/>
  <c r="I579"/>
  <c r="I580"/>
  <c r="I581"/>
  <c r="I582"/>
  <c r="I583"/>
  <c r="I584"/>
  <c r="I555"/>
  <c r="I548"/>
  <c r="I549"/>
  <c r="I550"/>
  <c r="I547"/>
  <c r="I458"/>
  <c r="I459"/>
  <c r="O62" i="79" l="1"/>
  <c r="I632" i="78"/>
  <c r="I608"/>
  <c r="I592"/>
  <c r="I551"/>
  <c r="I461" l="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508"/>
  <c r="I509"/>
  <c r="I510"/>
  <c r="I511"/>
  <c r="I512"/>
  <c r="I513"/>
  <c r="I514"/>
  <c r="I515"/>
  <c r="I516"/>
  <c r="I517"/>
  <c r="I518"/>
  <c r="I519"/>
  <c r="I520"/>
  <c r="I521"/>
  <c r="I522"/>
  <c r="I523"/>
  <c r="I524"/>
  <c r="I525"/>
  <c r="I526"/>
  <c r="I527"/>
  <c r="I528"/>
  <c r="I530"/>
  <c r="I531"/>
  <c r="I532"/>
  <c r="I533"/>
  <c r="I534"/>
  <c r="I535"/>
  <c r="I536"/>
  <c r="I537"/>
  <c r="I538"/>
  <c r="I539"/>
  <c r="I540"/>
  <c r="I541"/>
  <c r="I542"/>
  <c r="I543"/>
  <c r="I460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25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01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67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24"/>
  <c r="I312"/>
  <c r="I313"/>
  <c r="I314"/>
  <c r="I315"/>
  <c r="I316"/>
  <c r="I317"/>
  <c r="I318"/>
  <c r="I319"/>
  <c r="I320"/>
  <c r="I311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227"/>
  <c r="I218"/>
  <c r="I219"/>
  <c r="I220"/>
  <c r="I221"/>
  <c r="I222"/>
  <c r="I217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193"/>
  <c r="I178"/>
  <c r="I179"/>
  <c r="I180"/>
  <c r="I181"/>
  <c r="I182"/>
  <c r="I183"/>
  <c r="I184"/>
  <c r="I185"/>
  <c r="I186"/>
  <c r="I187"/>
  <c r="I188"/>
  <c r="I177"/>
  <c r="I173"/>
  <c r="I174" s="1"/>
  <c r="I167"/>
  <c r="I165"/>
  <c r="I166"/>
  <c r="I168"/>
  <c r="I169"/>
  <c r="I16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14"/>
  <c r="I101"/>
  <c r="I102"/>
  <c r="I103"/>
  <c r="I104"/>
  <c r="I105"/>
  <c r="I106"/>
  <c r="I107"/>
  <c r="I108"/>
  <c r="I109"/>
  <c r="I82"/>
  <c r="I83"/>
  <c r="I84"/>
  <c r="I85"/>
  <c r="I86"/>
  <c r="I87"/>
  <c r="I88"/>
  <c r="I89"/>
  <c r="I90"/>
  <c r="I91"/>
  <c r="I92"/>
  <c r="I93"/>
  <c r="I94"/>
  <c r="I95"/>
  <c r="I96"/>
  <c r="I81"/>
  <c r="I49"/>
  <c r="I50"/>
  <c r="I51"/>
  <c r="I52"/>
  <c r="I54"/>
  <c r="I55"/>
  <c r="I56"/>
  <c r="I57"/>
  <c r="I59"/>
  <c r="I60"/>
  <c r="I61"/>
  <c r="I62"/>
  <c r="I63"/>
  <c r="I64"/>
  <c r="I66"/>
  <c r="I67"/>
  <c r="I68"/>
  <c r="I69"/>
  <c r="I70"/>
  <c r="I71"/>
  <c r="I73"/>
  <c r="I74"/>
  <c r="I75"/>
  <c r="I76"/>
  <c r="I48"/>
  <c r="I33"/>
  <c r="I34"/>
  <c r="I35"/>
  <c r="I37"/>
  <c r="I38"/>
  <c r="I39"/>
  <c r="I41"/>
  <c r="I42"/>
  <c r="I43"/>
  <c r="I32"/>
  <c r="I22"/>
  <c r="I23"/>
  <c r="I24"/>
  <c r="I25"/>
  <c r="I26"/>
  <c r="I27"/>
  <c r="I18"/>
  <c r="I223" l="1"/>
  <c r="I307"/>
  <c r="I97"/>
  <c r="I321"/>
  <c r="I110"/>
  <c r="I189"/>
  <c r="I214"/>
  <c r="I161"/>
  <c r="I170"/>
  <c r="I454"/>
  <c r="I422"/>
  <c r="I398"/>
  <c r="I364"/>
  <c r="I77"/>
  <c r="C62" i="79"/>
  <c r="N60"/>
  <c r="M60"/>
  <c r="N58"/>
  <c r="M58"/>
  <c r="L58"/>
  <c r="F58"/>
  <c r="E58"/>
  <c r="N56"/>
  <c r="M56"/>
  <c r="L56"/>
  <c r="K56"/>
  <c r="G56"/>
  <c r="F56"/>
  <c r="N54"/>
  <c r="N52"/>
  <c r="M52"/>
  <c r="L52"/>
  <c r="K52"/>
  <c r="M50"/>
  <c r="I50"/>
  <c r="N48"/>
  <c r="M48"/>
  <c r="L48"/>
  <c r="K48"/>
  <c r="J48"/>
  <c r="I48"/>
  <c r="H48"/>
  <c r="M46"/>
  <c r="L46"/>
  <c r="K46"/>
  <c r="J46"/>
  <c r="I46"/>
  <c r="H46"/>
  <c r="M44"/>
  <c r="L44"/>
  <c r="I44"/>
  <c r="H44"/>
  <c r="M42"/>
  <c r="L42"/>
  <c r="K42"/>
  <c r="J42"/>
  <c r="L40"/>
  <c r="K40"/>
  <c r="J40"/>
  <c r="I40"/>
  <c r="H40"/>
  <c r="M38"/>
  <c r="L38"/>
  <c r="K38"/>
  <c r="J38"/>
  <c r="I38"/>
  <c r="M36"/>
  <c r="L36"/>
  <c r="K36"/>
  <c r="J36"/>
  <c r="I36"/>
  <c r="H36"/>
  <c r="N34"/>
  <c r="M34"/>
  <c r="L34"/>
  <c r="K34"/>
  <c r="L32"/>
  <c r="K32"/>
  <c r="J32"/>
  <c r="I32"/>
  <c r="H32"/>
  <c r="M30"/>
  <c r="L30"/>
  <c r="K30"/>
  <c r="J30"/>
  <c r="I30"/>
  <c r="H30"/>
  <c r="G28"/>
  <c r="J26"/>
  <c r="I26"/>
  <c r="H26"/>
  <c r="G26"/>
  <c r="L24"/>
  <c r="K24"/>
  <c r="K62" s="1"/>
  <c r="J24"/>
  <c r="I24"/>
  <c r="H24"/>
  <c r="I22"/>
  <c r="H22"/>
  <c r="G22"/>
  <c r="H20"/>
  <c r="G20"/>
  <c r="F20"/>
  <c r="G18"/>
  <c r="F18"/>
  <c r="F16"/>
  <c r="E16"/>
  <c r="E62" s="1"/>
  <c r="N62" l="1"/>
  <c r="M62"/>
  <c r="I62"/>
  <c r="L62"/>
  <c r="J62"/>
  <c r="H62"/>
  <c r="G62"/>
  <c r="F62"/>
  <c r="I484" i="78"/>
  <c r="I485" l="1"/>
  <c r="I544" s="1"/>
</calcChain>
</file>

<file path=xl/sharedStrings.xml><?xml version="1.0" encoding="utf-8"?>
<sst xmlns="http://schemas.openxmlformats.org/spreadsheetml/2006/main" count="2537" uniqueCount="1305">
  <si>
    <t>C4623</t>
  </si>
  <si>
    <t>11.1</t>
  </si>
  <si>
    <t xml:space="preserve">Soleira em granito cinza andorinha, L=15cm, E=2cm </t>
  </si>
  <si>
    <t>11.4</t>
  </si>
  <si>
    <t>MERCADO</t>
  </si>
  <si>
    <t xml:space="preserve">PINTURA </t>
  </si>
  <si>
    <t>12.1</t>
  </si>
  <si>
    <t>12.2</t>
  </si>
  <si>
    <t>Pintura em esmalte sintético 02 demãos em esquadrias de madeira</t>
  </si>
  <si>
    <t>13.2</t>
  </si>
  <si>
    <t>INSTALAÇÕES DE REDE ESTRUTURADA</t>
  </si>
  <si>
    <t>Patch Panel 19"  - 24 portas, Categoria 6</t>
  </si>
  <si>
    <t xml:space="preserve">un </t>
  </si>
  <si>
    <t xml:space="preserve">Guia de Cabos Vertical, fechado </t>
  </si>
  <si>
    <t xml:space="preserve">Guia de Cabos Superior, fechado </t>
  </si>
  <si>
    <t>14.1</t>
  </si>
  <si>
    <t>TUBULAÇÕES E CONEXÕES DE PVC RÍGIDO</t>
  </si>
  <si>
    <t>14.2</t>
  </si>
  <si>
    <t>DRENAGEM DE ÁGUAS PLUVIAIS</t>
  </si>
  <si>
    <t>ACESSÓRIOS</t>
  </si>
  <si>
    <t>Ralo hemisférico (formato abacaxi) de ferro fundido, Ø100mm</t>
  </si>
  <si>
    <t>17.1</t>
  </si>
  <si>
    <t xml:space="preserve">LOUÇAS E METAIS </t>
  </si>
  <si>
    <t>19.1</t>
  </si>
  <si>
    <t>SISTEMA DE PROTEÇÃO CONTRA DESCARGAS ATMOSFÉRICAS (SPDA)</t>
  </si>
  <si>
    <t>20.1</t>
  </si>
  <si>
    <t>21.1</t>
  </si>
  <si>
    <t>SERVIÇOS FINAIS</t>
  </si>
  <si>
    <t>Limpeza final da obra</t>
  </si>
  <si>
    <t>6.5</t>
  </si>
  <si>
    <t>VIDROS</t>
  </si>
  <si>
    <t>Peitoril em granito cinza, largura=17,00cm espessura variável e pingadeira</t>
  </si>
  <si>
    <t>11.3</t>
  </si>
  <si>
    <t>13.1</t>
  </si>
  <si>
    <t>CENTRO DE DISTRIBUIÇÃO</t>
  </si>
  <si>
    <t>ELETRODUTOS E ACESSÓRIOS</t>
  </si>
  <si>
    <t>CABOS E FIOS (CONDUTORES)</t>
  </si>
  <si>
    <t>ILUMINAÇÃO E TOMADAS</t>
  </si>
  <si>
    <t>Projetor com lâmpada de vapor metálico 150W</t>
  </si>
  <si>
    <t>EQUIPAMENTOS PASSIVOS</t>
  </si>
  <si>
    <t>CABOS EM PAR TRANÇADOS</t>
  </si>
  <si>
    <t>Cabo coaxial</t>
  </si>
  <si>
    <t>CABOS DE CONEXÃO</t>
  </si>
  <si>
    <t>TOMADAS</t>
  </si>
  <si>
    <t>CAIXAS E ACESSÓRIOS</t>
  </si>
  <si>
    <t xml:space="preserve">INSTALAÇÃO HIDRÁULICA </t>
  </si>
  <si>
    <t>TUBULAÇÕES E CONEXÕES DE PVC</t>
  </si>
  <si>
    <t xml:space="preserve">INSTALAÇÃO SANITÁRIA </t>
  </si>
  <si>
    <t>15.1</t>
  </si>
  <si>
    <t>15.2</t>
  </si>
  <si>
    <t>15.3</t>
  </si>
  <si>
    <t>15.5</t>
  </si>
  <si>
    <t>15.6</t>
  </si>
  <si>
    <t>15.7</t>
  </si>
  <si>
    <t>15.8</t>
  </si>
  <si>
    <t>15.9</t>
  </si>
  <si>
    <t>15.10</t>
  </si>
  <si>
    <t>15.11</t>
  </si>
  <si>
    <t>15.13</t>
  </si>
  <si>
    <t>15.14</t>
  </si>
  <si>
    <t>15.15</t>
  </si>
  <si>
    <t>15.16</t>
  </si>
  <si>
    <t>15.17</t>
  </si>
  <si>
    <t>un.</t>
  </si>
  <si>
    <t>Bancada em granito cinza andorinha - espessura 2cm, conforme projeto</t>
  </si>
  <si>
    <t>17.2</t>
  </si>
  <si>
    <t>17.3</t>
  </si>
  <si>
    <t>Pára-raios tipo Franklin em aço inox 3 pontas em haste de 3 m. x 1.1/2" tipo simples</t>
  </si>
  <si>
    <t>Custo TOTAL com BDI incluso</t>
  </si>
  <si>
    <t>Ministério da Educação</t>
  </si>
  <si>
    <t xml:space="preserve">Planilha Orçamentária </t>
  </si>
  <si>
    <t>ITEM</t>
  </si>
  <si>
    <t>CÓDIGO</t>
  </si>
  <si>
    <t>FONTE</t>
  </si>
  <si>
    <t>DESCRIÇÃO DOS SERVIÇOS</t>
  </si>
  <si>
    <t>UNID.</t>
  </si>
  <si>
    <t>QUANT.</t>
  </si>
  <si>
    <t>VALOR (R$)</t>
  </si>
  <si>
    <t>1.1</t>
  </si>
  <si>
    <t>un</t>
  </si>
  <si>
    <t>2.1</t>
  </si>
  <si>
    <t>3.1</t>
  </si>
  <si>
    <t>m³</t>
  </si>
  <si>
    <t>4.1</t>
  </si>
  <si>
    <t>SINAPI</t>
  </si>
  <si>
    <t>m²</t>
  </si>
  <si>
    <t>4.2</t>
  </si>
  <si>
    <t>4.3</t>
  </si>
  <si>
    <t>5.1</t>
  </si>
  <si>
    <t>Aterro apiloado em camadas de 0,20 m com material argilo - arenoso (entre baldrames)</t>
  </si>
  <si>
    <t xml:space="preserve">Escavação manual de valas em qualquer terreno exceto rocha até h=1,50 m </t>
  </si>
  <si>
    <t xml:space="preserve">Regularização e compactação do fundo de valas </t>
  </si>
  <si>
    <t xml:space="preserve">Reaterro apiloado de vala com material da obra  </t>
  </si>
  <si>
    <t>5.2</t>
  </si>
  <si>
    <t>kg</t>
  </si>
  <si>
    <t>CONCRETO ARMADO PARA FUNDAÇÕES - VIGAS BALDRAMES</t>
  </si>
  <si>
    <t>6.1</t>
  </si>
  <si>
    <t>m</t>
  </si>
  <si>
    <t>3.2</t>
  </si>
  <si>
    <t>7.1</t>
  </si>
  <si>
    <t>7.2</t>
  </si>
  <si>
    <t>8.1</t>
  </si>
  <si>
    <t xml:space="preserve">SERVIÇOS PRELIMINARES </t>
  </si>
  <si>
    <t>Placa da obra - padrão Governo Federal</t>
  </si>
  <si>
    <t xml:space="preserve"> m²</t>
  </si>
  <si>
    <t>1.2</t>
  </si>
  <si>
    <t>SEINFRA</t>
  </si>
  <si>
    <t xml:space="preserve">Instalação provisória de água </t>
  </si>
  <si>
    <t>1.3</t>
  </si>
  <si>
    <t xml:space="preserve">Instalação provisória de energia elétrica em baixa tensão </t>
  </si>
  <si>
    <t>1.4</t>
  </si>
  <si>
    <t>C2849</t>
  </si>
  <si>
    <t>Instalações provisórias de esgoto</t>
  </si>
  <si>
    <t>1.5</t>
  </si>
  <si>
    <t>Barracões provisórios (depósito, escritório, vestiário e refeitório) com piso cimentado</t>
  </si>
  <si>
    <t>1.6</t>
  </si>
  <si>
    <t xml:space="preserve">Locação da obra (execução de gabarito) </t>
  </si>
  <si>
    <t>2.2</t>
  </si>
  <si>
    <t>2.3</t>
  </si>
  <si>
    <t xml:space="preserve">SUPERESTRUTURA </t>
  </si>
  <si>
    <t>CONCRETO ARMADO PARA VERGAS</t>
  </si>
  <si>
    <t>ELEMENTOS VAZADOS</t>
  </si>
  <si>
    <t>ALVENARIA DE VEDAÇÃO</t>
  </si>
  <si>
    <t>Divisória de banheiros e sanitários em granito com espessura de 2cm polido assentado com argamassa traço 1:4</t>
  </si>
  <si>
    <t xml:space="preserve">ESQUADRIAS </t>
  </si>
  <si>
    <t>6.2</t>
  </si>
  <si>
    <t xml:space="preserve">Impermeabilização com tinta betuminosa em fundações, baldrames </t>
  </si>
  <si>
    <t>9.1</t>
  </si>
  <si>
    <t>9.3</t>
  </si>
  <si>
    <t>9.4</t>
  </si>
  <si>
    <t>9.6</t>
  </si>
  <si>
    <t>9.7</t>
  </si>
  <si>
    <t>10.1</t>
  </si>
  <si>
    <t>10.2</t>
  </si>
  <si>
    <t>Lastro de concreto magro (e=3,0 cm) - preparo mecânico</t>
  </si>
  <si>
    <t>Concreto para Fundação fck=25MPa, incluindo preparo, lançamento, adensamento.</t>
  </si>
  <si>
    <t>Concreto Bombeado fck=25MPa, incluindo preparo, lançamento e adensamento.</t>
  </si>
  <si>
    <t>CONCRETO ARMADO - PILARES</t>
  </si>
  <si>
    <t>CONCRETO ARMADO - VIGAS</t>
  </si>
  <si>
    <t>PORTAS DE MADEIRA</t>
  </si>
  <si>
    <t>Torneira para lavatório de mesa bica baixa Izy, código 1193.C37, Deca ou equivalente</t>
  </si>
  <si>
    <t>Cuba de Embutir Oval cor Branco Gelo, código L.37, DECA, ou equivalente, em bancada  ecomplementos (válvula, sifao e engate flexível cromados), exceto torneira.</t>
  </si>
  <si>
    <t xml:space="preserve">Chuveiro Maxi Ducha, LORENZETTI, com Mangueira plástica/desviador para duchas elétricas, cógigo 8010-A, LORENZETTI,  ou equivalente </t>
  </si>
  <si>
    <t>Torneira Acabamento para registro pequeno Linha Izy, código: 4900.C37.PQ, DECA ou equivalente (para chuveiros), Deca ou equivalente</t>
  </si>
  <si>
    <t>Cuba industrial 50x40 profundidade 30 – HIDRONOX, ou equivalente, com sifão em metal cromado 1.1/2x1.1/2", válvula em metal cromado tipo americana 3.1/2"x1.1/2" para pia - fornecimento e instalação</t>
  </si>
  <si>
    <t>Cuba Inox Embutir 40x34x17cm, cuba 3, básica aço inoxidável, com válvula, FRANKE, ou equivalente, com sifão em metal cromado 1.1/2x1.1/2", válvula em metal cromado tipo americana 3.1/2"x1.1/2" para pia - fornecimento e instalação</t>
  </si>
  <si>
    <t>Torneira para cozinha de mesa bica móvel Izy, código 1167.C37, DECA, ou equivalente</t>
  </si>
  <si>
    <t>Caixa de passagem 30x30cm em alvenaria com tampa de ferro fundido tipo leve</t>
  </si>
  <si>
    <t>Sumidouro em alvenaria 2,40 x 2,40 m</t>
  </si>
  <si>
    <t>Fossa séptica 2,30 x 2,30 m</t>
  </si>
  <si>
    <t>Válvula esfera Ø 3/4" NPT 300</t>
  </si>
  <si>
    <t>Marcação no Piso - 1 x 1m para hidrante</t>
  </si>
  <si>
    <t>Vergalhão CA - 25 # 10 mm2</t>
  </si>
  <si>
    <t>Armação aço CA-50, Diam. 6,3 (1/4) á 12,5mm(1/2) -Fornecimento/corte perda de 10%) / dobra / colocação.</t>
  </si>
  <si>
    <t>Armação de aço  CA-60 Diam. 3,4 a 6,0mm-Fornecimento/corte perda de 10%) / dobra / colocação.</t>
  </si>
  <si>
    <t>4.4</t>
  </si>
  <si>
    <t>Encunhamento (aperto de alvenaria) em tijolo cerâmicos maciços 5x10x20cm 1 vez (esp. 20cm), assentamento c/ argamassa traço1:6 (cimento e areia)</t>
  </si>
  <si>
    <t>Alvenaria de vedação de 1 vez em tijolos cerâmicos de 08 furos (dimensões nominais: 19x19x09); assentamento em argamassa no traço 1:2:8 (cimento, cal e areia)</t>
  </si>
  <si>
    <t>Fechadura de embutir completa, para portas internas</t>
  </si>
  <si>
    <t>6.3</t>
  </si>
  <si>
    <t>6.4</t>
  </si>
  <si>
    <t>20.2</t>
  </si>
  <si>
    <t>20.3</t>
  </si>
  <si>
    <t>20.4</t>
  </si>
  <si>
    <t>20.5</t>
  </si>
  <si>
    <t>20.6</t>
  </si>
  <si>
    <t>21.2</t>
  </si>
  <si>
    <t>21.3</t>
  </si>
  <si>
    <t>Caixa de passagem em alvenaria 30x30x12 com tampa de ferro fundido</t>
  </si>
  <si>
    <t>PORTAS DE VIDRO - PV</t>
  </si>
  <si>
    <t>6.6</t>
  </si>
  <si>
    <t xml:space="preserve">JANELAS DE ALUMÍNIO - JA </t>
  </si>
  <si>
    <t>7.5</t>
  </si>
  <si>
    <t>22.1</t>
  </si>
  <si>
    <t>22.2</t>
  </si>
  <si>
    <t>PAVIMENTAÇÃO EXTERNA</t>
  </si>
  <si>
    <t>22.3</t>
  </si>
  <si>
    <t>ESQUADRIA - GRADIL METÁLICO</t>
  </si>
  <si>
    <t>23.1</t>
  </si>
  <si>
    <t>24.1</t>
  </si>
  <si>
    <t>17.4</t>
  </si>
  <si>
    <t>17.5</t>
  </si>
  <si>
    <t>7.4</t>
  </si>
  <si>
    <t>FERRAGENS E ACESSÓRIOS</t>
  </si>
  <si>
    <t>Corte e reparo em cabeça de estaca</t>
  </si>
  <si>
    <t>Forma de madeira comum para Fundações  - reaproveitamento 5X</t>
  </si>
  <si>
    <t>FUNDAÇÃO DO CASTELO D'ÁGUA</t>
  </si>
  <si>
    <t>Estaca a trado (broca) d=30 cm com concreto fck=15 Mpa (sem armação) - 7 m</t>
  </si>
  <si>
    <t>1.7</t>
  </si>
  <si>
    <t>22.4</t>
  </si>
  <si>
    <t>22.5</t>
  </si>
  <si>
    <t xml:space="preserve">Piso cerâmico antiderrapante PEI V - 40 x 40 cm - incl. rejunte - conforme projeto </t>
  </si>
  <si>
    <t xml:space="preserve">2 - Este orçamento de projeto básico está  em conformidade com o disposto na Resolução do CONFEA nº 361 de 10 de dezembro de 1991, alínea f. </t>
  </si>
  <si>
    <t>3 - Após a elaboração da nova planilha orçamentária, baseada no projeto executivo, a ART correspondente deverá ser emitida.</t>
  </si>
  <si>
    <t>74223/1</t>
  </si>
  <si>
    <t>73906/3</t>
  </si>
  <si>
    <t>73838/1</t>
  </si>
  <si>
    <t>73942/2</t>
  </si>
  <si>
    <t>73990/1</t>
  </si>
  <si>
    <t>74254/2</t>
  </si>
  <si>
    <t>74138/3</t>
  </si>
  <si>
    <t>74106/1</t>
  </si>
  <si>
    <t>73860/8</t>
  </si>
  <si>
    <t>73860/9</t>
  </si>
  <si>
    <t>73860/10</t>
  </si>
  <si>
    <t>73860/11</t>
  </si>
  <si>
    <t>73860/22</t>
  </si>
  <si>
    <t>73953/6</t>
  </si>
  <si>
    <t>74041/1</t>
  </si>
  <si>
    <t>73976/3</t>
  </si>
  <si>
    <t>74104/1</t>
  </si>
  <si>
    <t>74197/1</t>
  </si>
  <si>
    <t>74198/2</t>
  </si>
  <si>
    <t>73764/4</t>
  </si>
  <si>
    <t>74065/2</t>
  </si>
  <si>
    <t>73907/6</t>
  </si>
  <si>
    <t>73960/1</t>
  </si>
  <si>
    <t>74131/5</t>
  </si>
  <si>
    <t>74209/1</t>
  </si>
  <si>
    <t>73805/1</t>
  </si>
  <si>
    <t>74181/1</t>
  </si>
  <si>
    <t>74180/1</t>
  </si>
  <si>
    <t>74175/1</t>
  </si>
  <si>
    <t>1 - Esta planilha orçamentária refere-se  ao projeto básico do Programa Proinfância. Os quantitativos são estimados com o objetivo de estabelecer um valor de referência. O orçamento final deverá ser realizado pelo ente federado, com base no projeto executivo. Considera-se projeto executivo aquele cuja elaboração se dá ao final do estabelecimento das fundações adequadas ao solo do local onde o projeto será edificado, bem como outros ajustes que se fizerem necessários.</t>
  </si>
  <si>
    <t>MOVIMENTO DE TERRAS PARA FUNDAÇÕES</t>
  </si>
  <si>
    <t>FUNDAÇÕES</t>
  </si>
  <si>
    <t>SISTEMA DE VEDAÇÃO VERTICAL INTERNO E EXTERNO (PAREDES)</t>
  </si>
  <si>
    <t xml:space="preserve">SISTEMAS DE COBERTURA </t>
  </si>
  <si>
    <t>REVESTIMENTOS INTERNOS E EXTERNOS</t>
  </si>
  <si>
    <t>SERVIÇOS COMPLEMENTARES</t>
  </si>
  <si>
    <t>INSTALAÇÃO DE GÁS COMBUSTÍVEL</t>
  </si>
  <si>
    <t>SISTEMA DE PROTEÇÃO CONTRA INCÊNDIO</t>
  </si>
  <si>
    <t>SISTEMA DE EXAUSTÃO MECÂNICA</t>
  </si>
  <si>
    <t>CASTELO D'ÁGUA</t>
  </si>
  <si>
    <t xml:space="preserve">Subtotal </t>
  </si>
  <si>
    <t>3.3</t>
  </si>
  <si>
    <t>3.4</t>
  </si>
  <si>
    <t>5.3</t>
  </si>
  <si>
    <t>9.8</t>
  </si>
  <si>
    <t>3.5</t>
  </si>
  <si>
    <t>11.5</t>
  </si>
  <si>
    <t>11.6</t>
  </si>
  <si>
    <t>14.5</t>
  </si>
  <si>
    <t>14.6</t>
  </si>
  <si>
    <t>14.7</t>
  </si>
  <si>
    <t>14.11</t>
  </si>
  <si>
    <t>14.15</t>
  </si>
  <si>
    <t>14.16</t>
  </si>
  <si>
    <t>15.12</t>
  </si>
  <si>
    <t>15.19</t>
  </si>
  <si>
    <t>15.20</t>
  </si>
  <si>
    <t>15.21</t>
  </si>
  <si>
    <t>15.23</t>
  </si>
  <si>
    <t>15.24</t>
  </si>
  <si>
    <t>15.25</t>
  </si>
  <si>
    <t>15.26</t>
  </si>
  <si>
    <t>16.1</t>
  </si>
  <si>
    <t>16.2</t>
  </si>
  <si>
    <t>16.3</t>
  </si>
  <si>
    <t>16.4</t>
  </si>
  <si>
    <t>16.5</t>
  </si>
  <si>
    <t>16.6</t>
  </si>
  <si>
    <t>16.7</t>
  </si>
  <si>
    <t>16.8</t>
  </si>
  <si>
    <t>17.7</t>
  </si>
  <si>
    <t>18.1</t>
  </si>
  <si>
    <t>18.2</t>
  </si>
  <si>
    <t>18.3</t>
  </si>
  <si>
    <t>18.4</t>
  </si>
  <si>
    <t>18.5</t>
  </si>
  <si>
    <t>18.6</t>
  </si>
  <si>
    <t>INSTALAÇÕES DE CLIMATIZAÇÃO</t>
  </si>
  <si>
    <t>22.6</t>
  </si>
  <si>
    <t>22.7</t>
  </si>
  <si>
    <t>22.8</t>
  </si>
  <si>
    <t>22.9</t>
  </si>
  <si>
    <t>22.10</t>
  </si>
  <si>
    <t>22.11</t>
  </si>
  <si>
    <t>22.12</t>
  </si>
  <si>
    <t>23.2</t>
  </si>
  <si>
    <t>1.8</t>
  </si>
  <si>
    <t>Grama batatais em placas</t>
  </si>
  <si>
    <t>C2851</t>
  </si>
  <si>
    <t>PORTAS EM ALUMÍNIO</t>
  </si>
  <si>
    <t>74071/2</t>
  </si>
  <si>
    <t>Piso podotátil de alerta em borracha integrado 30x30cm, assentamento com argamassa (fornecimento e assentamento)</t>
  </si>
  <si>
    <t>Piso podotátil direcional em borracha integrado 30x30cm, assentamento com argamassa (fornecimento e assentamento)</t>
  </si>
  <si>
    <t>Piso tátil de alerta em placas pré-moldadas - 5MPa</t>
  </si>
  <si>
    <t>Piso tátil direcional em placas pré-moldadas - 5MPa</t>
  </si>
  <si>
    <t>74065/1</t>
  </si>
  <si>
    <t>Pintura em esmalte sintético 02 demãos em rodameio de madeira</t>
  </si>
  <si>
    <t>C2910</t>
  </si>
  <si>
    <t xml:space="preserve">Prateleiras e escaninhos em mdf </t>
  </si>
  <si>
    <t>Tela de nylon de proteção- fixada na esquadria</t>
  </si>
  <si>
    <t>73907/3</t>
  </si>
  <si>
    <t>Rampa de acesso em concreto não estrutural</t>
  </si>
  <si>
    <t>cj</t>
  </si>
  <si>
    <t>C1869</t>
  </si>
  <si>
    <t>C0544</t>
  </si>
  <si>
    <t>C2045</t>
  </si>
  <si>
    <t>C0864</t>
  </si>
  <si>
    <t>C4642</t>
  </si>
  <si>
    <t>C4635</t>
  </si>
  <si>
    <t>73910/3</t>
  </si>
  <si>
    <t>73910/5</t>
  </si>
  <si>
    <t>74072/3</t>
  </si>
  <si>
    <t>74070/3</t>
  </si>
  <si>
    <t>73809/1</t>
  </si>
  <si>
    <t>74156/2</t>
  </si>
  <si>
    <t>74007/1</t>
  </si>
  <si>
    <t>74138/2</t>
  </si>
  <si>
    <t>73860/12</t>
  </si>
  <si>
    <t>73860/13</t>
  </si>
  <si>
    <t>73860/14</t>
  </si>
  <si>
    <t>73860/15</t>
  </si>
  <si>
    <t>DISJUNTORES</t>
  </si>
  <si>
    <t>74130/1</t>
  </si>
  <si>
    <t>74130/4</t>
  </si>
  <si>
    <t>74130/5</t>
  </si>
  <si>
    <t>74130/6</t>
  </si>
  <si>
    <t>74131/8</t>
  </si>
  <si>
    <t>73976/8</t>
  </si>
  <si>
    <t>74051/2</t>
  </si>
  <si>
    <t>73795/6</t>
  </si>
  <si>
    <t>73870/4</t>
  </si>
  <si>
    <t>74174/1</t>
  </si>
  <si>
    <t>74178/1</t>
  </si>
  <si>
    <t>74179/1</t>
  </si>
  <si>
    <t>74184/1</t>
  </si>
  <si>
    <t>79517/1</t>
  </si>
  <si>
    <t>73962/13</t>
  </si>
  <si>
    <t>76444/1</t>
  </si>
  <si>
    <t>73935/2</t>
  </si>
  <si>
    <t>73988/1</t>
  </si>
  <si>
    <t>73937/4</t>
  </si>
  <si>
    <t>73922/5</t>
  </si>
  <si>
    <t>73886/1</t>
  </si>
  <si>
    <t>73892/2</t>
  </si>
  <si>
    <t>74220/1</t>
  </si>
  <si>
    <t>74077/2</t>
  </si>
  <si>
    <t>74236/1</t>
  </si>
  <si>
    <t>Banheira Embutir em plástico tipo PVC, 77x45x20cm, Burigotto ou equivalente</t>
  </si>
  <si>
    <t>15.4</t>
  </si>
  <si>
    <t>Conjunto de mastros para bandeiras em tubo ferro galvanizado telescópico (alt= 7m (3mx2" + 4mx1 1/2")</t>
  </si>
  <si>
    <t>Projetor com lâmpada de vapor metálico 250W</t>
  </si>
  <si>
    <t>17.9</t>
  </si>
  <si>
    <t>17.10</t>
  </si>
  <si>
    <t>17.11</t>
  </si>
  <si>
    <t>17.12</t>
  </si>
  <si>
    <t>C4065</t>
  </si>
  <si>
    <t>C1207</t>
  </si>
  <si>
    <t>C0361</t>
  </si>
  <si>
    <t>Luminária de emergência com lampada fluorescente 9W de 1 hora</t>
  </si>
  <si>
    <t>14.17</t>
  </si>
  <si>
    <t>Lastro de concreto magro, e=3,0 cm-reparo mecânico</t>
  </si>
  <si>
    <t>Bacia Convencional Studio Kids, código PI.16, para valvula de descarga, em louca branca,  assento plastico, anel de vedação, tubo pvc ligacao - fornecimento e instalacao, Deca ou equivalente</t>
  </si>
  <si>
    <t>Quadro de medição - fornecimento e instalação</t>
  </si>
  <si>
    <t>Roda meio em madeira (largura=10cm)</t>
  </si>
  <si>
    <t>Vidro liso temperado incolor, espessura 6mm- fornecimento e instalação</t>
  </si>
  <si>
    <t>Vidro liso temperado incolor, espessura 10mm- fornecimento e instalação</t>
  </si>
  <si>
    <t>Alça de içamento</t>
  </si>
  <si>
    <t>Suporte de luz piloto</t>
  </si>
  <si>
    <t>Suporte para cinto de segurança</t>
  </si>
  <si>
    <t>Suporte para Pára-raio</t>
  </si>
  <si>
    <t>Escada interna e externa tipo marinheiro, inclusive pintura</t>
  </si>
  <si>
    <t>Chapa de aço carbono de alta resistência a corrosão e de qualidade estrutural e solda interna e externa, para confecção do reservatorioconforme projeto</t>
  </si>
  <si>
    <t>Tapume de chapa de madeira compensada, 6mm (40x2,00m, frente do terreno)</t>
  </si>
  <si>
    <t>Conector de bronze para haste de 5/8" e cabo de 50 mm²</t>
  </si>
  <si>
    <t>Pintura em latex acrílico 02 demãos sobre paredes internas, externas</t>
  </si>
  <si>
    <t>Arandelas de sobrepor com 1 lâmpada fluorescente compacta de 60W</t>
  </si>
  <si>
    <t>Luminária de piso, com lâmpada vapor metálico 70W</t>
  </si>
  <si>
    <t>C4624</t>
  </si>
  <si>
    <t>16.9</t>
  </si>
  <si>
    <t>16.10</t>
  </si>
  <si>
    <t>Placa de sinalização em pvc cod 1 - (348x348) Proibido fumar</t>
  </si>
  <si>
    <t>Placa de sinalização em pvc cod 6 - (348x348) Perigo Inflamável</t>
  </si>
  <si>
    <t>União 3/4" NPT 300</t>
  </si>
  <si>
    <t>Niple 3/4" NPT 300</t>
  </si>
  <si>
    <t>Tê redução 3/4"x1/2"</t>
  </si>
  <si>
    <t>Redução 1/2" x 1/4"</t>
  </si>
  <si>
    <t>Niple 1/2" NPT 300</t>
  </si>
  <si>
    <t xml:space="preserve">Luva de redução 3/4 x 1/2" </t>
  </si>
  <si>
    <t>Regulador 1º estagio com manometro</t>
  </si>
  <si>
    <t>Mangueira Flexivel</t>
  </si>
  <si>
    <t>Regulador 2º estágio com registro</t>
  </si>
  <si>
    <t>Luva de redução 1/4" x 1/2"</t>
  </si>
  <si>
    <t>Niple 1/4" NPT 300</t>
  </si>
  <si>
    <t>Joelho 1/2" NPT 300</t>
  </si>
  <si>
    <t>Manômetro NPT 1/4", 0 a 300 psi</t>
  </si>
  <si>
    <t>Abrigo para Central de GLP, em concreto</t>
  </si>
  <si>
    <t>16.11</t>
  </si>
  <si>
    <t>16.12</t>
  </si>
  <si>
    <t>16.13</t>
  </si>
  <si>
    <t>16.14</t>
  </si>
  <si>
    <t>16.15</t>
  </si>
  <si>
    <t>16.16</t>
  </si>
  <si>
    <t>16.17</t>
  </si>
  <si>
    <t>16.18</t>
  </si>
  <si>
    <t>16.20</t>
  </si>
  <si>
    <t>16.21</t>
  </si>
  <si>
    <t>Envelopamento de concreto - 3cm</t>
  </si>
  <si>
    <t>C1250</t>
  </si>
  <si>
    <t>Marcação no Piso - 1 x 1m para extintor</t>
  </si>
  <si>
    <t>Presilha em latão</t>
  </si>
  <si>
    <t>Haste tipo coopperweld 5/8" x 2,40m.</t>
  </si>
  <si>
    <t>Caixa de inspeção, PVC de 12", com tampa de ferro fundido,conforme detalhe no projeto</t>
  </si>
  <si>
    <t>Caixa de equalização de potências 200x200mm em aço com barramento, expessura  6 mm</t>
  </si>
  <si>
    <t>22.13</t>
  </si>
  <si>
    <t>Obra: Proinfância - Tipo  1</t>
  </si>
  <si>
    <t>CAIXA DÁGUA - 30.000L</t>
  </si>
  <si>
    <t>CONCRETO ARMADO PARA FUNDAÇÕES - BLOCOS</t>
  </si>
  <si>
    <t>Revestimento cerâmico de paredes PEI IV- cerâmica 30 x 40 cm - incl. rejunte - conforme projeto - branca</t>
  </si>
  <si>
    <t>Revestimento cerâmico de paredes PEI IV - cerâmica 10 x 10 cm - incl. rejunte - conforme projeto - azul</t>
  </si>
  <si>
    <t>Revestimento cerâmico de paredes PEI IV - cerâmica 10 x 10 cm - incl. rejunte - conforme projeto - vermelho</t>
  </si>
  <si>
    <t>Revestimento cerâmico de paredes PEI IV - cerâmica 10 x 10 cm - incl. rejunte - conforme projeto - branco</t>
  </si>
  <si>
    <t>Pintura em latex PVA 02 demãos sobre teto</t>
  </si>
  <si>
    <t>Bancos de concreto</t>
  </si>
  <si>
    <t>C2290</t>
  </si>
  <si>
    <t>Sondagem do terreno ( um furo de 7m a cada 200 m²)</t>
  </si>
  <si>
    <t xml:space="preserve">Porta de Vidro temperado - PV1 - 175x230, com ferragens, conforme projeto de esquadrias </t>
  </si>
  <si>
    <t>Porta de correr - PA5 - 240x210  com vidro - conforme projeto de esquadrias, inclusive ferragens</t>
  </si>
  <si>
    <t>Porta de abrir - PA6 - 120x185 - veneziana- conforme projeto de esquadrias, inclusive ferragens</t>
  </si>
  <si>
    <t>Porta de abrir - PA7 - 160+90x210 - veneziana- conforme projeto de esquadrias, inclusive ferragens</t>
  </si>
  <si>
    <t>Janela de Alumínio - JA-01, 70x125, completa conforme projeto de esquadrias - Guilhotina</t>
  </si>
  <si>
    <t>Janela de Alumínio - JA-02, 110x145, completa conforme projeto de esquadrias - Guilhotina</t>
  </si>
  <si>
    <t>Janela de Alumínio - JA-04, 140x145, completa conforme projeto de esquadrias - Guilhotina</t>
  </si>
  <si>
    <t>Janela de Alumínio - JA-05, 200x105, completa conforme projeto de esquadrias - Fixa</t>
  </si>
  <si>
    <t>9.2</t>
  </si>
  <si>
    <t>9.5</t>
  </si>
  <si>
    <t>9.9</t>
  </si>
  <si>
    <t>9.10</t>
  </si>
  <si>
    <t>Revestimento cerâmico de paredes PEI IV - cerâmica 10 x 10 cm - incl. rejunte - conforme projeto - amarelo</t>
  </si>
  <si>
    <t>C4294</t>
  </si>
  <si>
    <t xml:space="preserve">IMPERMEABILIZAÇÃO </t>
  </si>
  <si>
    <t xml:space="preserve">Porta de Madeira - PM1 - 70x210, folha lisa com chapa metalica, incluso ferragens, conforme projeto de esquadrias </t>
  </si>
  <si>
    <t xml:space="preserve">Porta de Madeira - PM4 - 80x210, folha lisa com chapa metalica, incluso ferragens, conforme projeto de esquadrias </t>
  </si>
  <si>
    <t>Porta de Madeira - PM5 - 80x210, com barra e chapa metálica e visor, incluso ferragens, conforme projeto de esquadrias</t>
  </si>
  <si>
    <t>Porta de Madeira - PM3 - 80x210, barra e chapa metálica, incluso ferragens, conforme projeto de esquadrias</t>
  </si>
  <si>
    <t>Porta de Madeira - PM2 - 80x210, com veneziana, incluso ferragens, conforme projeto de esquadrias</t>
  </si>
  <si>
    <t>Janela de Alumínio - JA-06, 210x50, completa conforme projeto de esquadrias - Maxim-ar - incluso vidro liso incolor, espessura 6mm</t>
  </si>
  <si>
    <t>Janela de Alumínio - JA-07, 210x75, completa conforme projeto de esquadrias - Maxim-ar - incluso vidro liso incolor, espessura 6mm</t>
  </si>
  <si>
    <t>Janela de Alumínio - JA-08, 210x100, completa conforme projeto de esquadrias - Maxim-ar - incluso vidro liso incolor, espessura 6mm</t>
  </si>
  <si>
    <t>Janela de Alumínio - JA-09, 210x150, completa conforme projeto de esquadrias - Maxim-ar - incluso vidro liso incolor, espessura 6mm</t>
  </si>
  <si>
    <t>Janela de Alumínio - JA-10, 140x150, completa conforme projeto de esquadrias - Maxim-ar - incluso vidro liso incolor, espessura 6mm</t>
  </si>
  <si>
    <t>Janela de Alumínio - JA-11, 140x75, completa conforme projeto de esquadrias - Maxim-ar - incluso vidro liso incolor, espessura 6mm</t>
  </si>
  <si>
    <t>Janela de Alumínio - JA-12, 420x50, completa conforme projeto de esquadrias - Maxim-ar - incluso vidro liso incolor, espessura 6mm</t>
  </si>
  <si>
    <t>Janela de Alumínio - JA-13, 420x150, completa conforme projeto de esquadrias - Maxim-ar - incluso vidro liso incolor, espessura 6mm</t>
  </si>
  <si>
    <t>Janela de Alumínio - JA-14, 560x100, completa conforme projeto de esquadrias - Maxim-ar - incluso vidro liso incolor, espessura 6mm</t>
  </si>
  <si>
    <t>Janela de Alumínio - JA-15, 560x150, completa conforme projeto de esquadrias - Maxim-ar -incluso vidro liso incolor, espessura 6mm</t>
  </si>
  <si>
    <t>Verga e contravergas pré-moldada em concreto armado fck 15Mpa - 10x10cm, conforme projeto.</t>
  </si>
  <si>
    <t>C4559</t>
  </si>
  <si>
    <t>Telha Sanduiche metalica</t>
  </si>
  <si>
    <t>Banco e acabamento em granito</t>
  </si>
  <si>
    <t>C2284</t>
  </si>
  <si>
    <t>C2285</t>
  </si>
  <si>
    <t>Rufo em chapa de aço galvanizado nr. 24, desenvolvimento 25 cm</t>
  </si>
  <si>
    <t>Forro de gesso acartonado estruturado - montagem e instalação</t>
  </si>
  <si>
    <t>Prateleira,acabamentos em granito cinza andorinha - espessura 2cm, conforme projeto</t>
  </si>
  <si>
    <t>Forma de madeira comum para Fundações  - reaproveitamento 10X</t>
  </si>
  <si>
    <t>Forma de madeira comum para Fundções  - reaproveitamento 10X</t>
  </si>
  <si>
    <t>Armação aço CA-50, para 1,0 m³ de concreto</t>
  </si>
  <si>
    <t>Concreto fck=25MPa, incluindo preparo, lançamento e adensamento.</t>
  </si>
  <si>
    <t>Forma em chapa de madeira compensada plastificada- Pilares</t>
  </si>
  <si>
    <t>Forma madeira comp. plastificada 12mm p/ Estrutura corte/ Montagem/ Escoramento/ Desforma-  Vigas</t>
  </si>
  <si>
    <t>Cobogó de concreto (elemento vazado)  - (6x40x40cm) assentado com argamassa traço 1:4 (cimento, areia)</t>
  </si>
  <si>
    <t>7.3</t>
  </si>
  <si>
    <t>7.6</t>
  </si>
  <si>
    <t>Pingadeira (chapim) em concreto</t>
  </si>
  <si>
    <t>Calha em chapa metalica Nº 22 desenvolvimento de 50 cm</t>
  </si>
  <si>
    <t>Contrapiso e=5,0cm</t>
  </si>
  <si>
    <t xml:space="preserve">Camada regularizadora e=2,0cm </t>
  </si>
  <si>
    <t>Piso cimentado desempenado com acabamento liso e=3,0cm com junta plastica acabada 1,2m</t>
  </si>
  <si>
    <t>Pintura de base epoxi sobre piso</t>
  </si>
  <si>
    <t xml:space="preserve">Piso cerâmico antiderrapante PEI V - 60 x 60 cm - incl. rejunte - conforme projeto </t>
  </si>
  <si>
    <t>Piso vinílico em manta e=2,0mm</t>
  </si>
  <si>
    <t xml:space="preserve">Soleira em granito cinza andorinha, L=30cm, E=2cm </t>
  </si>
  <si>
    <t>Passeio em concreto desempenado com junta plastica a cada 1,20m, e=7cm</t>
  </si>
  <si>
    <t xml:space="preserve">Meio -fio (guia) de concreto pré-moldado, rejuntado com argamassa, incluindo escavação e reaterro </t>
  </si>
  <si>
    <t>Pavimetação em blocos intertravado de concreto, e= 6,0cm, FCK 35MPa, assentados sobre colchão de areia</t>
  </si>
  <si>
    <t>Colchão de areia e=10cm</t>
  </si>
  <si>
    <t>Porta de compesando de madeira - PM6 - 60x100, folha lisa revestida com laminado melamínico, incluso ferragens, conforme projeto de esquadrias</t>
  </si>
  <si>
    <r>
      <t xml:space="preserve">Porta de abrir - PA1 - 100x210 em chapa de alumínio e veneziana- </t>
    </r>
    <r>
      <rPr>
        <sz val="10"/>
        <rFont val="Arial"/>
        <family val="2"/>
      </rPr>
      <t>conforme projeto de esquadrias, inclusive ferragens</t>
    </r>
  </si>
  <si>
    <t>Porta de abrir - PA2 - 80x210 em chapa de alumínio com veneziana- conforme projeto de esquadrias, inclusive ferragens</t>
  </si>
  <si>
    <t>Porta de abrir - PA3 - 160x210 em chapa de alumínio com veneziana- conforme projeto de esquadrias, inclusive ferragens</t>
  </si>
  <si>
    <t>Porta de correr - PA4 - 450x210  conforme projeto de esquadrias, inclusive ferragens</t>
  </si>
  <si>
    <t>6.7</t>
  </si>
  <si>
    <t xml:space="preserve">Porta de Vidro temperado - PV2 - 110x230, de abir,com ferragens, conforme projeto de esquadrias </t>
  </si>
  <si>
    <t>Bandeiras fixas de vidro para porta PV2, conforme projeto 175x35</t>
  </si>
  <si>
    <t>Vidro fixo - JA-03, 140x115, completa conforme projeto de esquadrias</t>
  </si>
  <si>
    <t>ALVENARIA DA MURETA</t>
  </si>
  <si>
    <t>Portão de abrir com gradil metálico e tela de aço galvanizado, inclusive pintura - fornecimento e instalação</t>
  </si>
  <si>
    <t>MURETA</t>
  </si>
  <si>
    <t>Lastro de concreto magro, e=3,0 cm-preparo mecânico</t>
  </si>
  <si>
    <t>Bacia Sanitária Convencional, código Izy P.11, DECA, ou equivalente com acessórios- fornecimento e instalação</t>
  </si>
  <si>
    <t>Valvula de descarga 1 1/2", com registro, acabamento em metal cromado - fornecimento e instalação</t>
  </si>
  <si>
    <t>Assento Poliéster com abertura frontal Vogue Plus, Linha Conforto, cor Branco Gelo, código AP.52, DECA, ou equivalente</t>
  </si>
  <si>
    <t>Lavatório pequeno Ravena/Izy cor branco gelo, com coluna suspensa, código L915 DECA ou equivalente</t>
  </si>
  <si>
    <t>15.22</t>
  </si>
  <si>
    <t>15.27</t>
  </si>
  <si>
    <t>15.28</t>
  </si>
  <si>
    <t>15.29</t>
  </si>
  <si>
    <t>Bacia Sanitária Vogue Plus, Linha Conforto com abertura, cor Branco Gelo, código P.51,  DECA, ou equivalente p/ de descarga, com acessórios, bolsa de borracha para ligacao, tubo pvc ligacao - fornecimento e instalação</t>
  </si>
  <si>
    <t>Torneira de parede de uso geral para jardim ou tanque</t>
  </si>
  <si>
    <t>Tanque Grande (40 L) cor Branco Gelo, código TQ.03, DECA, ou equivalente incluso torneira cromada</t>
  </si>
  <si>
    <t>Barra metálica com pintura azul para proteção dos espelhos e chuveiro infantil d=1 1/4"</t>
  </si>
  <si>
    <t>11.2</t>
  </si>
  <si>
    <t>MURETA - VIGAS BALDRAME</t>
  </si>
  <si>
    <t>MURETA - BLOCOS</t>
  </si>
  <si>
    <t>CONCRETO ARMADO - MURETA - PILARES</t>
  </si>
  <si>
    <t>Forma madeira comp. plastificada 12mm p/ Estrutura corte/ Montagem/ Escoramento/ Desforma</t>
  </si>
  <si>
    <t>Edificação principal do Proinfância 1</t>
  </si>
  <si>
    <t>Reboco para paredes internas, externas, pórticos, vigas, traço 1:4,5  - espessura 0,5 cm</t>
  </si>
  <si>
    <t>Tubo de Aço Galvanizado Ø 3/4", inclusive conexões</t>
  </si>
  <si>
    <t>Tela metálica para ventilação com requadro em alumínio</t>
  </si>
  <si>
    <t>Chapa metalica (alumínio) 0,8*0,5x 1mm para as portas - fornecimento e instalação</t>
  </si>
  <si>
    <t>Fita anticorrosiva 5cmx30m (2 camadas)</t>
  </si>
  <si>
    <t>SISTEMAS DE PISOS INTERNOS E EXTERNOS (PAVIMENTAÇÃO)</t>
  </si>
  <si>
    <t>Escavação de vala para aterramento</t>
  </si>
  <si>
    <t>C3478</t>
  </si>
  <si>
    <t>C0860</t>
  </si>
  <si>
    <t>Parafuso fenda em aço inox 4,2 x 32mm e bucha de nylon</t>
  </si>
  <si>
    <t>Duto de ligação 1000 X 0.80mm</t>
  </si>
  <si>
    <t>Chapéu chines em aluminio</t>
  </si>
  <si>
    <t>Bucha de redução PVC longa 50mm-40mm</t>
  </si>
  <si>
    <t>Tubo de PVC rígido 100mm, fornec. e instalação</t>
  </si>
  <si>
    <t>Tubo de PVC rígido 40mm, fornec. e instalação</t>
  </si>
  <si>
    <t>Tubo de PVC rígido 150mm, fornec. e instalação</t>
  </si>
  <si>
    <t>Tubo de PVC rígido 50mm, fornec. e instalação</t>
  </si>
  <si>
    <t>Tubo de PVC rígido 75mm, fornec. e instalação</t>
  </si>
  <si>
    <t>Curva PVC 90º curta - 40mm - fornecimento e instalação</t>
  </si>
  <si>
    <t>Joelho PVC 45º 100mm - fornecimento e instalação</t>
  </si>
  <si>
    <t>Joelho PVC 45º 75mm - fornecimento e instalação</t>
  </si>
  <si>
    <t>Joelho PVC 45º 50mm - fornecimento e instalação</t>
  </si>
  <si>
    <t>Joelho PVC 45º 40mm - fornecimento e instalação</t>
  </si>
  <si>
    <t>Joelho PVC 90º 100mm - fornecimento e instalação</t>
  </si>
  <si>
    <t>Joelho PVC 90º 50mm - fornecimento e instalação</t>
  </si>
  <si>
    <t>Joelho PVC 90º 40mm - fornecimento e instalação</t>
  </si>
  <si>
    <t>Joelho PVC 90 com anel para esgoto secundario - 40mm - 1 1/2" - fornecimento e instalação</t>
  </si>
  <si>
    <t>Junção PVC simples 100mm-50mm - fornecimento e instalação</t>
  </si>
  <si>
    <t>Junção PVC simples 100mm-75mm - fornecimento e instalação</t>
  </si>
  <si>
    <t>Junção PVC simples 100mm-100mm - fornecimento e instalação</t>
  </si>
  <si>
    <t>Junção PVC simples 75mm-50mm - fornecimento e instalação</t>
  </si>
  <si>
    <t>Junção PVC simples 75mm-75mm - fornecimento e instalação</t>
  </si>
  <si>
    <t>Redução excêntrica PVC 100mm-50mm - fornecimento e instalação</t>
  </si>
  <si>
    <t>Redução excêntrica PVC 75mm-50mm - fornecimento e instalação</t>
  </si>
  <si>
    <t>Tê PVC 45º - 40mm - fornecimento e instalação</t>
  </si>
  <si>
    <t>Tê PVC 90º - 40mm - fornecimento e instalação</t>
  </si>
  <si>
    <t>Tê PVC sanitario 150mm-100mm - fornecimento e instalação</t>
  </si>
  <si>
    <t>Tê PVC sanitario 100mm-50mm - fornecimento e instalação</t>
  </si>
  <si>
    <t>Tê PVC sanitario 50mm-50mm - fornecimento e instalação</t>
  </si>
  <si>
    <t>Ralo sifonado, PVC 100x100X40mm</t>
  </si>
  <si>
    <t>Caixa sifonada 150x185x75mm</t>
  </si>
  <si>
    <t>Caixa sifonada 150x150x50mm</t>
  </si>
  <si>
    <t>Tubo de descarga VDE 38mm</t>
  </si>
  <si>
    <t>Tubo de ligação latao cromado com canopla para vaso sanitario</t>
  </si>
  <si>
    <t>Luva soldável com rosca 25mm - 3/4"</t>
  </si>
  <si>
    <t>Tubo PVC soldável Ø 20 mm, fornecimento e instalação</t>
  </si>
  <si>
    <t>Tubo PVC soldável Ø 25 mm, fornecimento e instalação</t>
  </si>
  <si>
    <t>Tubo PVC soldável Ø 32 mm, fornecimento e instalação</t>
  </si>
  <si>
    <t>Tê soldavel com rosca bolsa central - 20mm - 1/2"</t>
  </si>
  <si>
    <t>TUBULAÇÕES E CONEXÕES - METAIS</t>
  </si>
  <si>
    <t>Bucha de redução sold. curta 32mm - 25mm, fornecimento e instalação</t>
  </si>
  <si>
    <t>Bucha de redução sold. curta 60mm - 50mm, fornecimento e instalação</t>
  </si>
  <si>
    <t>Bucha de redução sold. curta 75mm - 60mm, fornecimento e instalação</t>
  </si>
  <si>
    <t>Bucha de redução sold. curta 85mm - 75mm, fornecimento e instalação</t>
  </si>
  <si>
    <t>Bucha de redução sold. longa 50mm-25mm, fornecimento e instalação</t>
  </si>
  <si>
    <t>Bucha de redução sold. longa 50mm-32mm, fornecimento e instalação</t>
  </si>
  <si>
    <t>Bucha de redução sold. longa 60mm-25mm, fornecimento e instalação</t>
  </si>
  <si>
    <t>Bucha de redução sold. longa 75mm-50mm, fornecimento e instalação</t>
  </si>
  <si>
    <t>Bucha de redução sold. longa 85mm-60mm, fornecimento e instalação</t>
  </si>
  <si>
    <t>Joelho 45 soldável - 25mm, fornecimento e instalação</t>
  </si>
  <si>
    <t>Joelho 45 soldável - 32mm, fornecimento e instalação</t>
  </si>
  <si>
    <t>Joelho 45 soldável - 50mm, fornecimento e instalação</t>
  </si>
  <si>
    <t>Joelho 45 soldável - 75mm, fornecimento e instalação</t>
  </si>
  <si>
    <t>Joelho 45 soldável - 85mm, fornecimento e instalação</t>
  </si>
  <si>
    <t>Joelho 90 soldável - 110mm, fornecimento e instalação</t>
  </si>
  <si>
    <t>Joelho 90 soldável - 20mm, fornecimento e instalação</t>
  </si>
  <si>
    <t>Joelho 90 soldável - 25mm, fornecimento e instalação</t>
  </si>
  <si>
    <t>Joelho 90 soldável - 32mm, fornecimento e instalação</t>
  </si>
  <si>
    <t>Joelho 90 soldável - 50mm, fornecimento e instalação</t>
  </si>
  <si>
    <t>Joelho 90 soldável - 60mm, fornecimento e instalação</t>
  </si>
  <si>
    <t>Joelho 90 soldável - 75mm, fornecimento e instalação</t>
  </si>
  <si>
    <t>Joelho 90 soldável - 85mm, fornecimento e instalação</t>
  </si>
  <si>
    <t>Joelho de redução 90º soldavel 32mm-25mm, fornecimento e instalação</t>
  </si>
  <si>
    <t>Tê 90 soldável - 110mm, fornecimento e instalação</t>
  </si>
  <si>
    <t>Tê 90 soldável - 25mm, fornecimento e instalação</t>
  </si>
  <si>
    <t>Tê 90 soldável - 32mm, fornecimento e instalação</t>
  </si>
  <si>
    <t>Tê 90 soldável - 50mm, fornecimento e instalação</t>
  </si>
  <si>
    <t>Tê 90 soldável - 60mm, fornecimento e instalação</t>
  </si>
  <si>
    <t>Tê 90 soldável - 75mm, fornecimento e instalação</t>
  </si>
  <si>
    <t>Tê 90 soldável - 85mm, fornecimento e instalação</t>
  </si>
  <si>
    <t>Tê de redução 90 soldavel - 32mm - 25mm, fornecimento e instalação</t>
  </si>
  <si>
    <t>Tê de redução 90 soldavel - 50mm - 25mm, fornecimento e instalação</t>
  </si>
  <si>
    <t>Tê de redução 90 soldavel - 75mm - 50mm, fornecimento e instalação</t>
  </si>
  <si>
    <t>Tê de redução 90 soldavel - 75mm - 60mm, fornecimento e instalação</t>
  </si>
  <si>
    <t>Tê de redução 90 soldavel - 85mm - 60mm, fornecimento e instalação</t>
  </si>
  <si>
    <t>Tê de redução 90 soldavel - 85mm - 75mm, fornecimento e instalação</t>
  </si>
  <si>
    <t>Joelho 90º soldavel com bucha de latão - 25mm - 3/4", fornecimento e instalação</t>
  </si>
  <si>
    <t>Joelho de redução 90º soldavel com bucha latão - 25mm - 1/2", fornecimento e instalação</t>
  </si>
  <si>
    <t>Luva de redução soldavel com bucha latão - 25mm - 1/2", fornecimento e instalação</t>
  </si>
  <si>
    <t>Tê redução 90º soldavel com bucha latão B central - 25mm - 1/2", fornecimento e instalação</t>
  </si>
  <si>
    <t>Tê soldavel com bucha latão bolsa central - 25mm - 3/4", fornecimento e instalação</t>
  </si>
  <si>
    <t>Joelho 90 soldavel com rosca 20mm - 1/2", fornecimento e instalação</t>
  </si>
  <si>
    <t>Adaptador soldavel com flange livre para caixa d'agua - 85mm - 3", fornecimento e instalação</t>
  </si>
  <si>
    <t>Adaptador soldavel com flange livre para caixa d'agua - 20mm - 1/2", fornecimento e instalação</t>
  </si>
  <si>
    <t>Adaptador sol. curto com bolsa-rosca para registro - 20mm - 1/2", fornecimento e instalação</t>
  </si>
  <si>
    <t>Adaptador sol. curto com bolsa-rosca para registro - 110mm - 4", fornecimento e instalação</t>
  </si>
  <si>
    <t>Adaptador sol. curto com bolsa-rosca para registro - 25mm - 3/4", fornecimento e instalação</t>
  </si>
  <si>
    <t>Adaptador sol. curto com bolsa-rosca para registro - 32mm - 1", fornecimento e instalação</t>
  </si>
  <si>
    <t>Adaptador sol. curto com bolsa-rosca para registro - 50mm - 1 1/2", fornecimento e instalação</t>
  </si>
  <si>
    <t>Adaptador sol. curto com bolsa-rosca para registro - 60mm - 2", fornecimento e instalação</t>
  </si>
  <si>
    <t>Adaptador sol. curto com bolsa-rosca para registro - 75mm - 2 1/2", fornecimento e instalação</t>
  </si>
  <si>
    <t>Adaptador sol. curto com bolsa-rosca para registro - 85mm - 3", fornecimento e instalação</t>
  </si>
  <si>
    <t>Tubo PVC soldável Ø 50 mm, fornecimento e instalação</t>
  </si>
  <si>
    <t>Tubo PVC soldável Ø 60 mm, fornecimento e instalação</t>
  </si>
  <si>
    <t>Tubo PVC soldável Ø 75mm, fornecimento e instalação</t>
  </si>
  <si>
    <t>Tubo PVC soldável Ø 85mm, fornecimento e instalação</t>
  </si>
  <si>
    <t>Tubo PVC soldável Ø 110mm, fornecimento e instalação</t>
  </si>
  <si>
    <t>Registro de esfera 1/2", fornecimento e instalação</t>
  </si>
  <si>
    <t>Registro de gaveta com canopla cromada - 1/2", fornecimento e instalação</t>
  </si>
  <si>
    <t>Registro esfera borboleta bruto PVC - 1/2", fornecimento e instalação</t>
  </si>
  <si>
    <t>Registro bruto de gaveta 2", fornecimento e instalação</t>
  </si>
  <si>
    <t>Registro bruto de gaveta 2 1/2", fornecimento e instalação</t>
  </si>
  <si>
    <t>Registro bruto de gaveta 3", fornecimento e instalação</t>
  </si>
  <si>
    <t>Registro bruto de gaveta 4", fornecimento e instalação</t>
  </si>
  <si>
    <t>Registro de gaveta com canopla cromada 1", fornecimento e instalação</t>
  </si>
  <si>
    <t>Registro de gaveta com canopla cromada 1 1/2", fornecimento e instalação</t>
  </si>
  <si>
    <t>Registro de gaveta com canopla cromada 3/4", fornecimento e instalação</t>
  </si>
  <si>
    <t>Registro de pressão com canopla cromada 3/4", fornecimento e instalação</t>
  </si>
  <si>
    <t>Conjunto motobomba trifasico BC-21 R 1 1/2 3 CV</t>
  </si>
  <si>
    <t>Tê aço galvanizado 2 1/2"</t>
  </si>
  <si>
    <t>Extintor CO2 - 6KG</t>
  </si>
  <si>
    <t>Extintor ABC - 6KG</t>
  </si>
  <si>
    <t xml:space="preserve">Emboço para paredes internas e externas traço 1:2:9 - preparo manual - espessura 2,0 cm </t>
  </si>
  <si>
    <t xml:space="preserve">Emboço paulista para paredes externas traço 1:2:9 - preparo manual - espessura 2,5 cm </t>
  </si>
  <si>
    <t>Pintura epoxi - 02 demãos</t>
  </si>
  <si>
    <t>9.11</t>
  </si>
  <si>
    <t>9.12</t>
  </si>
  <si>
    <t>Cotovelo 45º galvanizado 2 1/2"</t>
  </si>
  <si>
    <t>Cotovelo 90º galvanizado 2 1/2"</t>
  </si>
  <si>
    <t>Niple duplo aço galvanizado 2 1/2"</t>
  </si>
  <si>
    <t>Tubo aço carbono 2 1/2"</t>
  </si>
  <si>
    <t>Tubo aço galvanizado 65mm - 2 1/2"2 1/2"</t>
  </si>
  <si>
    <t>Adaptador storz - roscas internas 2 1/2"</t>
  </si>
  <si>
    <t>Chave para conexão de mangueira tipo stroz engate rápido - dupla 1 1/2" x 1 1/2"</t>
  </si>
  <si>
    <t>Esguicho jato solido 1 1/2" 16mm</t>
  </si>
  <si>
    <t>Niple paralelo em ferro maleavél 2 1/2"</t>
  </si>
  <si>
    <t>Redução giratória tipo Storz - 2 1/2 x 1 1/2"</t>
  </si>
  <si>
    <t>Registro globo 2 1/2" 45º</t>
  </si>
  <si>
    <t>Tampão cego com corrente tipo storz 1 1/2"</t>
  </si>
  <si>
    <t>Registro bruto de gaveta insutrial 2 1/2"</t>
  </si>
  <si>
    <t>Válvula de retenção vertical 2 1/2"</t>
  </si>
  <si>
    <t>14.3</t>
  </si>
  <si>
    <t>14.4</t>
  </si>
  <si>
    <t>14.20</t>
  </si>
  <si>
    <t>14.21</t>
  </si>
  <si>
    <t>14.22</t>
  </si>
  <si>
    <t>14.23</t>
  </si>
  <si>
    <t>14.24</t>
  </si>
  <si>
    <t>14.25</t>
  </si>
  <si>
    <t>14.26</t>
  </si>
  <si>
    <t>14.27</t>
  </si>
  <si>
    <t>14.28</t>
  </si>
  <si>
    <t>14.29</t>
  </si>
  <si>
    <t>14.30</t>
  </si>
  <si>
    <t>14.31</t>
  </si>
  <si>
    <t>14.32</t>
  </si>
  <si>
    <t>14.33</t>
  </si>
  <si>
    <t>14.34</t>
  </si>
  <si>
    <t>14.35</t>
  </si>
  <si>
    <t>14.36</t>
  </si>
  <si>
    <t>14.37</t>
  </si>
  <si>
    <t>14.38</t>
  </si>
  <si>
    <t>14.39</t>
  </si>
  <si>
    <t>14.40</t>
  </si>
  <si>
    <t>17.6</t>
  </si>
  <si>
    <t>17.8</t>
  </si>
  <si>
    <t>17.13</t>
  </si>
  <si>
    <t>17.14</t>
  </si>
  <si>
    <t>17.15</t>
  </si>
  <si>
    <t>17.16</t>
  </si>
  <si>
    <t>17.17</t>
  </si>
  <si>
    <t>17.18</t>
  </si>
  <si>
    <t>17.19</t>
  </si>
  <si>
    <t>17.20</t>
  </si>
  <si>
    <t>17.21</t>
  </si>
  <si>
    <t>17.22</t>
  </si>
  <si>
    <t>17.23</t>
  </si>
  <si>
    <t>17.24</t>
  </si>
  <si>
    <t>17.25</t>
  </si>
  <si>
    <t>17.26</t>
  </si>
  <si>
    <t>17.27</t>
  </si>
  <si>
    <t>17.28</t>
  </si>
  <si>
    <t>14.8</t>
  </si>
  <si>
    <t>14.9</t>
  </si>
  <si>
    <t>14.10</t>
  </si>
  <si>
    <t>14.12</t>
  </si>
  <si>
    <t>14.13</t>
  </si>
  <si>
    <t>14.14</t>
  </si>
  <si>
    <t>14.18</t>
  </si>
  <si>
    <t>14.19</t>
  </si>
  <si>
    <t>Curva PVC 90º curta - 75mm - fornecimento e instalação</t>
  </si>
  <si>
    <t>Joelho PVC 90º 75mm - fornecimento e instalação</t>
  </si>
  <si>
    <t>Tê PVC sanitario 75mm-75mm - fornecimento e instalação</t>
  </si>
  <si>
    <t>Caixa de areia sem grelha 80x80cm</t>
  </si>
  <si>
    <t>Joelho 45 - 100mm, fornecimento e instalação</t>
  </si>
  <si>
    <t>Joelho 90 - 100mm, fornecimento e instalação</t>
  </si>
  <si>
    <t>Tê sanitario - 100mm - 100mm, fornecimento e instalação</t>
  </si>
  <si>
    <t>Curva curta 90 - 100mm, fornecimento e instalação</t>
  </si>
  <si>
    <t>União de ferro conico macho-femea  2 1/2"</t>
  </si>
  <si>
    <t>Tubo de PVC Ø150mm, fornecimento e instalação</t>
  </si>
  <si>
    <t>Tubo de PVC Ø100mm, fornecimento e instalação</t>
  </si>
  <si>
    <t>19.2</t>
  </si>
  <si>
    <t>Tubo PVC soldável Ø 25 mm, inclusive conexões</t>
  </si>
  <si>
    <t>Joelho 45 - 25mm, fornecimento e instalação</t>
  </si>
  <si>
    <t xml:space="preserve">Emassamento de paredes internas com massa acrílica - 02 demãos </t>
  </si>
  <si>
    <t>Dispositivo de proteção contra surto - 175V - 40KA</t>
  </si>
  <si>
    <t>Dispositivo de proteção contra surto - 175V - 80KA</t>
  </si>
  <si>
    <t>Tomada universal, circular, 2P+T, 10A, cor branca, completa</t>
  </si>
  <si>
    <t>Tomada universal, circular, 2P+T, 20A, cor branca, completa</t>
  </si>
  <si>
    <t>Quadro de Distribuição de embutir, completo, (para 24 disjuntores monopolares, com barramento para as fases, neutro e para proteção, metálico, pintura eletrostática epóxi cor bege, c/ porta, trinco e acessórios)</t>
  </si>
  <si>
    <t>Caixa inspeção aterramento 250x250x400mm</t>
  </si>
  <si>
    <t>Eletroduto PVC flexível corrugado reforçado, Ø20mm (DN 3/4"), inclusive conexões</t>
  </si>
  <si>
    <t>Eletroduto PVC flexível corrugado reforçado, Ø25mm (DN 1"), inclusive conexões</t>
  </si>
  <si>
    <t>ELETROCALHAS</t>
  </si>
  <si>
    <t>Interruptor bipolar DR - 100A</t>
  </si>
  <si>
    <t>Interruptor bipolar DR - 25A</t>
  </si>
  <si>
    <t>Caixa de passagem 40x40cm em alvenaria com tampa de ferro fundido tipo leve</t>
  </si>
  <si>
    <t>Switch de 48 portas</t>
  </si>
  <si>
    <t>Cabo UTP -6 (24AWG)</t>
  </si>
  <si>
    <t>Eletrocalha lisa tipo U 100x100mm com tampa, inclusive conexões</t>
  </si>
  <si>
    <t>Eletrocalha lisa tipo U 200x50mm com tampa, inclusive conexões</t>
  </si>
  <si>
    <t>Eletrocalha lisa tipo U 100x50mm com tampa, inclusive conexões</t>
  </si>
  <si>
    <t>Eletrocalha lisa tipo U 150x50mm com tampa, inclusive conexões</t>
  </si>
  <si>
    <t>Eletrocalha lisa tipo U 50x50mm com tampa, inclusive conexões</t>
  </si>
  <si>
    <t>Eletrocalha lisa tipo U 75x50mm com tampa, inclusive conexões</t>
  </si>
  <si>
    <t>Eletrocalha lisa tipo U 75x75mm com tampa, inclusive conexões</t>
  </si>
  <si>
    <t>Cabos de conexões – Patch cord categoria 6  - 2,5 metros</t>
  </si>
  <si>
    <t>Perfil de montagem</t>
  </si>
  <si>
    <t>Anel organizador de cabos</t>
  </si>
  <si>
    <t>Bandeja deslizante perfurada</t>
  </si>
  <si>
    <t>Guias de cabos simples</t>
  </si>
  <si>
    <t>Guia de Cabos Vertical</t>
  </si>
  <si>
    <t>Eletroduto PVC flexivel 1", inclusive conexões</t>
  </si>
  <si>
    <t>Eletroduto PVC flexivel 3/4", inclusive conexões</t>
  </si>
  <si>
    <t>Caixa de passagem PVC 4x2" - fornecimento e instalação</t>
  </si>
  <si>
    <t>INSTALAÇÕES ELÉTRICAS - 220V</t>
  </si>
  <si>
    <t>Suporte vertical eletrocalha 120x146mm</t>
  </si>
  <si>
    <t>Suporte vertical eletrocalha 120x160mm</t>
  </si>
  <si>
    <t>Suporte vertical eletrocalha 70x125mm</t>
  </si>
  <si>
    <t>Suporte vertical eletrocalha 70x81mm</t>
  </si>
  <si>
    <t>Suporte vertical eletrocalha 70x96mm</t>
  </si>
  <si>
    <t>Suporte vertical eletrocalha 95x114mm</t>
  </si>
  <si>
    <t>Tala plana perfurada 50mm</t>
  </si>
  <si>
    <t>Tala plana perfurada 75mm</t>
  </si>
  <si>
    <t>Guarda corpo de 1,0m de altura</t>
  </si>
  <si>
    <t>Preparo de superfície: jateamento abrasivo ao metal branco (interno e externo), padrão AS 3.</t>
  </si>
  <si>
    <t>Acabamento interno: duas demãos de espessura seca de primer Epóxi</t>
  </si>
  <si>
    <t>Acabamento externo: uma demão de espessura seca de primer Epóxi</t>
  </si>
  <si>
    <t>Pintura Externa: uma demão de poliuretano na cor amarelo</t>
  </si>
  <si>
    <t>C1520</t>
  </si>
  <si>
    <t>C2041</t>
  </si>
  <si>
    <t>C4409</t>
  </si>
  <si>
    <t>Estrutura metalica em tesouras</t>
  </si>
  <si>
    <t>Cumeeira em perfil ondulado de aço zincado</t>
  </si>
  <si>
    <t>Caixa de gordura simples - CG 37cm</t>
  </si>
  <si>
    <t>Caixa de passagem modulada DN 30cm</t>
  </si>
  <si>
    <t>Caixa de inspeção 60x60cm</t>
  </si>
  <si>
    <t>Terminal de Ventilação 50mm</t>
  </si>
  <si>
    <t>Tê PVC sanitario 100mm-75mm - fornecimento e instalação</t>
  </si>
  <si>
    <t>2.1.1</t>
  </si>
  <si>
    <t>2.1.2</t>
  </si>
  <si>
    <t>2.1.3</t>
  </si>
  <si>
    <t>2.1.4</t>
  </si>
  <si>
    <t>2.2.1</t>
  </si>
  <si>
    <t>2.2.2</t>
  </si>
  <si>
    <t>2.2.3</t>
  </si>
  <si>
    <t>2.3.1</t>
  </si>
  <si>
    <t>2.3.2</t>
  </si>
  <si>
    <t>2.3.3</t>
  </si>
  <si>
    <t>3.1.1</t>
  </si>
  <si>
    <t>3.1.2</t>
  </si>
  <si>
    <t>3.1.3</t>
  </si>
  <si>
    <t>3.1.4</t>
  </si>
  <si>
    <t>3.1.5</t>
  </si>
  <si>
    <t>3.2.1</t>
  </si>
  <si>
    <t>3.2.2</t>
  </si>
  <si>
    <t>3.2.3</t>
  </si>
  <si>
    <t>3.2.4</t>
  </si>
  <si>
    <t>3.3.1</t>
  </si>
  <si>
    <t>3.3.2</t>
  </si>
  <si>
    <t>3.3.3</t>
  </si>
  <si>
    <t>3.3.4</t>
  </si>
  <si>
    <t>3.4.1</t>
  </si>
  <si>
    <t>3.4.2</t>
  </si>
  <si>
    <t>3.4.3</t>
  </si>
  <si>
    <t>3.4.4</t>
  </si>
  <si>
    <t>3.5.1</t>
  </si>
  <si>
    <t>3.5.2</t>
  </si>
  <si>
    <t>4.1.1</t>
  </si>
  <si>
    <t>4.1.2</t>
  </si>
  <si>
    <t>4.1.3</t>
  </si>
  <si>
    <t>4.1.4</t>
  </si>
  <si>
    <t>4.2.1</t>
  </si>
  <si>
    <t>4.2.2</t>
  </si>
  <si>
    <t>4.2.3</t>
  </si>
  <si>
    <t>4.3.1</t>
  </si>
  <si>
    <t>4.4.1</t>
  </si>
  <si>
    <t>4.4.2</t>
  </si>
  <si>
    <t>4.4.3</t>
  </si>
  <si>
    <t>4.4.4</t>
  </si>
  <si>
    <t>5.1.1</t>
  </si>
  <si>
    <t>5.2.1</t>
  </si>
  <si>
    <t>5.2.2</t>
  </si>
  <si>
    <t>5.2.3</t>
  </si>
  <si>
    <t>5.2.4</t>
  </si>
  <si>
    <t>5.2.5</t>
  </si>
  <si>
    <t>5.3.1</t>
  </si>
  <si>
    <t>6.1.1</t>
  </si>
  <si>
    <t>6.1.2</t>
  </si>
  <si>
    <t>6.1.3</t>
  </si>
  <si>
    <t>6.1.4</t>
  </si>
  <si>
    <t>6.1.5</t>
  </si>
  <si>
    <t>6.1.6</t>
  </si>
  <si>
    <t>6.1.7</t>
  </si>
  <si>
    <t>6.2.1</t>
  </si>
  <si>
    <t>6.3.1</t>
  </si>
  <si>
    <t>6.3.2</t>
  </si>
  <si>
    <t>6.3.3</t>
  </si>
  <si>
    <t>6.3.4</t>
  </si>
  <si>
    <t>6.3.5</t>
  </si>
  <si>
    <t>6.3.6</t>
  </si>
  <si>
    <t>6.3.7</t>
  </si>
  <si>
    <t>6.4.1</t>
  </si>
  <si>
    <t>6.4.2</t>
  </si>
  <si>
    <t>6.4.3</t>
  </si>
  <si>
    <t>6.5.1</t>
  </si>
  <si>
    <t>6.5.2</t>
  </si>
  <si>
    <t>6.5.3</t>
  </si>
  <si>
    <t>6.5.4</t>
  </si>
  <si>
    <t>6.5.5</t>
  </si>
  <si>
    <t>6.5.6</t>
  </si>
  <si>
    <t>6.5.7</t>
  </si>
  <si>
    <t>6.5.8</t>
  </si>
  <si>
    <t>6.5.9</t>
  </si>
  <si>
    <t>6.5.10</t>
  </si>
  <si>
    <t>6.5.11</t>
  </si>
  <si>
    <t>6.5.12</t>
  </si>
  <si>
    <t>6.5.13</t>
  </si>
  <si>
    <t>6.5.14</t>
  </si>
  <si>
    <t>6.5.15</t>
  </si>
  <si>
    <t>6.5.16</t>
  </si>
  <si>
    <t>6.6.1</t>
  </si>
  <si>
    <t>6.6.2</t>
  </si>
  <si>
    <t>6.6.3</t>
  </si>
  <si>
    <t>6.7.1</t>
  </si>
  <si>
    <t>6.7.2</t>
  </si>
  <si>
    <t>6.7.3</t>
  </si>
  <si>
    <t>6.7.4</t>
  </si>
  <si>
    <t>10.1.1</t>
  </si>
  <si>
    <t>10.1.2</t>
  </si>
  <si>
    <t>10.1.3</t>
  </si>
  <si>
    <t>10.1.4</t>
  </si>
  <si>
    <t>10.1.5</t>
  </si>
  <si>
    <t>10.1.6</t>
  </si>
  <si>
    <t>10.1.7</t>
  </si>
  <si>
    <t>10.2.1</t>
  </si>
  <si>
    <t>10.2.2</t>
  </si>
  <si>
    <t>10.2.3</t>
  </si>
  <si>
    <t>10.2.4</t>
  </si>
  <si>
    <t>10.2.5</t>
  </si>
  <si>
    <t>10.2.6</t>
  </si>
  <si>
    <t>10.2.7</t>
  </si>
  <si>
    <t>10.2.8</t>
  </si>
  <si>
    <t>12.1.1</t>
  </si>
  <si>
    <t>12.1.2</t>
  </si>
  <si>
    <t>12.2.1</t>
  </si>
  <si>
    <t>12.2.2</t>
  </si>
  <si>
    <t>12.2.3</t>
  </si>
  <si>
    <t>12.2.4</t>
  </si>
  <si>
    <t>12.2.5</t>
  </si>
  <si>
    <t>13.1.1</t>
  </si>
  <si>
    <t>13.1.2</t>
  </si>
  <si>
    <t>13.1.3</t>
  </si>
  <si>
    <t>13.1.4</t>
  </si>
  <si>
    <t>13.1.5</t>
  </si>
  <si>
    <t>13.1.6</t>
  </si>
  <si>
    <t>13.2.1</t>
  </si>
  <si>
    <t>13.2.2</t>
  </si>
  <si>
    <t>C0497</t>
  </si>
  <si>
    <t>C0492</t>
  </si>
  <si>
    <t>C0490</t>
  </si>
  <si>
    <t>C0503</t>
  </si>
  <si>
    <t>C0501</t>
  </si>
  <si>
    <t>C0498</t>
  </si>
  <si>
    <t>C0500</t>
  </si>
  <si>
    <t>C0504</t>
  </si>
  <si>
    <t>C0505</t>
  </si>
  <si>
    <t>C0508</t>
  </si>
  <si>
    <t>18.1.3</t>
  </si>
  <si>
    <t>18.1.4</t>
  </si>
  <si>
    <t>18.1.5</t>
  </si>
  <si>
    <t>18.2.1</t>
  </si>
  <si>
    <t>18.2.2</t>
  </si>
  <si>
    <t>18.2.3</t>
  </si>
  <si>
    <t>18.2.4</t>
  </si>
  <si>
    <t>18.2.5</t>
  </si>
  <si>
    <t>18.2.6</t>
  </si>
  <si>
    <t>18.2.7</t>
  </si>
  <si>
    <t>18.3.1</t>
  </si>
  <si>
    <t>18.3.2</t>
  </si>
  <si>
    <t>18.3.3</t>
  </si>
  <si>
    <t>18.3.4</t>
  </si>
  <si>
    <t>18.3.5</t>
  </si>
  <si>
    <t>18.3.6</t>
  </si>
  <si>
    <t>18.3.7</t>
  </si>
  <si>
    <t>18.3.8</t>
  </si>
  <si>
    <t>C1158</t>
  </si>
  <si>
    <t>18.3.9</t>
  </si>
  <si>
    <t>C1161</t>
  </si>
  <si>
    <t>18.3.10</t>
  </si>
  <si>
    <t>C1160</t>
  </si>
  <si>
    <t>18.3.11</t>
  </si>
  <si>
    <t>C1159</t>
  </si>
  <si>
    <t>18.3.12</t>
  </si>
  <si>
    <t>C1155</t>
  </si>
  <si>
    <t>18.3.13</t>
  </si>
  <si>
    <t>C1154</t>
  </si>
  <si>
    <t>18.3.14</t>
  </si>
  <si>
    <t>18.3.15</t>
  </si>
  <si>
    <t>18.3.16</t>
  </si>
  <si>
    <t>18.3.17</t>
  </si>
  <si>
    <t>18.4.1</t>
  </si>
  <si>
    <t>18.4.2</t>
  </si>
  <si>
    <t>18.4.3</t>
  </si>
  <si>
    <t>18.4.4</t>
  </si>
  <si>
    <t>18.4.5</t>
  </si>
  <si>
    <t>18.4.6</t>
  </si>
  <si>
    <t>18.4.7</t>
  </si>
  <si>
    <t>18.4.8</t>
  </si>
  <si>
    <t>18.4.9</t>
  </si>
  <si>
    <t>18.4.10</t>
  </si>
  <si>
    <t>18.4.11</t>
  </si>
  <si>
    <t>18.5.1</t>
  </si>
  <si>
    <t>18.5.2</t>
  </si>
  <si>
    <t>18.5.3</t>
  </si>
  <si>
    <t>18.5.4</t>
  </si>
  <si>
    <t>18.5.5</t>
  </si>
  <si>
    <t>18.5.6</t>
  </si>
  <si>
    <t>18.5.7</t>
  </si>
  <si>
    <t>18.5.8</t>
  </si>
  <si>
    <t>18.5.9</t>
  </si>
  <si>
    <t>18.5.10</t>
  </si>
  <si>
    <t>18.5.11</t>
  </si>
  <si>
    <t>18.5.12</t>
  </si>
  <si>
    <t>18.5.13</t>
  </si>
  <si>
    <t>18.5.14</t>
  </si>
  <si>
    <t>18.5.15</t>
  </si>
  <si>
    <t>18.5.16</t>
  </si>
  <si>
    <t>18.6.1</t>
  </si>
  <si>
    <t>18.6.2</t>
  </si>
  <si>
    <t>18.6.3</t>
  </si>
  <si>
    <t>18.6.4</t>
  </si>
  <si>
    <t>18.6.5</t>
  </si>
  <si>
    <t>18.6.6</t>
  </si>
  <si>
    <t>18.6.7</t>
  </si>
  <si>
    <t>18.6.8</t>
  </si>
  <si>
    <t>18.6.9</t>
  </si>
  <si>
    <t>18.6.10</t>
  </si>
  <si>
    <t>18.6.11</t>
  </si>
  <si>
    <t>18.6.12</t>
  </si>
  <si>
    <t>18.6.13</t>
  </si>
  <si>
    <t>18.6.14</t>
  </si>
  <si>
    <t>C0525</t>
  </si>
  <si>
    <t>C4533</t>
  </si>
  <si>
    <t>C4530</t>
  </si>
  <si>
    <t>C4531</t>
  </si>
  <si>
    <t>C4540</t>
  </si>
  <si>
    <t>C4412</t>
  </si>
  <si>
    <t>C4567</t>
  </si>
  <si>
    <t>C4568</t>
  </si>
  <si>
    <t>C3768</t>
  </si>
  <si>
    <t>C4562</t>
  </si>
  <si>
    <t>19.3</t>
  </si>
  <si>
    <t>19.4</t>
  </si>
  <si>
    <t>20.1.1</t>
  </si>
  <si>
    <t>20.2.1</t>
  </si>
  <si>
    <t>20.2.2</t>
  </si>
  <si>
    <t>20.3.1</t>
  </si>
  <si>
    <t>20.4.1</t>
  </si>
  <si>
    <t>20.5.1</t>
  </si>
  <si>
    <t>20.6.1</t>
  </si>
  <si>
    <t>20.6.2</t>
  </si>
  <si>
    <t>20.6.3</t>
  </si>
  <si>
    <t>20.6.4</t>
  </si>
  <si>
    <t>23.1.1</t>
  </si>
  <si>
    <t>23.1.2</t>
  </si>
  <si>
    <t>23.1.3</t>
  </si>
  <si>
    <t>23.1.4</t>
  </si>
  <si>
    <t>23.1.5</t>
  </si>
  <si>
    <t>23.1.6</t>
  </si>
  <si>
    <t>23.1.7</t>
  </si>
  <si>
    <t>23.2.1</t>
  </si>
  <si>
    <t>23.2.2</t>
  </si>
  <si>
    <t>C4627</t>
  </si>
  <si>
    <t>C4628</t>
  </si>
  <si>
    <t>PR. UNIT.(R$) COM BDI</t>
  </si>
  <si>
    <t>Bucha de redução sold. curta 110mm - 85mm, fornecimento e instalação</t>
  </si>
  <si>
    <t>Forro em fibra mineral removível (1250x625x16mm) apoiado sobre perfil metálico "T" invertido 24mm</t>
  </si>
  <si>
    <t>15.18</t>
  </si>
  <si>
    <t>Conector mini-Bar em bronze estanhado Tel-583</t>
  </si>
  <si>
    <t>Disjuntor unipolar termomagnético 10A</t>
  </si>
  <si>
    <t>Disjuntor unipolar termomagnético 16A</t>
  </si>
  <si>
    <t>Disjuntor unipolar termomagnético 20A</t>
  </si>
  <si>
    <t>Disjuntor unipolar termomagnético 25A</t>
  </si>
  <si>
    <t>Disjuntor tripolar termomagnético 32A</t>
  </si>
  <si>
    <t>Adaptador soldavel com flange livre para caixa d'agua - 100mm - 4", fornecimento e instalação</t>
  </si>
  <si>
    <t>Tê de redução 90 soldavel - 50mm - 32mm, fornecimento e instalação</t>
  </si>
  <si>
    <t>Registro bruto de gaveta 3/4", fornecimento e instalação</t>
  </si>
  <si>
    <t>Junção simples - 100mm - 100mm, fornecimento e instalação</t>
  </si>
  <si>
    <t>ORSE</t>
  </si>
  <si>
    <t>08695</t>
  </si>
  <si>
    <t>09519</t>
  </si>
  <si>
    <t>Eletroduto Aço Galvanizado DN 32mm (1 1/4"), inclusive conexões</t>
  </si>
  <si>
    <t>Tala plana perfurada 100mm</t>
  </si>
  <si>
    <t>Caixa para abrigo de mangueira - 90x60v17cm</t>
  </si>
  <si>
    <t>Mangueiras de incêndio de nylon -  1 1/2" 16mm</t>
  </si>
  <si>
    <t>Placa de sinalização em pvc cod 25 - (200x200) Hidrante de incendio</t>
  </si>
  <si>
    <t>Placa de sinalização em pvc cod 17 - (250x125) Mensagem "Saída"</t>
  </si>
  <si>
    <t>Placa de sinalização em pvc cod 23 - (200x200) Extintor de Incêndio</t>
  </si>
  <si>
    <t>Placa de sinalização em pvc cod 12 e 13- (250x125) Saída de emergência</t>
  </si>
  <si>
    <t>Joelho 90 - 25mm, fornecimento e instalação</t>
  </si>
  <si>
    <t>Caixa de areia 40x40x40 com fundo de brita nº 1</t>
  </si>
  <si>
    <t>17.29</t>
  </si>
  <si>
    <t>Tampão de FoFo 50x50cm</t>
  </si>
  <si>
    <t>03320/ORSE</t>
  </si>
  <si>
    <t>01089/ORSE</t>
  </si>
  <si>
    <t>Eletroduto Aço Galvanizado , Ø 1", fornecimento e instalação</t>
  </si>
  <si>
    <t>Eletroduto Aço Galvanizado , Ø 1.1/4", fornecimento e instalação</t>
  </si>
  <si>
    <t>Tomada modular RJ-45 Categoria 6 (completa)</t>
  </si>
  <si>
    <t>Conector de TV Tipo F (Coaxial) com placa</t>
  </si>
  <si>
    <t>Chapisco de aderência em paredes internas, externas, vigas, platibanda e calhas</t>
  </si>
  <si>
    <t>Disjuntor unipolar termomagnético 32A</t>
  </si>
  <si>
    <t>Disjuntor tripolar termomagnético 10A</t>
  </si>
  <si>
    <t>Disjuntor tripolar termomagnético 25A</t>
  </si>
  <si>
    <t>Disjuntor tripolar termomagnético 80A</t>
  </si>
  <si>
    <t>Disjuntor tripolar termomagnético 175A</t>
  </si>
  <si>
    <t>Interruptor bipolar DR -80A</t>
  </si>
  <si>
    <t>09524</t>
  </si>
  <si>
    <t>Eletroduto Aço Galvanizado DN 100mm (2"), inclusive conexões</t>
  </si>
  <si>
    <t>Eletroduto Aço Galvanizado DN 125mm (3"), inclusive conexões</t>
  </si>
  <si>
    <t>16.19</t>
  </si>
  <si>
    <t>Eletroduto Aço Galvanizado , Ø 2", fornecimento e instalação</t>
  </si>
  <si>
    <t>Mini-rack de parede 19" x 8u x 450mm - fornecimento e instalação</t>
  </si>
  <si>
    <t>Access Point Wireless 2.4 GHz - 300Mpbs - fornecimento e instalação</t>
  </si>
  <si>
    <t>08439/ORSE</t>
  </si>
  <si>
    <t>10765/ORSE</t>
  </si>
  <si>
    <t xml:space="preserve">Alvenaria de vedação de 1/2 vez em tijolos cerâmicos de 08 furos (dimensões nominais: 39x19x09); assentamento em argamassa no traço 1:2:8 (cimento, cal e areia) </t>
  </si>
  <si>
    <t>Alvenaria de vedação horizontal em tijolos cerâmicos Dimensões nominais: 14x19x39; assentamento em argamassa no traço 1:2:8 (cimento, cal e areia) para parede externa</t>
  </si>
  <si>
    <t>Alvenaria de vedação de 1/2 vez em tijolos cerâmicos (dimensões nominais: 39x19x09); assentamento em argamassa no traço 1:2:8 (cimento, cal e areia)  para parede interna</t>
  </si>
  <si>
    <t>Cabo de cobre nu 16 mm2</t>
  </si>
  <si>
    <t>Cabo de cobre nu 35 mm2</t>
  </si>
  <si>
    <t>Cabo de cobre nu 50 mm2</t>
  </si>
  <si>
    <t>Espelho cristal esp. 4mm sem moldura de madeira</t>
  </si>
  <si>
    <t>Sistema de ancoragem com 6 nichos, conforme projeto</t>
  </si>
  <si>
    <t>Caixa de Passagem PVC 4x2" - fornecimento e instalaçao</t>
  </si>
  <si>
    <t>Caixa de Passagem PVC 4x4" - fornecimento e instalaçao</t>
  </si>
  <si>
    <t>Caixa de passage PVC Octogonal 3" - fornecimento e instalação</t>
  </si>
  <si>
    <t>Interruptor 1 tecla paralela</t>
  </si>
  <si>
    <t>Interruptor 1 tecla simples</t>
  </si>
  <si>
    <t>Interruptor 2 teclas simples</t>
  </si>
  <si>
    <t>Interruptor 1 tecla paralela e tomada</t>
  </si>
  <si>
    <t>Eletrocalha lisa com tampa 50 x 25 mm, inclusive conexões</t>
  </si>
  <si>
    <t>Central PABX 24 portas</t>
  </si>
  <si>
    <t>Luminárias embutir 2x36W completa</t>
  </si>
  <si>
    <t>Luminárias sobrepor 2x36W completa</t>
  </si>
  <si>
    <t>Luminárias embutir 2x16W completa</t>
  </si>
  <si>
    <t>Disjuntor unipolar termomagnético 40A</t>
  </si>
  <si>
    <t>Interruptor bipolar DR -63A</t>
  </si>
  <si>
    <t>Eletroduto Aço Galvanizado DN 25mm (1"), inclusive conexões</t>
  </si>
  <si>
    <t>Quadro de Distribuição de embutir, completo, (para 50 disjuntores monopolares, com barramento para as fases, neutro e para proteção, metálico, pintura eletrostática epóxi cor bege, c/ porta, trinco e acessórios)</t>
  </si>
  <si>
    <t>Eletroduto PVC flexível corrugado reforçado, Ø16mm (DN 1/2"), inclusive conexões</t>
  </si>
  <si>
    <t>Eletroduto PVC flexível corrugado reforçado, Ø32mm (DN 1 1/4"), inclusive conexões</t>
  </si>
  <si>
    <t>Eletroduto PVC flexível rigido roscavel, Ø50mm (DN 2"), inclusive conexões</t>
  </si>
  <si>
    <t>Eletroduto Aço Galvanizado DN 62mm (2 1/2"), inclusive conexões</t>
  </si>
  <si>
    <t>Gradil metalico e tela de aço galvanizado , inclusive pintura - fornecimento e instalação (GR1, GR2, GR3, GR4)</t>
  </si>
  <si>
    <t>Portão de abrir em chapa de aço perfurada, inclusive pintura - fornecimento e instalação (PF1 e PF2)</t>
  </si>
  <si>
    <t>07798/ORSE</t>
  </si>
  <si>
    <t>07588/ORSE</t>
  </si>
  <si>
    <t>Coifa de Centro em Aço Inox de 1500x1000x600</t>
  </si>
  <si>
    <t>EDIFICAÇÃO</t>
  </si>
  <si>
    <t>3.3.5</t>
  </si>
  <si>
    <t>3.3.6</t>
  </si>
  <si>
    <t>3.4.5</t>
  </si>
  <si>
    <t>3.4.6</t>
  </si>
  <si>
    <t>3.5.3</t>
  </si>
  <si>
    <t>3.5.4</t>
  </si>
  <si>
    <t>4.2.4</t>
  </si>
  <si>
    <t>PAVIMENTAÇÃO INTERNA</t>
  </si>
  <si>
    <t>10.1.8</t>
  </si>
  <si>
    <t>10.1.9</t>
  </si>
  <si>
    <t>10.1.10</t>
  </si>
  <si>
    <t>10.1.11</t>
  </si>
  <si>
    <t>12.1.3</t>
  </si>
  <si>
    <t>12.1.4</t>
  </si>
  <si>
    <t>12.1.5</t>
  </si>
  <si>
    <t>12.1.6</t>
  </si>
  <si>
    <t>12.1.7</t>
  </si>
  <si>
    <t>12.1.8</t>
  </si>
  <si>
    <t>12.1.9</t>
  </si>
  <si>
    <t>12.1.10</t>
  </si>
  <si>
    <t>12.1.11</t>
  </si>
  <si>
    <t>12.1.12</t>
  </si>
  <si>
    <t>12.1.13</t>
  </si>
  <si>
    <t>12.1.14</t>
  </si>
  <si>
    <t>12.1.15</t>
  </si>
  <si>
    <t>12.1.16</t>
  </si>
  <si>
    <t>12.1.17</t>
  </si>
  <si>
    <t>12.1.18</t>
  </si>
  <si>
    <t>12.1.19</t>
  </si>
  <si>
    <t>12.1.20</t>
  </si>
  <si>
    <t>12.1.21</t>
  </si>
  <si>
    <t>12.1.22</t>
  </si>
  <si>
    <t>12.1.23</t>
  </si>
  <si>
    <t>12.1.24</t>
  </si>
  <si>
    <t>12.1.25</t>
  </si>
  <si>
    <t>12.1.26</t>
  </si>
  <si>
    <t>12.1.27</t>
  </si>
  <si>
    <t>12.1.28</t>
  </si>
  <si>
    <t>12.1.29</t>
  </si>
  <si>
    <t>12.1.30</t>
  </si>
  <si>
    <t>12.1.31</t>
  </si>
  <si>
    <t>12.1.32</t>
  </si>
  <si>
    <t>12.1.33</t>
  </si>
  <si>
    <t>12.1.34</t>
  </si>
  <si>
    <t>12.1.35</t>
  </si>
  <si>
    <t>12.1.36</t>
  </si>
  <si>
    <t>12.1.37</t>
  </si>
  <si>
    <t>12.1.38</t>
  </si>
  <si>
    <t>12.1.39</t>
  </si>
  <si>
    <t>12.1.40</t>
  </si>
  <si>
    <t>12.1.41</t>
  </si>
  <si>
    <t>12.1.42</t>
  </si>
  <si>
    <t>12.1.43</t>
  </si>
  <si>
    <t>12.1.44</t>
  </si>
  <si>
    <t>12.1.45</t>
  </si>
  <si>
    <t>12.1.46</t>
  </si>
  <si>
    <t>12.1.47</t>
  </si>
  <si>
    <t>12.1.48</t>
  </si>
  <si>
    <t>12.1.49</t>
  </si>
  <si>
    <t>12.1.50</t>
  </si>
  <si>
    <t>12.1.51</t>
  </si>
  <si>
    <t>12.1.52</t>
  </si>
  <si>
    <t>12.1.53</t>
  </si>
  <si>
    <t>12.1.54</t>
  </si>
  <si>
    <t>12.1.55</t>
  </si>
  <si>
    <t>12.1.56</t>
  </si>
  <si>
    <t>12.1.57</t>
  </si>
  <si>
    <t>12.1.58</t>
  </si>
  <si>
    <t>12.1.59</t>
  </si>
  <si>
    <t>12.1.60</t>
  </si>
  <si>
    <t>12.1.61</t>
  </si>
  <si>
    <t>12.1.62</t>
  </si>
  <si>
    <t>12.1.63</t>
  </si>
  <si>
    <t>12.1.64</t>
  </si>
  <si>
    <t>12.1.65</t>
  </si>
  <si>
    <t>12.1.66</t>
  </si>
  <si>
    <t>12.1.67</t>
  </si>
  <si>
    <t>12.2.6</t>
  </si>
  <si>
    <t>12.2.7</t>
  </si>
  <si>
    <t>12.2.8</t>
  </si>
  <si>
    <t>12.2.9</t>
  </si>
  <si>
    <t>12.2.10</t>
  </si>
  <si>
    <t>12.2.11</t>
  </si>
  <si>
    <t>12.2.12</t>
  </si>
  <si>
    <t>13.1.7</t>
  </si>
  <si>
    <t>Condutor de cobre unipolar, isolação em PVC/70ºC, camada de proteção em PVC, não propagador de chamas, classe de tensão 750V, encordoamento classe 5, flexível, com a seguinte seção nominal: #2,5 mm²</t>
  </si>
  <si>
    <t>Condutor de cobre unipolar, isolação em PVC/70ºC, camada de proteção em PVC, não propagador de chamas, classe de tensão 750V, encordoamento classe 5, flexível, com a seguinte seção nominal: #4 mm²</t>
  </si>
  <si>
    <t>Condutor de cobre unipolar, isolação em PVC/70ºC, camada de proteção em PVC, não propagador de chamas, classe de tensão 750V, encordoamento classe 5, flexível, com a seguinte seção nominal: #6 mm²</t>
  </si>
  <si>
    <t>Condutor de cobre unipolar, isolação em PVC/70ºC, camada de proteção em PVC, não propagador de chamas, classe de tensão 750V, encordoamento classe 5, flexível, com a seguinte seção nominal: #10 mm²</t>
  </si>
  <si>
    <t>Condutor de cobre unipolar, isolação em PVC/70ºC, camada de proteção em PVC, não propagador de chamas, classe de tensão 750V, encordoamento classe 5, flexível, com a seguinte seção nominal: #16 mm²</t>
  </si>
  <si>
    <t>Condutor de cobre unipolar, isolação em PVC/70ºC, camada de proteção em PVC, não propagador de chamas, classe de tensão 750V, encordoamento classe 5, flexível, com a seguinte seção nominal: #25 mm²</t>
  </si>
  <si>
    <t>Condutor de cobre unipolar, isolação em PVC/70ºC, camada de proteção em PVC, não propagador de chamas, classe de tensão 750V, encordoamento classe 5, flexível, com a seguinte seção nominal: #35 mm²</t>
  </si>
  <si>
    <t>Condutor de cobre unipolar, isolação em PVC/70ºC, camada de proteção em PVC, não propagador de chamas, classe de tensão 750V, encordoamento classe 5, flexível, com a seguinte seção nominal: #50 mm²</t>
  </si>
  <si>
    <t>Condutor de cobre unipolar, isolação em PVC/70ºC, camada de proteção em PVC, não propagador de chamas, classe de tensão 750V, encordoamento classe 5, flexível, com a seguinte seção nominal: #70 mm²</t>
  </si>
  <si>
    <t>Condutor de cobre unipolar, isolação em PVC/70ºC, camada de proteção em PVC, não propagador de chamas, classe de tensão 750V, encordoamento classe 5, flexível, com a seguinte seção nominal: #120 mm²</t>
  </si>
  <si>
    <t>18.2.8</t>
  </si>
  <si>
    <t>18.2.9</t>
  </si>
  <si>
    <t>18.2.10</t>
  </si>
  <si>
    <t>18.2.11</t>
  </si>
  <si>
    <t>18.2.12</t>
  </si>
  <si>
    <t>18.2.13</t>
  </si>
  <si>
    <t>18.2.14</t>
  </si>
  <si>
    <t>18.2.15</t>
  </si>
  <si>
    <t>18.2.16</t>
  </si>
  <si>
    <t>18.2.17</t>
  </si>
  <si>
    <t>18.2.18</t>
  </si>
  <si>
    <t>GERAIS</t>
  </si>
  <si>
    <t>20.1.2</t>
  </si>
  <si>
    <t>20.1.3</t>
  </si>
  <si>
    <t>20.1.4</t>
  </si>
  <si>
    <t>20.1.5</t>
  </si>
  <si>
    <t>20.1.6</t>
  </si>
  <si>
    <t>20.1.7</t>
  </si>
  <si>
    <t>20.1.8</t>
  </si>
  <si>
    <t>20.1.9</t>
  </si>
  <si>
    <t>20.1.10</t>
  </si>
  <si>
    <t>20.1.11</t>
  </si>
  <si>
    <t>20.4.2</t>
  </si>
  <si>
    <t>20.4.3</t>
  </si>
  <si>
    <t>20.5.2</t>
  </si>
  <si>
    <t>20.6.5</t>
  </si>
  <si>
    <t>20.6.6</t>
  </si>
  <si>
    <t>23.2.3</t>
  </si>
  <si>
    <t>23.2.4</t>
  </si>
  <si>
    <t>23.2.5</t>
  </si>
  <si>
    <t>23.2.6</t>
  </si>
  <si>
    <t>23.2.7</t>
  </si>
  <si>
    <t>23.2.8</t>
  </si>
  <si>
    <t>23.2.9</t>
  </si>
  <si>
    <t>23.2.10</t>
  </si>
  <si>
    <t>23.2.11</t>
  </si>
  <si>
    <t>23.2.12</t>
  </si>
  <si>
    <t>Rodapé vinílico h=5cm</t>
  </si>
  <si>
    <t>10.1.12</t>
  </si>
  <si>
    <t>15.30</t>
  </si>
  <si>
    <t>Preço base: Sinapi jun com desoneração/2015</t>
  </si>
  <si>
    <t>21.4</t>
  </si>
  <si>
    <t>Exaustor mecânico para banheiro 80m3/h com duto flexível - kit</t>
  </si>
  <si>
    <t>15.31</t>
  </si>
  <si>
    <t>Fechamento com chapa de aço perfurada, inclusive perfis metálicos para suporte e pintura - fornecimento e instalação</t>
  </si>
  <si>
    <t>Luminária com aletas embutir 2x36 completa</t>
  </si>
  <si>
    <t>Cadeira articulada para banho, fornecimento e instalação</t>
  </si>
  <si>
    <t>Gancho metálico para mochilas, fornecimento e instalação</t>
  </si>
  <si>
    <t>Cabide metálico Izy, código 2060.C37, Deca ou equivalente, fornecimento e instalação</t>
  </si>
  <si>
    <t>Barra de apoio de chuveiro PNE, em "L", Linha conforto código 2335.I.ESC, fornecimento e instalação</t>
  </si>
  <si>
    <t>Barra de apoio de canto para lavatório, aço inox polido,Celite ou equivalente, fornecimento e instalação</t>
  </si>
  <si>
    <t>Barra de apoio, Linha conforto, código 2310.I.080.ESC, aço inox polido, DECA ou equivalente, fornecimento e instalação</t>
  </si>
  <si>
    <t>Dispenser Toalha Linha Excellence, código 7007, Melhoramentos ou equivalente, fornecimento e instalação</t>
  </si>
  <si>
    <t>Dispenser Saboneteira Linha Excellence, código 7009, Melhoramentos ou equivalente, fornecimento e instalação</t>
  </si>
  <si>
    <t>Assento plástico Izy, código AP.01, DECA, fornecimento e instalação</t>
  </si>
  <si>
    <t>Papeleira Metálica Linha Izy, código 2020.C37, DECA ou equivalente, fornecimento e instalação</t>
  </si>
  <si>
    <t>Ducha Higiênica com registro e derivação Izy, código 1984.C37. ACT.CR, DECA, ou equivalente, fornecimento e instalação</t>
  </si>
  <si>
    <t>Torneira elétrica LorenEasy, LORENZETTI ou equivalente, fornecimento e instalação</t>
  </si>
  <si>
    <t>Torneira elétrica Fortti Maxi, com mangueira plastica, código 79004, LORENZETTI ou equivalente, fornecimento e instalação</t>
  </si>
  <si>
    <t>Lavatório de canto suspenso com mesa, linha Izy código L101.17, DECA ou equivalente, com válvula, sifão e engate flexivel cromados, fornecimento e instalação</t>
  </si>
  <si>
    <t>BDI: 27,7 %</t>
  </si>
  <si>
    <r>
      <t>Obra</t>
    </r>
    <r>
      <rPr>
        <sz val="10"/>
        <rFont val="Arial"/>
        <family val="2"/>
      </rPr>
      <t>: Projeto Padrão FNDE - Tipo 1</t>
    </r>
  </si>
  <si>
    <r>
      <t>Município</t>
    </r>
    <r>
      <rPr>
        <sz val="10"/>
        <rFont val="Arial"/>
        <family val="2"/>
      </rPr>
      <t>:</t>
    </r>
  </si>
  <si>
    <r>
      <t>Endereço</t>
    </r>
    <r>
      <rPr>
        <sz val="10"/>
        <rFont val="Arial"/>
        <family val="2"/>
      </rPr>
      <t>:</t>
    </r>
  </si>
  <si>
    <t>Planejamento</t>
  </si>
  <si>
    <t>% ITEM</t>
  </si>
  <si>
    <t xml:space="preserve">FUNDAÇÕES </t>
  </si>
  <si>
    <t>SISTEMA DE PROTEÇÃO CONTRA DESC. ATMOSFÉRICAS (SPDA)</t>
  </si>
  <si>
    <t>Valores totais</t>
  </si>
  <si>
    <t>PR. TOTAL (R$) COM BDI</t>
  </si>
  <si>
    <t>18.1.1</t>
  </si>
  <si>
    <t>18.1.2</t>
  </si>
  <si>
    <t>74131/4</t>
  </si>
  <si>
    <t>Quadro de Distribuição de embutir, completo, (para 08 disjuntores monopolares, com barramento para as fases, neutro e para proteção, metálico, pintura eletrostática epóxi cor bege, c/ porta, trinco e acessórios)</t>
  </si>
  <si>
    <t>Quadro de Distribuição de embutir, completo, (para 18 disjuntores monopolares, com barramento para as fases, neutro e para proteção, metálico, pintura eletrostática epóxi cor bege, c/ porta, trinco e acessórios)</t>
  </si>
  <si>
    <t>Disjuntor tripolar termomagnético 225A</t>
  </si>
  <si>
    <t>Eletroduto PVC flexível rigido roscavel, Ø40mm (DN 1 1/2"), inclusive conexões</t>
  </si>
  <si>
    <t>73860/16</t>
  </si>
  <si>
    <t>Condutor de cobre unipolar, isolação em PVC/70ºC, camada de proteção em PVC, não propagador de chamas, classe de tensão 750V, encordoamento classe 5, flexível, com a seguinte seção nominal: #95 mm²</t>
  </si>
  <si>
    <t>valor do item (R$)</t>
  </si>
  <si>
    <t>desembolso mensal</t>
  </si>
  <si>
    <t>desembolso acumulado mensal</t>
  </si>
  <si>
    <t>(%) referente a</t>
  </si>
  <si>
    <t xml:space="preserve"> Várzea Grande - MT</t>
  </si>
  <si>
    <t>AVENIDA A, BAIRRO ATAÍDE FERREIRA</t>
  </si>
  <si>
    <t>Construção de Unidade de Educação Infantil-ATAÍDE FERREIRA</t>
  </si>
  <si>
    <t>COMPOSIÇÃO 1.3</t>
  </si>
  <si>
    <t>Administração Central (Vide Composição de Custo)</t>
  </si>
  <si>
    <t>mês</t>
  </si>
  <si>
    <t>1.9</t>
  </si>
  <si>
    <t>1.10</t>
  </si>
  <si>
    <t>74220/001</t>
  </si>
  <si>
    <t>ADMINISTRAÇÃO LOCAL DA OBRA</t>
  </si>
  <si>
    <t>MÊS</t>
  </si>
  <si>
    <t>Fonte</t>
  </si>
  <si>
    <t>Código</t>
  </si>
  <si>
    <t xml:space="preserve">Descrição </t>
  </si>
  <si>
    <t>Unidade</t>
  </si>
  <si>
    <t>Coeficiente</t>
  </si>
  <si>
    <t>Preço (R$)</t>
  </si>
  <si>
    <t>Preço Total (R$)</t>
  </si>
  <si>
    <t>ENGENHEIRO/ OU ARQUITETO PLENO (01)</t>
  </si>
  <si>
    <t>H</t>
  </si>
  <si>
    <t>TOTAL</t>
  </si>
  <si>
    <t>COMPOSIÇÃO 1.2</t>
  </si>
  <si>
    <t>Construção de Unidade de Educação Infantil- Nova Ipê</t>
  </si>
  <si>
    <t>Rua Tiradentes, s/n - Nova Ipê - Várzea Grande - MT</t>
  </si>
  <si>
    <t>Construção de Unidade de Educação Infantil-NOVA IPÊ</t>
  </si>
  <si>
    <t>RUA TIRADENTES, S/N - NOVA IPÊ - VÁRZEA GRANDE - MT</t>
  </si>
  <si>
    <t>BDI 27,70%</t>
  </si>
  <si>
    <t>Construção de Unidade de Educação Infantil- NOVA IPÊ</t>
  </si>
  <si>
    <t>Desembolso mensal</t>
  </si>
  <si>
    <t>Desembolso acumulado mensal</t>
  </si>
  <si>
    <t xml:space="preserve">CRONOGRAMA FÍSICO-FINANCEIRO </t>
  </si>
  <si>
    <t>Tapume de chapa de madeira compensada, 6mm (Laterais e fundo para fechamento do terreno)</t>
  </si>
  <si>
    <t>SERVIÇOS COMPLEMENTARES PMVG</t>
  </si>
  <si>
    <t xml:space="preserve">SERVIÇOS PRELIMINARES FNDE </t>
  </si>
  <si>
    <t>SERVIÇOS COMPLEMENTARES - FNDE + COMPLEMENTAR PMVG</t>
  </si>
  <si>
    <t/>
  </si>
</sst>
</file>

<file path=xl/styles.xml><?xml version="1.0" encoding="utf-8"?>
<styleSheet xmlns="http://schemas.openxmlformats.org/spreadsheetml/2006/main">
  <numFmts count="1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&quot; &quot;;&quot; (&quot;#,##0.00&quot;)&quot;;&quot; -&quot;#&quot; &quot;;@&quot; &quot;"/>
    <numFmt numFmtId="166" formatCode="#,##0.00&quot; &quot;;&quot;-&quot;#,##0.00&quot; &quot;;&quot; -&quot;#&quot; &quot;;@&quot; &quot;"/>
    <numFmt numFmtId="167" formatCode="[$R$-416]&quot; &quot;#,##0.00;[Red]&quot;-&quot;[$R$-416]&quot; &quot;#,##0.00"/>
    <numFmt numFmtId="168" formatCode="_-* #,##0.00\ _€_-;\-* #,##0.00\ _€_-;_-* &quot;-&quot;??\ _€_-;_-@_-"/>
    <numFmt numFmtId="169" formatCode="#\,##0."/>
    <numFmt numFmtId="170" formatCode="_(&quot;$&quot;* #,##0_);_(&quot;$&quot;* \(#,##0\);_(&quot;$&quot;* &quot;-&quot;_);_(@_)"/>
    <numFmt numFmtId="171" formatCode="_(&quot;$&quot;* #,##0.00_);_(&quot;$&quot;* \(#,##0.00\);_(&quot;$&quot;* &quot;-&quot;??_);_(@_)"/>
    <numFmt numFmtId="172" formatCode="\$#."/>
    <numFmt numFmtId="173" formatCode="#.00"/>
    <numFmt numFmtId="174" formatCode="0.00_)"/>
    <numFmt numFmtId="175" formatCode="%#.00"/>
    <numFmt numFmtId="176" formatCode="#\,##0.00"/>
    <numFmt numFmtId="177" formatCode="#,"/>
    <numFmt numFmtId="178" formatCode="_(* #,##0_);_(* \(#,##0\);_(* &quot;-&quot;_);_(@_)"/>
    <numFmt numFmtId="179" formatCode="0.0%"/>
  </numFmts>
  <fonts count="45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sz val="10"/>
      <name val="Arial1"/>
    </font>
    <font>
      <b/>
      <i/>
      <sz val="10"/>
      <name val="Arial"/>
      <family val="2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FF0000"/>
      <name val="Arial"/>
      <family val="2"/>
    </font>
    <font>
      <sz val="11"/>
      <color rgb="FF000000"/>
      <name val="Arial"/>
      <family val="2"/>
    </font>
    <font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"/>
      <color indexed="8"/>
      <name val="Courier"/>
      <family val="3"/>
    </font>
    <font>
      <u/>
      <sz val="6"/>
      <color indexed="36"/>
      <name val="MS Sans Serif"/>
      <family val="2"/>
    </font>
    <font>
      <sz val="8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b/>
      <i/>
      <sz val="16"/>
      <name val="Helv"/>
    </font>
    <font>
      <b/>
      <sz val="14"/>
      <name val="Arial"/>
      <family val="2"/>
    </font>
    <font>
      <sz val="1"/>
      <color indexed="18"/>
      <name val="Courier"/>
      <family val="3"/>
    </font>
    <font>
      <b/>
      <sz val="1"/>
      <color indexed="8"/>
      <name val="Courier"/>
      <family val="3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b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3">
    <xf numFmtId="0" fontId="0" fillId="0" borderId="0"/>
    <xf numFmtId="0" fontId="14" fillId="0" borderId="0" applyNumberFormat="0" applyBorder="0" applyProtection="0"/>
    <xf numFmtId="0" fontId="14" fillId="0" borderId="0" applyNumberFormat="0" applyBorder="0" applyProtection="0"/>
    <xf numFmtId="165" fontId="14" fillId="0" borderId="0" applyBorder="0" applyProtection="0"/>
    <xf numFmtId="165" fontId="14" fillId="0" borderId="0" applyBorder="0" applyProtection="0"/>
    <xf numFmtId="0" fontId="15" fillId="0" borderId="0" applyNumberFormat="0" applyBorder="0" applyProtection="0"/>
    <xf numFmtId="0" fontId="14" fillId="0" borderId="0" applyNumberFormat="0" applyBorder="0" applyProtection="0"/>
    <xf numFmtId="166" fontId="15" fillId="0" borderId="0" applyBorder="0" applyProtection="0"/>
    <xf numFmtId="0" fontId="16" fillId="0" borderId="0" applyNumberFormat="0" applyBorder="0" applyProtection="0">
      <alignment horizontal="center"/>
    </xf>
    <xf numFmtId="0" fontId="16" fillId="0" borderId="0" applyNumberFormat="0" applyBorder="0" applyProtection="0">
      <alignment horizontal="center" textRotation="90"/>
    </xf>
    <xf numFmtId="0" fontId="9" fillId="0" borderId="0"/>
    <xf numFmtId="9" fontId="9" fillId="0" borderId="0" applyFont="0" applyFill="0" applyBorder="0" applyAlignment="0" applyProtection="0"/>
    <xf numFmtId="0" fontId="17" fillId="0" borderId="0" applyNumberFormat="0" applyBorder="0" applyProtection="0"/>
    <xf numFmtId="167" fontId="17" fillId="0" borderId="0" applyBorder="0" applyProtection="0"/>
    <xf numFmtId="164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4" fillId="0" borderId="0" applyBorder="0" applyProtection="0"/>
    <xf numFmtId="0" fontId="9" fillId="0" borderId="0"/>
    <xf numFmtId="0" fontId="9" fillId="0" borderId="0"/>
    <xf numFmtId="0" fontId="9" fillId="0" borderId="0"/>
    <xf numFmtId="0" fontId="19" fillId="0" borderId="0"/>
    <xf numFmtId="164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8" fillId="0" borderId="0"/>
    <xf numFmtId="0" fontId="7" fillId="0" borderId="0"/>
    <xf numFmtId="0" fontId="22" fillId="0" borderId="0"/>
    <xf numFmtId="164" fontId="11" fillId="0" borderId="0" applyFont="0" applyFill="0" applyBorder="0" applyAlignment="0" applyProtection="0"/>
    <xf numFmtId="0" fontId="19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" fillId="0" borderId="0" applyNumberFormat="0" applyBorder="0" applyProtection="0"/>
    <xf numFmtId="0" fontId="23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24" fillId="0" borderId="0"/>
    <xf numFmtId="0" fontId="21" fillId="0" borderId="0"/>
    <xf numFmtId="0" fontId="6" fillId="0" borderId="0"/>
    <xf numFmtId="9" fontId="19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5" fillId="0" borderId="0"/>
    <xf numFmtId="0" fontId="5" fillId="0" borderId="0"/>
    <xf numFmtId="0" fontId="9" fillId="0" borderId="0"/>
    <xf numFmtId="0" fontId="5" fillId="0" borderId="0"/>
    <xf numFmtId="164" fontId="9" fillId="0" borderId="0" applyFont="0" applyFill="0" applyBorder="0" applyAlignment="0" applyProtection="0"/>
    <xf numFmtId="0" fontId="25" fillId="0" borderId="0"/>
    <xf numFmtId="0" fontId="26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29" fillId="0" borderId="0"/>
    <xf numFmtId="9" fontId="28" fillId="0" borderId="0" applyFont="0" applyFill="0" applyBorder="0" applyAlignment="0" applyProtection="0"/>
    <xf numFmtId="0" fontId="30" fillId="0" borderId="0"/>
    <xf numFmtId="168" fontId="9" fillId="0" borderId="0" applyFont="0" applyFill="0" applyBorder="0" applyAlignment="0" applyProtection="0"/>
    <xf numFmtId="169" fontId="31" fillId="0" borderId="0">
      <protection locked="0"/>
    </xf>
    <xf numFmtId="0" fontId="10" fillId="6" borderId="14" applyFill="0" applyBorder="0" applyAlignment="0" applyProtection="0">
      <alignment vertical="center"/>
      <protection locked="0"/>
    </xf>
    <xf numFmtId="17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173" fontId="31" fillId="0" borderId="0">
      <protection locked="0"/>
    </xf>
    <xf numFmtId="173" fontId="31" fillId="0" borderId="0"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38" fontId="33" fillId="2" borderId="0" applyNumberFormat="0" applyBorder="0" applyAlignment="0" applyProtection="0"/>
    <xf numFmtId="0" fontId="31" fillId="0" borderId="0">
      <protection locked="0"/>
    </xf>
    <xf numFmtId="0" fontId="31" fillId="0" borderId="0">
      <protection locked="0"/>
    </xf>
    <xf numFmtId="0" fontId="34" fillId="0" borderId="0"/>
    <xf numFmtId="10" fontId="33" fillId="7" borderId="1" applyNumberFormat="0" applyBorder="0" applyAlignment="0" applyProtection="0"/>
    <xf numFmtId="0" fontId="9" fillId="0" borderId="0">
      <alignment horizontal="centerContinuous" vertical="justify"/>
    </xf>
    <xf numFmtId="0" fontId="35" fillId="0" borderId="0" applyAlignment="0">
      <alignment horizontal="center"/>
    </xf>
    <xf numFmtId="174" fontId="36" fillId="0" borderId="0"/>
    <xf numFmtId="0" fontId="37" fillId="0" borderId="0">
      <alignment horizontal="left" vertical="center" indent="12"/>
    </xf>
    <xf numFmtId="0" fontId="33" fillId="0" borderId="14" applyBorder="0">
      <alignment horizontal="left" vertical="center" wrapText="1" indent="2"/>
      <protection locked="0"/>
    </xf>
    <xf numFmtId="0" fontId="33" fillId="0" borderId="14" applyBorder="0">
      <alignment horizontal="left" vertical="center" wrapText="1" indent="3"/>
      <protection locked="0"/>
    </xf>
    <xf numFmtId="10" fontId="9" fillId="0" borderId="0" applyFont="0" applyFill="0" applyBorder="0" applyAlignment="0" applyProtection="0"/>
    <xf numFmtId="175" fontId="31" fillId="0" borderId="0">
      <protection locked="0"/>
    </xf>
    <xf numFmtId="175" fontId="31" fillId="0" borderId="0">
      <protection locked="0"/>
    </xf>
    <xf numFmtId="176" fontId="31" fillId="0" borderId="0">
      <protection locked="0"/>
    </xf>
    <xf numFmtId="38" fontId="27" fillId="0" borderId="0" applyFont="0" applyFill="0" applyBorder="0" applyAlignment="0" applyProtection="0"/>
    <xf numFmtId="177" fontId="38" fillId="0" borderId="0">
      <protection locked="0"/>
    </xf>
    <xf numFmtId="178" fontId="28" fillId="0" borderId="0" applyFont="0" applyFill="0" applyBorder="0" applyAlignment="0" applyProtection="0"/>
    <xf numFmtId="0" fontId="27" fillId="0" borderId="0"/>
    <xf numFmtId="0" fontId="39" fillId="0" borderId="0">
      <protection locked="0"/>
    </xf>
    <xf numFmtId="0" fontId="39" fillId="0" borderId="0">
      <protection locked="0"/>
    </xf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9" fillId="0" borderId="0" applyFont="0" applyFill="0" applyBorder="0" applyAlignment="0" applyProtection="0"/>
    <xf numFmtId="0" fontId="1" fillId="0" borderId="0"/>
    <xf numFmtId="9" fontId="19" fillId="0" borderId="0" applyFont="0" applyFill="0" applyBorder="0" applyAlignment="0" applyProtection="0"/>
    <xf numFmtId="0" fontId="9" fillId="0" borderId="0"/>
    <xf numFmtId="44" fontId="19" fillId="0" borderId="0" applyFont="0" applyFill="0" applyBorder="0" applyAlignment="0" applyProtection="0"/>
  </cellStyleXfs>
  <cellXfs count="384">
    <xf numFmtId="0" fontId="0" fillId="0" borderId="0" xfId="0"/>
    <xf numFmtId="0" fontId="9" fillId="0" borderId="0" xfId="10" applyFont="1" applyFill="1" applyAlignment="1">
      <alignment vertical="center"/>
    </xf>
    <xf numFmtId="0" fontId="10" fillId="0" borderId="0" xfId="10" applyFont="1" applyFill="1" applyBorder="1" applyAlignment="1">
      <alignment horizontal="center" vertical="center" wrapText="1"/>
    </xf>
    <xf numFmtId="0" fontId="10" fillId="0" borderId="0" xfId="10" applyFont="1" applyFill="1" applyBorder="1" applyAlignment="1">
      <alignment horizontal="center" wrapText="1"/>
    </xf>
    <xf numFmtId="0" fontId="10" fillId="0" borderId="0" xfId="10" applyFont="1" applyFill="1" applyBorder="1" applyAlignment="1">
      <alignment horizontal="center"/>
    </xf>
    <xf numFmtId="0" fontId="9" fillId="0" borderId="0" xfId="10" applyFont="1" applyFill="1" applyBorder="1" applyAlignment="1">
      <alignment horizontal="left" vertical="center" wrapText="1"/>
    </xf>
    <xf numFmtId="0" fontId="9" fillId="0" borderId="0" xfId="10" applyFont="1" applyFill="1" applyBorder="1" applyAlignment="1">
      <alignment vertical="center" wrapText="1"/>
    </xf>
    <xf numFmtId="0" fontId="10" fillId="0" borderId="0" xfId="10" applyFont="1" applyFill="1" applyBorder="1" applyAlignment="1">
      <alignment horizontal="center" vertical="center"/>
    </xf>
    <xf numFmtId="0" fontId="9" fillId="0" borderId="0" xfId="10" applyFont="1" applyFill="1" applyBorder="1" applyAlignment="1">
      <alignment vertical="center"/>
    </xf>
    <xf numFmtId="0" fontId="9" fillId="0" borderId="0" xfId="10" applyFont="1" applyFill="1" applyAlignment="1">
      <alignment horizontal="center" vertical="center"/>
    </xf>
    <xf numFmtId="0" fontId="9" fillId="0" borderId="0" xfId="10" applyFont="1" applyFill="1" applyAlignment="1">
      <alignment horizontal="center"/>
    </xf>
    <xf numFmtId="0" fontId="9" fillId="0" borderId="0" xfId="10" applyFont="1" applyFill="1" applyAlignment="1">
      <alignment horizontal="left" vertical="center"/>
    </xf>
    <xf numFmtId="0" fontId="10" fillId="0" borderId="1" xfId="10" applyFont="1" applyFill="1" applyBorder="1" applyAlignment="1">
      <alignment horizontal="center" vertical="center"/>
    </xf>
    <xf numFmtId="0" fontId="10" fillId="0" borderId="1" xfId="10" applyFont="1" applyFill="1" applyBorder="1" applyAlignment="1">
      <alignment vertical="center"/>
    </xf>
    <xf numFmtId="0" fontId="9" fillId="0" borderId="1" xfId="10" applyFont="1" applyFill="1" applyBorder="1" applyAlignment="1">
      <alignment vertical="center"/>
    </xf>
    <xf numFmtId="0" fontId="9" fillId="0" borderId="1" xfId="10" applyFont="1" applyFill="1" applyBorder="1" applyAlignment="1">
      <alignment horizontal="center" vertical="center" wrapText="1"/>
    </xf>
    <xf numFmtId="0" fontId="9" fillId="0" borderId="1" xfId="10" applyFont="1" applyFill="1" applyBorder="1" applyAlignment="1">
      <alignment horizontal="left" vertical="center"/>
    </xf>
    <xf numFmtId="0" fontId="10" fillId="0" borderId="1" xfId="10" applyFont="1" applyFill="1" applyBorder="1" applyAlignment="1">
      <alignment vertical="center" wrapText="1"/>
    </xf>
    <xf numFmtId="4" fontId="9" fillId="0" borderId="0" xfId="10" applyNumberFormat="1" applyFont="1" applyFill="1" applyAlignment="1">
      <alignment vertical="center"/>
    </xf>
    <xf numFmtId="0" fontId="9" fillId="0" borderId="0" xfId="10" applyFont="1" applyAlignment="1">
      <alignment vertical="center"/>
    </xf>
    <xf numFmtId="0" fontId="10" fillId="0" borderId="1" xfId="10" applyFont="1" applyFill="1" applyBorder="1" applyAlignment="1">
      <alignment horizontal="left" vertical="center" wrapText="1"/>
    </xf>
    <xf numFmtId="0" fontId="10" fillId="2" borderId="1" xfId="10" applyFont="1" applyFill="1" applyBorder="1" applyAlignment="1">
      <alignment horizontal="center"/>
    </xf>
    <xf numFmtId="0" fontId="10" fillId="2" borderId="1" xfId="10" applyFont="1" applyFill="1" applyBorder="1" applyAlignment="1">
      <alignment vertical="center"/>
    </xf>
    <xf numFmtId="0" fontId="12" fillId="0" borderId="1" xfId="5" applyFont="1" applyFill="1" applyBorder="1" applyAlignment="1">
      <alignment horizontal="center" vertical="center" wrapText="1"/>
    </xf>
    <xf numFmtId="49" fontId="9" fillId="0" borderId="1" xfId="10" applyNumberFormat="1" applyFont="1" applyFill="1" applyBorder="1" applyAlignment="1">
      <alignment vertical="center" wrapText="1"/>
    </xf>
    <xf numFmtId="164" fontId="9" fillId="0" borderId="0" xfId="10" applyNumberFormat="1" applyFont="1" applyFill="1" applyAlignment="1">
      <alignment vertical="center"/>
    </xf>
    <xf numFmtId="0" fontId="10" fillId="0" borderId="0" xfId="10" applyFont="1" applyFill="1" applyBorder="1" applyAlignment="1">
      <alignment vertical="center"/>
    </xf>
    <xf numFmtId="0" fontId="9" fillId="0" borderId="0" xfId="10" applyFont="1" applyFill="1" applyBorder="1" applyAlignment="1">
      <alignment horizontal="center"/>
    </xf>
    <xf numFmtId="0" fontId="9" fillId="0" borderId="0" xfId="10" applyFont="1" applyFill="1" applyBorder="1" applyAlignment="1">
      <alignment horizontal="left" vertical="center"/>
    </xf>
    <xf numFmtId="0" fontId="9" fillId="4" borderId="1" xfId="10" applyFont="1" applyFill="1" applyBorder="1" applyAlignment="1">
      <alignment vertical="center" wrapText="1"/>
    </xf>
    <xf numFmtId="0" fontId="9" fillId="4" borderId="1" xfId="10" applyFont="1" applyFill="1" applyBorder="1" applyAlignment="1">
      <alignment horizontal="center" vertical="center"/>
    </xf>
    <xf numFmtId="0" fontId="9" fillId="4" borderId="1" xfId="10" applyFont="1" applyFill="1" applyBorder="1" applyAlignment="1">
      <alignment vertical="center"/>
    </xf>
    <xf numFmtId="0" fontId="10" fillId="4" borderId="1" xfId="10" applyFont="1" applyFill="1" applyBorder="1" applyAlignment="1">
      <alignment vertical="center" wrapText="1"/>
    </xf>
    <xf numFmtId="0" fontId="10" fillId="4" borderId="1" xfId="10" applyFont="1" applyFill="1" applyBorder="1" applyAlignment="1">
      <alignment vertical="center"/>
    </xf>
    <xf numFmtId="49" fontId="9" fillId="4" borderId="1" xfId="10" applyNumberFormat="1" applyFont="1" applyFill="1" applyBorder="1" applyAlignment="1">
      <alignment horizontal="center" vertical="center"/>
    </xf>
    <xf numFmtId="0" fontId="10" fillId="0" borderId="1" xfId="10" applyFont="1" applyFill="1" applyBorder="1" applyAlignment="1">
      <alignment horizontal="center" vertical="center" wrapText="1"/>
    </xf>
    <xf numFmtId="0" fontId="9" fillId="4" borderId="1" xfId="10" applyFont="1" applyFill="1" applyBorder="1" applyAlignment="1">
      <alignment horizontal="center" vertical="center" wrapText="1"/>
    </xf>
    <xf numFmtId="0" fontId="9" fillId="4" borderId="1" xfId="10" applyFont="1" applyFill="1" applyBorder="1" applyAlignment="1">
      <alignment horizontal="left" vertical="center" wrapText="1"/>
    </xf>
    <xf numFmtId="0" fontId="18" fillId="0" borderId="0" xfId="10" applyFont="1" applyFill="1" applyAlignment="1">
      <alignment horizontal="left" vertical="center"/>
    </xf>
    <xf numFmtId="0" fontId="9" fillId="0" borderId="8" xfId="10" applyFont="1" applyFill="1" applyBorder="1" applyAlignment="1" applyProtection="1">
      <alignment horizontal="center"/>
      <protection locked="0"/>
    </xf>
    <xf numFmtId="0" fontId="9" fillId="0" borderId="9" xfId="10" applyFont="1" applyFill="1" applyBorder="1" applyAlignment="1" applyProtection="1">
      <alignment horizontal="center"/>
      <protection locked="0"/>
    </xf>
    <xf numFmtId="0" fontId="9" fillId="0" borderId="9" xfId="10" applyFont="1" applyFill="1" applyBorder="1" applyAlignment="1" applyProtection="1">
      <alignment horizontal="left" vertical="center"/>
      <protection locked="0"/>
    </xf>
    <xf numFmtId="0" fontId="9" fillId="0" borderId="9" xfId="10" applyFont="1" applyFill="1" applyBorder="1" applyAlignment="1" applyProtection="1">
      <alignment horizontal="center" vertical="center"/>
      <protection locked="0"/>
    </xf>
    <xf numFmtId="0" fontId="12" fillId="0" borderId="1" xfId="5" applyFont="1" applyFill="1" applyBorder="1" applyAlignment="1">
      <alignment horizontal="justify" vertical="center" wrapText="1"/>
    </xf>
    <xf numFmtId="0" fontId="10" fillId="3" borderId="1" xfId="10" applyFont="1" applyFill="1" applyBorder="1" applyAlignment="1">
      <alignment vertical="center"/>
    </xf>
    <xf numFmtId="0" fontId="9" fillId="3" borderId="1" xfId="10" applyFont="1" applyFill="1" applyBorder="1" applyAlignment="1">
      <alignment vertical="center"/>
    </xf>
    <xf numFmtId="0" fontId="10" fillId="3" borderId="1" xfId="10" applyFont="1" applyFill="1" applyBorder="1" applyAlignment="1">
      <alignment vertical="center" wrapText="1"/>
    </xf>
    <xf numFmtId="0" fontId="9" fillId="3" borderId="1" xfId="10" applyFont="1" applyFill="1" applyBorder="1" applyAlignment="1">
      <alignment vertical="center" wrapText="1"/>
    </xf>
    <xf numFmtId="0" fontId="10" fillId="3" borderId="1" xfId="10" applyFont="1" applyFill="1" applyBorder="1" applyAlignment="1">
      <alignment horizontal="center" vertical="center"/>
    </xf>
    <xf numFmtId="0" fontId="10" fillId="2" borderId="1" xfId="10" applyFont="1" applyFill="1" applyBorder="1" applyAlignment="1">
      <alignment horizontal="center" vertical="center"/>
    </xf>
    <xf numFmtId="165" fontId="12" fillId="0" borderId="1" xfId="4" applyFont="1" applyFill="1" applyBorder="1" applyAlignment="1">
      <alignment horizontal="center" vertical="center" wrapText="1"/>
    </xf>
    <xf numFmtId="0" fontId="12" fillId="0" borderId="1" xfId="5" applyNumberFormat="1" applyFont="1" applyFill="1" applyBorder="1" applyAlignment="1">
      <alignment horizontal="center" vertical="center" wrapText="1"/>
    </xf>
    <xf numFmtId="0" fontId="10" fillId="4" borderId="1" xfId="10" applyFont="1" applyFill="1" applyBorder="1" applyAlignment="1">
      <alignment horizontal="center" vertical="center"/>
    </xf>
    <xf numFmtId="164" fontId="9" fillId="0" borderId="0" xfId="26" applyFont="1" applyFill="1" applyAlignment="1">
      <alignment vertical="center"/>
    </xf>
    <xf numFmtId="164" fontId="9" fillId="0" borderId="0" xfId="26" applyFont="1" applyFill="1" applyAlignment="1">
      <alignment horizontal="center" vertical="center"/>
    </xf>
    <xf numFmtId="164" fontId="10" fillId="0" borderId="10" xfId="26" applyFont="1" applyFill="1" applyBorder="1" applyAlignment="1" applyProtection="1">
      <alignment horizontal="center" vertical="center"/>
      <protection locked="0"/>
    </xf>
    <xf numFmtId="164" fontId="9" fillId="0" borderId="0" xfId="26" applyFont="1" applyFill="1" applyBorder="1" applyAlignment="1">
      <alignment vertical="center"/>
    </xf>
    <xf numFmtId="164" fontId="9" fillId="0" borderId="0" xfId="26" applyFont="1" applyFill="1" applyBorder="1" applyAlignment="1">
      <alignment horizontal="center" vertical="center"/>
    </xf>
    <xf numFmtId="164" fontId="9" fillId="0" borderId="1" xfId="26" applyFont="1" applyFill="1" applyBorder="1" applyAlignment="1">
      <alignment vertical="center"/>
    </xf>
    <xf numFmtId="164" fontId="10" fillId="2" borderId="1" xfId="26" applyFont="1" applyFill="1" applyBorder="1" applyAlignment="1">
      <alignment vertical="center"/>
    </xf>
    <xf numFmtId="49" fontId="9" fillId="0" borderId="1" xfId="27" applyNumberFormat="1" applyFont="1" applyFill="1" applyBorder="1" applyAlignment="1">
      <alignment horizontal="center" vertical="center" wrapText="1"/>
    </xf>
    <xf numFmtId="49" fontId="9" fillId="0" borderId="1" xfId="27" applyNumberFormat="1" applyFont="1" applyFill="1" applyBorder="1" applyAlignment="1">
      <alignment vertical="center" wrapText="1"/>
    </xf>
    <xf numFmtId="164" fontId="9" fillId="0" borderId="0" xfId="26" applyFont="1" applyFill="1" applyBorder="1" applyAlignment="1">
      <alignment vertical="center" wrapText="1"/>
    </xf>
    <xf numFmtId="164" fontId="9" fillId="0" borderId="0" xfId="26" applyFont="1" applyFill="1" applyBorder="1" applyAlignment="1">
      <alignment horizontal="center" vertical="center" wrapText="1"/>
    </xf>
    <xf numFmtId="164" fontId="10" fillId="0" borderId="0" xfId="26" applyFont="1" applyFill="1" applyBorder="1" applyAlignment="1">
      <alignment horizontal="center" vertical="center" wrapText="1"/>
    </xf>
    <xf numFmtId="0" fontId="9" fillId="0" borderId="1" xfId="1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49" fontId="10" fillId="3" borderId="13" xfId="10" applyNumberFormat="1" applyFont="1" applyFill="1" applyBorder="1" applyAlignment="1">
      <alignment horizontal="center" vertical="center"/>
    </xf>
    <xf numFmtId="164" fontId="10" fillId="0" borderId="0" xfId="26" applyFont="1" applyFill="1" applyBorder="1" applyAlignment="1">
      <alignment horizontal="center" vertical="center"/>
    </xf>
    <xf numFmtId="164" fontId="10" fillId="0" borderId="0" xfId="26" applyFont="1" applyFill="1" applyBorder="1" applyAlignment="1">
      <alignment vertical="center"/>
    </xf>
    <xf numFmtId="0" fontId="10" fillId="0" borderId="1" xfId="10" applyFont="1" applyFill="1" applyBorder="1" applyAlignment="1">
      <alignment horizontal="left" vertical="center"/>
    </xf>
    <xf numFmtId="164" fontId="10" fillId="0" borderId="1" xfId="26" applyFont="1" applyFill="1" applyBorder="1" applyAlignment="1">
      <alignment horizontal="center" vertical="center"/>
    </xf>
    <xf numFmtId="164" fontId="10" fillId="0" borderId="1" xfId="26" applyFont="1" applyFill="1" applyBorder="1" applyAlignment="1">
      <alignment vertical="center"/>
    </xf>
    <xf numFmtId="43" fontId="10" fillId="0" borderId="1" xfId="10" applyNumberFormat="1" applyFont="1" applyFill="1" applyBorder="1" applyAlignment="1">
      <alignment vertical="center"/>
    </xf>
    <xf numFmtId="164" fontId="9" fillId="0" borderId="1" xfId="14" applyFont="1" applyFill="1" applyBorder="1" applyAlignment="1">
      <alignment horizontal="right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9" fillId="0" borderId="1" xfId="27" applyNumberFormat="1" applyFont="1" applyFill="1" applyBorder="1" applyAlignment="1">
      <alignment horizontal="center" vertical="center" wrapText="1"/>
    </xf>
    <xf numFmtId="0" fontId="10" fillId="4" borderId="1" xfId="10" applyFont="1" applyFill="1" applyBorder="1" applyAlignment="1">
      <alignment horizontal="center" vertical="center" wrapText="1"/>
    </xf>
    <xf numFmtId="0" fontId="10" fillId="4" borderId="1" xfId="10" applyFont="1" applyFill="1" applyBorder="1" applyAlignment="1">
      <alignment horizontal="left" vertical="center" wrapText="1"/>
    </xf>
    <xf numFmtId="43" fontId="9" fillId="0" borderId="0" xfId="10" applyNumberFormat="1" applyFont="1" applyFill="1" applyAlignment="1">
      <alignment vertical="center"/>
    </xf>
    <xf numFmtId="2" fontId="9" fillId="0" borderId="1" xfId="10" applyNumberFormat="1" applyFont="1" applyFill="1" applyBorder="1" applyAlignment="1">
      <alignment horizontal="center" vertical="center" wrapText="1"/>
    </xf>
    <xf numFmtId="164" fontId="10" fillId="0" borderId="1" xfId="14" applyFont="1" applyFill="1" applyBorder="1" applyAlignment="1">
      <alignment vertical="center"/>
    </xf>
    <xf numFmtId="0" fontId="9" fillId="0" borderId="12" xfId="10" applyFont="1" applyFill="1" applyBorder="1" applyAlignment="1">
      <alignment vertical="center"/>
    </xf>
    <xf numFmtId="1" fontId="9" fillId="0" borderId="1" xfId="10" applyNumberFormat="1" applyFont="1" applyFill="1" applyBorder="1" applyAlignment="1">
      <alignment horizontal="center" vertical="center" wrapText="1"/>
    </xf>
    <xf numFmtId="0" fontId="9" fillId="0" borderId="12" xfId="10" applyFont="1" applyFill="1" applyBorder="1" applyAlignment="1">
      <alignment vertical="center" wrapText="1"/>
    </xf>
    <xf numFmtId="0" fontId="9" fillId="0" borderId="1" xfId="10" applyFont="1" applyFill="1" applyBorder="1" applyAlignment="1">
      <alignment horizontal="left" vertical="center" wrapText="1"/>
    </xf>
    <xf numFmtId="0" fontId="9" fillId="4" borderId="0" xfId="10" applyFont="1" applyFill="1" applyAlignment="1">
      <alignment vertical="center"/>
    </xf>
    <xf numFmtId="0" fontId="9" fillId="0" borderId="0" xfId="10" applyFont="1" applyFill="1" applyBorder="1" applyAlignment="1">
      <alignment horizontal="center" vertical="center"/>
    </xf>
    <xf numFmtId="164" fontId="9" fillId="0" borderId="1" xfId="26" applyFont="1" applyFill="1" applyBorder="1" applyAlignment="1">
      <alignment horizontal="center" vertical="center" wrapText="1"/>
    </xf>
    <xf numFmtId="164" fontId="9" fillId="0" borderId="1" xfId="14" applyFont="1" applyFill="1" applyBorder="1" applyAlignment="1">
      <alignment horizontal="right" vertical="center" wrapText="1"/>
    </xf>
    <xf numFmtId="164" fontId="9" fillId="0" borderId="1" xfId="26" applyFont="1" applyFill="1" applyBorder="1" applyAlignment="1">
      <alignment horizontal="right" vertical="center"/>
    </xf>
    <xf numFmtId="164" fontId="10" fillId="3" borderId="13" xfId="26" applyFont="1" applyFill="1" applyBorder="1" applyAlignment="1">
      <alignment horizontal="center" vertical="center"/>
    </xf>
    <xf numFmtId="4" fontId="10" fillId="3" borderId="13" xfId="10" applyNumberFormat="1" applyFont="1" applyFill="1" applyBorder="1" applyAlignment="1">
      <alignment horizontal="center" vertical="center"/>
    </xf>
    <xf numFmtId="0" fontId="9" fillId="0" borderId="1" xfId="10" applyFont="1" applyFill="1" applyBorder="1" applyAlignment="1">
      <alignment horizontal="center" vertical="center"/>
    </xf>
    <xf numFmtId="0" fontId="9" fillId="0" borderId="1" xfId="10" applyFont="1" applyFill="1" applyBorder="1" applyAlignment="1">
      <alignment vertical="center" wrapText="1"/>
    </xf>
    <xf numFmtId="164" fontId="9" fillId="0" borderId="1" xfId="26" applyFont="1" applyFill="1" applyBorder="1" applyAlignment="1">
      <alignment horizontal="center" vertical="center"/>
    </xf>
    <xf numFmtId="0" fontId="9" fillId="4" borderId="0" xfId="10" applyFont="1" applyFill="1" applyAlignment="1">
      <alignment horizontal="center" vertical="center"/>
    </xf>
    <xf numFmtId="0" fontId="10" fillId="0" borderId="14" xfId="10" applyFont="1" applyFill="1" applyBorder="1" applyAlignment="1">
      <alignment vertical="center" wrapText="1"/>
    </xf>
    <xf numFmtId="0" fontId="10" fillId="0" borderId="11" xfId="10" applyFont="1" applyFill="1" applyBorder="1" applyAlignment="1">
      <alignment vertical="center" wrapText="1"/>
    </xf>
    <xf numFmtId="49" fontId="10" fillId="2" borderId="14" xfId="10" applyNumberFormat="1" applyFont="1" applyFill="1" applyBorder="1" applyAlignment="1">
      <alignment vertical="center"/>
    </xf>
    <xf numFmtId="49" fontId="10" fillId="2" borderId="11" xfId="10" applyNumberFormat="1" applyFont="1" applyFill="1" applyBorder="1" applyAlignment="1">
      <alignment vertical="center"/>
    </xf>
    <xf numFmtId="49" fontId="10" fillId="2" borderId="12" xfId="10" applyNumberFormat="1" applyFont="1" applyFill="1" applyBorder="1" applyAlignment="1">
      <alignment horizontal="right" vertical="center"/>
    </xf>
    <xf numFmtId="164" fontId="10" fillId="0" borderId="0" xfId="14" applyFont="1" applyFill="1" applyBorder="1" applyAlignment="1">
      <alignment vertical="center"/>
    </xf>
    <xf numFmtId="164" fontId="9" fillId="0" borderId="0" xfId="14" applyFont="1" applyFill="1" applyBorder="1" applyAlignment="1">
      <alignment vertical="center"/>
    </xf>
    <xf numFmtId="164" fontId="10" fillId="2" borderId="1" xfId="14" applyFont="1" applyFill="1" applyBorder="1" applyAlignment="1">
      <alignment vertical="center"/>
    </xf>
    <xf numFmtId="164" fontId="9" fillId="2" borderId="1" xfId="14" applyFont="1" applyFill="1" applyBorder="1" applyAlignment="1">
      <alignment vertical="center"/>
    </xf>
    <xf numFmtId="4" fontId="10" fillId="3" borderId="13" xfId="10" applyNumberFormat="1" applyFont="1" applyFill="1" applyBorder="1" applyAlignment="1">
      <alignment horizontal="center" vertical="center" wrapText="1"/>
    </xf>
    <xf numFmtId="164" fontId="10" fillId="3" borderId="1" xfId="14" applyFont="1" applyFill="1" applyBorder="1" applyAlignment="1">
      <alignment horizontal="center" vertical="center"/>
    </xf>
    <xf numFmtId="0" fontId="9" fillId="0" borderId="7" xfId="10" applyFont="1" applyFill="1" applyBorder="1" applyAlignment="1">
      <alignment vertical="center" wrapText="1"/>
    </xf>
    <xf numFmtId="0" fontId="20" fillId="0" borderId="7" xfId="10" applyFont="1" applyFill="1" applyBorder="1" applyAlignment="1">
      <alignment vertical="center" wrapText="1"/>
    </xf>
    <xf numFmtId="164" fontId="9" fillId="0" borderId="1" xfId="14" applyFont="1" applyFill="1" applyBorder="1" applyAlignment="1">
      <alignment vertical="center"/>
    </xf>
    <xf numFmtId="164" fontId="10" fillId="3" borderId="1" xfId="14" applyFont="1" applyFill="1" applyBorder="1" applyAlignment="1">
      <alignment vertical="center"/>
    </xf>
    <xf numFmtId="164" fontId="10" fillId="0" borderId="1" xfId="14" applyFont="1" applyFill="1" applyBorder="1" applyAlignment="1">
      <alignment vertical="center" wrapText="1"/>
    </xf>
    <xf numFmtId="164" fontId="10" fillId="0" borderId="11" xfId="14" applyFont="1" applyFill="1" applyBorder="1" applyAlignment="1">
      <alignment vertical="center" wrapText="1"/>
    </xf>
    <xf numFmtId="164" fontId="10" fillId="0" borderId="12" xfId="14" applyFont="1" applyFill="1" applyBorder="1" applyAlignment="1">
      <alignment horizontal="right" vertical="center" wrapText="1"/>
    </xf>
    <xf numFmtId="164" fontId="9" fillId="0" borderId="1" xfId="14" applyFont="1" applyFill="1" applyBorder="1" applyAlignment="1">
      <alignment vertical="center" wrapText="1"/>
    </xf>
    <xf numFmtId="164" fontId="13" fillId="0" borderId="1" xfId="14" applyFont="1" applyFill="1" applyBorder="1" applyAlignment="1">
      <alignment vertical="center" wrapText="1"/>
    </xf>
    <xf numFmtId="164" fontId="9" fillId="3" borderId="1" xfId="14" applyFont="1" applyFill="1" applyBorder="1" applyAlignment="1">
      <alignment vertical="center" wrapText="1"/>
    </xf>
    <xf numFmtId="164" fontId="9" fillId="3" borderId="1" xfId="14" applyFont="1" applyFill="1" applyBorder="1" applyAlignment="1">
      <alignment vertical="center"/>
    </xf>
    <xf numFmtId="164" fontId="9" fillId="4" borderId="1" xfId="14" applyFont="1" applyFill="1" applyBorder="1" applyAlignment="1">
      <alignment vertical="center" wrapText="1"/>
    </xf>
    <xf numFmtId="164" fontId="9" fillId="4" borderId="1" xfId="14" applyFont="1" applyFill="1" applyBorder="1" applyAlignment="1">
      <alignment vertical="center"/>
    </xf>
    <xf numFmtId="0" fontId="9" fillId="0" borderId="1" xfId="10" quotePrefix="1" applyFont="1" applyFill="1" applyBorder="1" applyAlignment="1">
      <alignment horizontal="center" vertical="center" wrapText="1"/>
    </xf>
    <xf numFmtId="0" fontId="9" fillId="4" borderId="1" xfId="10" quotePrefix="1" applyFont="1" applyFill="1" applyBorder="1" applyAlignment="1">
      <alignment horizontal="center" vertical="center" wrapText="1"/>
    </xf>
    <xf numFmtId="0" fontId="9" fillId="0" borderId="0" xfId="10" applyFont="1" applyFill="1" applyBorder="1" applyAlignment="1">
      <alignment horizontal="center" vertical="center" wrapText="1"/>
    </xf>
    <xf numFmtId="0" fontId="10" fillId="0" borderId="0" xfId="10" applyFont="1" applyFill="1" applyBorder="1" applyAlignment="1">
      <alignment horizontal="left" vertical="center"/>
    </xf>
    <xf numFmtId="0" fontId="9" fillId="0" borderId="0" xfId="121"/>
    <xf numFmtId="0" fontId="9" fillId="0" borderId="0" xfId="121" applyFont="1" applyBorder="1" applyAlignment="1">
      <alignment vertical="center"/>
    </xf>
    <xf numFmtId="0" fontId="9" fillId="0" borderId="0" xfId="121" applyFont="1" applyBorder="1" applyAlignment="1">
      <alignment horizontal="left" vertical="center"/>
    </xf>
    <xf numFmtId="0" fontId="9" fillId="0" borderId="0" xfId="121" applyFont="1" applyBorder="1" applyAlignment="1">
      <alignment horizontal="center" vertical="center"/>
    </xf>
    <xf numFmtId="164" fontId="9" fillId="0" borderId="0" xfId="45" applyFont="1" applyBorder="1" applyAlignment="1">
      <alignment horizontal="center" vertical="center"/>
    </xf>
    <xf numFmtId="0" fontId="9" fillId="0" borderId="0" xfId="121" applyBorder="1"/>
    <xf numFmtId="0" fontId="10" fillId="0" borderId="3" xfId="121" applyFont="1" applyBorder="1" applyAlignment="1">
      <alignment vertical="center"/>
    </xf>
    <xf numFmtId="0" fontId="10" fillId="0" borderId="4" xfId="121" applyFont="1" applyBorder="1" applyAlignment="1">
      <alignment vertical="center"/>
    </xf>
    <xf numFmtId="0" fontId="9" fillId="0" borderId="4" xfId="121" applyFont="1" applyBorder="1" applyAlignment="1">
      <alignment horizontal="left" vertical="center"/>
    </xf>
    <xf numFmtId="0" fontId="9" fillId="0" borderId="4" xfId="121" applyFont="1" applyBorder="1" applyAlignment="1">
      <alignment horizontal="center" vertical="center"/>
    </xf>
    <xf numFmtId="164" fontId="9" fillId="0" borderId="4" xfId="45" applyFont="1" applyBorder="1" applyAlignment="1">
      <alignment horizontal="center" vertical="center"/>
    </xf>
    <xf numFmtId="0" fontId="9" fillId="0" borderId="4" xfId="121" applyFont="1" applyBorder="1" applyAlignment="1">
      <alignment vertical="center"/>
    </xf>
    <xf numFmtId="0" fontId="9" fillId="0" borderId="4" xfId="121" applyBorder="1"/>
    <xf numFmtId="0" fontId="9" fillId="0" borderId="5" xfId="121" applyBorder="1"/>
    <xf numFmtId="0" fontId="10" fillId="0" borderId="6" xfId="121" applyFont="1" applyBorder="1" applyAlignment="1">
      <alignment vertical="center"/>
    </xf>
    <xf numFmtId="0" fontId="10" fillId="0" borderId="0" xfId="121" applyFont="1" applyBorder="1" applyAlignment="1">
      <alignment vertical="center"/>
    </xf>
    <xf numFmtId="164" fontId="10" fillId="0" borderId="0" xfId="45" applyFont="1" applyBorder="1" applyAlignment="1">
      <alignment horizontal="center" vertical="center"/>
    </xf>
    <xf numFmtId="9" fontId="9" fillId="0" borderId="0" xfId="121" applyNumberFormat="1" applyFont="1" applyBorder="1" applyAlignment="1">
      <alignment vertical="center"/>
    </xf>
    <xf numFmtId="0" fontId="9" fillId="0" borderId="7" xfId="121" applyBorder="1"/>
    <xf numFmtId="0" fontId="10" fillId="0" borderId="8" xfId="121" applyFont="1" applyBorder="1" applyAlignment="1">
      <alignment vertical="center"/>
    </xf>
    <xf numFmtId="0" fontId="10" fillId="0" borderId="9" xfId="121" applyFont="1" applyBorder="1" applyAlignment="1">
      <alignment vertical="center"/>
    </xf>
    <xf numFmtId="0" fontId="9" fillId="0" borderId="9" xfId="121" applyFont="1" applyBorder="1" applyAlignment="1">
      <alignment horizontal="left" vertical="center"/>
    </xf>
    <xf numFmtId="0" fontId="9" fillId="0" borderId="9" xfId="121" applyFont="1" applyBorder="1" applyAlignment="1">
      <alignment horizontal="center" vertical="center"/>
    </xf>
    <xf numFmtId="164" fontId="10" fillId="0" borderId="9" xfId="45" applyFont="1" applyBorder="1" applyAlignment="1">
      <alignment horizontal="center" vertical="center"/>
    </xf>
    <xf numFmtId="0" fontId="9" fillId="0" borderId="9" xfId="121" applyFont="1" applyBorder="1" applyAlignment="1">
      <alignment vertical="center"/>
    </xf>
    <xf numFmtId="0" fontId="9" fillId="0" borderId="9" xfId="121" applyBorder="1"/>
    <xf numFmtId="0" fontId="9" fillId="0" borderId="10" xfId="121" applyBorder="1"/>
    <xf numFmtId="0" fontId="9" fillId="0" borderId="0" xfId="10"/>
    <xf numFmtId="0" fontId="9" fillId="3" borderId="18" xfId="10" applyFill="1" applyBorder="1" applyAlignment="1">
      <alignment horizontal="center"/>
    </xf>
    <xf numFmtId="0" fontId="9" fillId="3" borderId="19" xfId="10" applyFill="1" applyBorder="1" applyAlignment="1">
      <alignment horizontal="center"/>
    </xf>
    <xf numFmtId="0" fontId="9" fillId="3" borderId="20" xfId="10" applyFill="1" applyBorder="1" applyAlignment="1">
      <alignment horizontal="center"/>
    </xf>
    <xf numFmtId="0" fontId="9" fillId="0" borderId="21" xfId="10" applyBorder="1"/>
    <xf numFmtId="0" fontId="9" fillId="0" borderId="22" xfId="10" applyBorder="1" applyAlignment="1">
      <alignment horizontal="center"/>
    </xf>
    <xf numFmtId="0" fontId="9" fillId="0" borderId="22" xfId="10" applyBorder="1"/>
    <xf numFmtId="0" fontId="9" fillId="0" borderId="23" xfId="10" applyBorder="1"/>
    <xf numFmtId="0" fontId="9" fillId="0" borderId="24" xfId="10" applyBorder="1" applyAlignment="1">
      <alignment horizontal="center"/>
    </xf>
    <xf numFmtId="49" fontId="10" fillId="3" borderId="1" xfId="10" applyNumberFormat="1" applyFont="1" applyFill="1" applyBorder="1"/>
    <xf numFmtId="164" fontId="0" fillId="0" borderId="1" xfId="45" applyFont="1" applyBorder="1" applyAlignment="1">
      <alignment horizontal="center"/>
    </xf>
    <xf numFmtId="10" fontId="0" fillId="0" borderId="1" xfId="11" applyNumberFormat="1" applyFont="1" applyBorder="1" applyAlignment="1">
      <alignment horizontal="center"/>
    </xf>
    <xf numFmtId="10" fontId="9" fillId="8" borderId="1" xfId="11" applyNumberFormat="1" applyFont="1" applyFill="1" applyBorder="1"/>
    <xf numFmtId="10" fontId="0" fillId="0" borderId="1" xfId="11" applyNumberFormat="1" applyFont="1" applyBorder="1"/>
    <xf numFmtId="0" fontId="9" fillId="0" borderId="1" xfId="10" applyBorder="1"/>
    <xf numFmtId="0" fontId="9" fillId="0" borderId="14" xfId="10" applyBorder="1"/>
    <xf numFmtId="10" fontId="9" fillId="0" borderId="1" xfId="10" applyNumberFormat="1" applyBorder="1"/>
    <xf numFmtId="0" fontId="10" fillId="0" borderId="1" xfId="10" applyFont="1" applyBorder="1"/>
    <xf numFmtId="164" fontId="9" fillId="0" borderId="1" xfId="10" applyNumberFormat="1" applyBorder="1"/>
    <xf numFmtId="0" fontId="10" fillId="3" borderId="1" xfId="10" applyFont="1" applyFill="1" applyBorder="1"/>
    <xf numFmtId="9" fontId="9" fillId="8" borderId="1" xfId="11" applyFont="1" applyFill="1" applyBorder="1"/>
    <xf numFmtId="9" fontId="9" fillId="4" borderId="1" xfId="11" applyFont="1" applyFill="1" applyBorder="1"/>
    <xf numFmtId="0" fontId="9" fillId="0" borderId="1" xfId="10" applyFill="1" applyBorder="1"/>
    <xf numFmtId="9" fontId="0" fillId="0" borderId="1" xfId="11" applyFont="1" applyFill="1" applyBorder="1"/>
    <xf numFmtId="9" fontId="0" fillId="0" borderId="14" xfId="11" applyFont="1" applyBorder="1"/>
    <xf numFmtId="9" fontId="0" fillId="0" borderId="1" xfId="11" applyFont="1" applyBorder="1"/>
    <xf numFmtId="164" fontId="9" fillId="0" borderId="1" xfId="10" applyNumberFormat="1" applyFill="1" applyBorder="1"/>
    <xf numFmtId="9" fontId="9" fillId="0" borderId="1" xfId="11" applyFont="1" applyFill="1" applyBorder="1"/>
    <xf numFmtId="164" fontId="9" fillId="0" borderId="14" xfId="10" applyNumberFormat="1" applyBorder="1"/>
    <xf numFmtId="9" fontId="9" fillId="8" borderId="14" xfId="11" applyFont="1" applyFill="1" applyBorder="1"/>
    <xf numFmtId="10" fontId="9" fillId="0" borderId="1" xfId="10" applyNumberFormat="1" applyFill="1" applyBorder="1"/>
    <xf numFmtId="164" fontId="9" fillId="0" borderId="1" xfId="14" applyFont="1" applyBorder="1"/>
    <xf numFmtId="9" fontId="0" fillId="0" borderId="14" xfId="11" applyFont="1" applyFill="1" applyBorder="1"/>
    <xf numFmtId="9" fontId="9" fillId="0" borderId="14" xfId="11" applyFont="1" applyFill="1" applyBorder="1"/>
    <xf numFmtId="9" fontId="40" fillId="8" borderId="14" xfId="11" applyFont="1" applyFill="1" applyBorder="1"/>
    <xf numFmtId="164" fontId="9" fillId="0" borderId="14" xfId="10" applyNumberFormat="1" applyFont="1" applyBorder="1"/>
    <xf numFmtId="164" fontId="9" fillId="0" borderId="1" xfId="10" applyNumberFormat="1" applyFont="1" applyBorder="1"/>
    <xf numFmtId="43" fontId="9" fillId="0" borderId="14" xfId="10" applyNumberFormat="1" applyBorder="1"/>
    <xf numFmtId="43" fontId="9" fillId="0" borderId="1" xfId="10" applyNumberFormat="1" applyBorder="1"/>
    <xf numFmtId="164" fontId="9" fillId="4" borderId="1" xfId="10" applyNumberFormat="1" applyFill="1" applyBorder="1"/>
    <xf numFmtId="164" fontId="9" fillId="0" borderId="14" xfId="10" applyNumberFormat="1" applyFill="1" applyBorder="1"/>
    <xf numFmtId="164" fontId="0" fillId="0" borderId="1" xfId="45" applyFont="1" applyBorder="1"/>
    <xf numFmtId="0" fontId="9" fillId="0" borderId="1" xfId="10" applyBorder="1" applyAlignment="1">
      <alignment horizontal="center"/>
    </xf>
    <xf numFmtId="9" fontId="9" fillId="8" borderId="1" xfId="120" applyFont="1" applyFill="1" applyBorder="1"/>
    <xf numFmtId="9" fontId="9" fillId="8" borderId="14" xfId="120" applyFont="1" applyFill="1" applyBorder="1"/>
    <xf numFmtId="164" fontId="0" fillId="0" borderId="0" xfId="45" applyFont="1"/>
    <xf numFmtId="0" fontId="9" fillId="0" borderId="25" xfId="10" applyBorder="1"/>
    <xf numFmtId="164" fontId="10" fillId="3" borderId="18" xfId="45" applyFont="1" applyFill="1" applyBorder="1"/>
    <xf numFmtId="164" fontId="9" fillId="0" borderId="12" xfId="14" applyFont="1" applyFill="1" applyBorder="1" applyAlignment="1">
      <alignment horizontal="right" vertical="center" wrapText="1"/>
    </xf>
    <xf numFmtId="164" fontId="10" fillId="5" borderId="0" xfId="26" applyFont="1" applyFill="1" applyBorder="1" applyAlignment="1">
      <alignment horizontal="center" vertical="center" wrapText="1"/>
    </xf>
    <xf numFmtId="43" fontId="9" fillId="2" borderId="1" xfId="10" applyNumberFormat="1" applyFont="1" applyFill="1" applyBorder="1" applyAlignment="1">
      <alignment vertical="center"/>
    </xf>
    <xf numFmtId="10" fontId="9" fillId="4" borderId="1" xfId="11" applyNumberFormat="1" applyFont="1" applyFill="1" applyBorder="1"/>
    <xf numFmtId="9" fontId="9" fillId="4" borderId="14" xfId="11" applyFont="1" applyFill="1" applyBorder="1"/>
    <xf numFmtId="9" fontId="40" fillId="4" borderId="1" xfId="11" applyFont="1" applyFill="1" applyBorder="1"/>
    <xf numFmtId="9" fontId="0" fillId="4" borderId="1" xfId="11" applyFont="1" applyFill="1" applyBorder="1"/>
    <xf numFmtId="9" fontId="0" fillId="4" borderId="14" xfId="11" applyFont="1" applyFill="1" applyBorder="1"/>
    <xf numFmtId="9" fontId="9" fillId="4" borderId="1" xfId="120" applyFont="1" applyFill="1" applyBorder="1"/>
    <xf numFmtId="9" fontId="9" fillId="4" borderId="14" xfId="120" applyFont="1" applyFill="1" applyBorder="1"/>
    <xf numFmtId="164" fontId="9" fillId="4" borderId="14" xfId="10" applyNumberFormat="1" applyFill="1" applyBorder="1"/>
    <xf numFmtId="0" fontId="9" fillId="3" borderId="16" xfId="10" applyFill="1" applyBorder="1" applyAlignment="1">
      <alignment horizontal="center"/>
    </xf>
    <xf numFmtId="0" fontId="10" fillId="3" borderId="1" xfId="10" applyFont="1" applyFill="1" applyBorder="1" applyAlignment="1"/>
    <xf numFmtId="0" fontId="10" fillId="4" borderId="0" xfId="10" applyFont="1" applyFill="1" applyBorder="1" applyAlignment="1"/>
    <xf numFmtId="43" fontId="10" fillId="0" borderId="0" xfId="10" applyNumberFormat="1" applyFont="1" applyFill="1" applyAlignment="1">
      <alignment vertical="center"/>
    </xf>
    <xf numFmtId="10" fontId="10" fillId="0" borderId="1" xfId="10" applyNumberFormat="1" applyFont="1" applyBorder="1"/>
    <xf numFmtId="10" fontId="10" fillId="3" borderId="26" xfId="10" applyNumberFormat="1" applyFont="1" applyFill="1" applyBorder="1"/>
    <xf numFmtId="164" fontId="9" fillId="3" borderId="26" xfId="10" applyNumberFormat="1" applyFill="1" applyBorder="1"/>
    <xf numFmtId="164" fontId="10" fillId="3" borderId="15" xfId="45" applyFont="1" applyFill="1" applyBorder="1"/>
    <xf numFmtId="164" fontId="9" fillId="3" borderId="26" xfId="14" applyFont="1" applyFill="1" applyBorder="1"/>
    <xf numFmtId="164" fontId="9" fillId="3" borderId="27" xfId="10" applyNumberFormat="1" applyFill="1" applyBorder="1"/>
    <xf numFmtId="0" fontId="9" fillId="9" borderId="15" xfId="10" applyFill="1" applyBorder="1"/>
    <xf numFmtId="164" fontId="10" fillId="4" borderId="28" xfId="45" applyFont="1" applyFill="1" applyBorder="1"/>
    <xf numFmtId="4" fontId="42" fillId="4" borderId="29" xfId="11" applyNumberFormat="1" applyFont="1" applyFill="1" applyBorder="1"/>
    <xf numFmtId="4" fontId="10" fillId="4" borderId="30" xfId="10" applyNumberFormat="1" applyFont="1" applyFill="1" applyBorder="1"/>
    <xf numFmtId="164" fontId="10" fillId="4" borderId="31" xfId="45" applyFont="1" applyFill="1" applyBorder="1"/>
    <xf numFmtId="43" fontId="10" fillId="4" borderId="32" xfId="10" applyNumberFormat="1" applyFont="1" applyFill="1" applyBorder="1"/>
    <xf numFmtId="43" fontId="41" fillId="0" borderId="33" xfId="10" applyNumberFormat="1" applyFont="1" applyBorder="1"/>
    <xf numFmtId="164" fontId="43" fillId="3" borderId="5" xfId="37" applyFont="1" applyFill="1" applyBorder="1" applyAlignment="1">
      <alignment horizontal="center" vertical="center"/>
    </xf>
    <xf numFmtId="0" fontId="43" fillId="4" borderId="28" xfId="24" applyFont="1" applyFill="1" applyBorder="1"/>
    <xf numFmtId="0" fontId="43" fillId="4" borderId="29" xfId="24" applyFont="1" applyFill="1" applyBorder="1" applyAlignment="1">
      <alignment horizontal="center"/>
    </xf>
    <xf numFmtId="0" fontId="43" fillId="4" borderId="29" xfId="24" applyFont="1" applyFill="1" applyBorder="1" applyAlignment="1"/>
    <xf numFmtId="49" fontId="43" fillId="4" borderId="29" xfId="24" applyNumberFormat="1" applyFont="1" applyFill="1" applyBorder="1" applyAlignment="1">
      <alignment horizontal="center"/>
    </xf>
    <xf numFmtId="164" fontId="43" fillId="4" borderId="29" xfId="36" applyFont="1" applyFill="1" applyBorder="1"/>
    <xf numFmtId="164" fontId="43" fillId="4" borderId="29" xfId="36" applyFont="1" applyFill="1" applyBorder="1" applyAlignment="1">
      <alignment horizontal="right"/>
    </xf>
    <xf numFmtId="164" fontId="43" fillId="4" borderId="30" xfId="36" applyFont="1" applyFill="1" applyBorder="1" applyAlignment="1">
      <alignment horizontal="right"/>
    </xf>
    <xf numFmtId="0" fontId="9" fillId="4" borderId="24" xfId="24" applyFont="1" applyFill="1" applyBorder="1" applyAlignment="1">
      <alignment vertical="center"/>
    </xf>
    <xf numFmtId="0" fontId="9" fillId="4" borderId="1" xfId="24" applyFont="1" applyFill="1" applyBorder="1" applyAlignment="1">
      <alignment horizontal="center" vertical="center"/>
    </xf>
    <xf numFmtId="0" fontId="9" fillId="4" borderId="1" xfId="24" applyFont="1" applyFill="1" applyBorder="1" applyAlignment="1">
      <alignment vertical="center"/>
    </xf>
    <xf numFmtId="49" fontId="10" fillId="4" borderId="1" xfId="24" applyNumberFormat="1" applyFont="1" applyFill="1" applyBorder="1" applyAlignment="1">
      <alignment horizontal="center" vertical="center"/>
    </xf>
    <xf numFmtId="164" fontId="9" fillId="4" borderId="1" xfId="36" applyFont="1" applyFill="1" applyBorder="1" applyAlignment="1">
      <alignment vertical="center"/>
    </xf>
    <xf numFmtId="164" fontId="9" fillId="4" borderId="1" xfId="36" applyFont="1" applyFill="1" applyBorder="1" applyAlignment="1">
      <alignment horizontal="right" vertical="center"/>
    </xf>
    <xf numFmtId="44" fontId="9" fillId="4" borderId="34" xfId="122" applyFont="1" applyFill="1" applyBorder="1" applyAlignment="1">
      <alignment horizontal="right" vertical="center"/>
    </xf>
    <xf numFmtId="44" fontId="44" fillId="0" borderId="37" xfId="122" applyFont="1" applyBorder="1"/>
    <xf numFmtId="43" fontId="10" fillId="0" borderId="0" xfId="10" applyNumberFormat="1" applyFont="1" applyFill="1" applyBorder="1" applyAlignment="1">
      <alignment vertical="center"/>
    </xf>
    <xf numFmtId="0" fontId="10" fillId="0" borderId="3" xfId="10" applyFont="1" applyFill="1" applyBorder="1" applyAlignment="1">
      <alignment horizontal="left" vertical="center"/>
    </xf>
    <xf numFmtId="0" fontId="10" fillId="0" borderId="4" xfId="10" applyFont="1" applyFill="1" applyBorder="1" applyAlignment="1">
      <alignment horizontal="center"/>
    </xf>
    <xf numFmtId="0" fontId="9" fillId="0" borderId="4" xfId="10" applyFont="1" applyFill="1" applyBorder="1" applyAlignment="1">
      <alignment horizontal="left" vertical="center" wrapText="1"/>
    </xf>
    <xf numFmtId="0" fontId="9" fillId="0" borderId="4" xfId="10" applyFont="1" applyFill="1" applyBorder="1" applyAlignment="1">
      <alignment horizontal="center" vertical="center" wrapText="1"/>
    </xf>
    <xf numFmtId="164" fontId="9" fillId="0" borderId="4" xfId="26" applyFont="1" applyFill="1" applyBorder="1" applyAlignment="1">
      <alignment horizontal="center" vertical="center" wrapText="1"/>
    </xf>
    <xf numFmtId="164" fontId="9" fillId="0" borderId="4" xfId="26" applyFont="1" applyFill="1" applyBorder="1" applyAlignment="1">
      <alignment vertical="center" wrapText="1"/>
    </xf>
    <xf numFmtId="0" fontId="9" fillId="0" borderId="5" xfId="10" applyFont="1" applyFill="1" applyBorder="1" applyAlignment="1">
      <alignment vertical="center" wrapText="1"/>
    </xf>
    <xf numFmtId="0" fontId="10" fillId="0" borderId="6" xfId="10" applyFont="1" applyFill="1" applyBorder="1" applyAlignment="1">
      <alignment horizontal="left" vertical="center"/>
    </xf>
    <xf numFmtId="0" fontId="9" fillId="0" borderId="7" xfId="10" applyFont="1" applyFill="1" applyBorder="1" applyAlignment="1">
      <alignment vertical="center"/>
    </xf>
    <xf numFmtId="0" fontId="10" fillId="0" borderId="6" xfId="10" applyFont="1" applyFill="1" applyBorder="1" applyAlignment="1">
      <alignment vertical="center"/>
    </xf>
    <xf numFmtId="0" fontId="10" fillId="0" borderId="7" xfId="10" applyFont="1" applyFill="1" applyBorder="1" applyAlignment="1">
      <alignment vertical="center"/>
    </xf>
    <xf numFmtId="0" fontId="9" fillId="0" borderId="8" xfId="10" applyFont="1" applyFill="1" applyBorder="1" applyAlignment="1">
      <alignment horizontal="center"/>
    </xf>
    <xf numFmtId="0" fontId="9" fillId="0" borderId="9" xfId="10" applyFont="1" applyFill="1" applyBorder="1" applyAlignment="1">
      <alignment horizontal="center"/>
    </xf>
    <xf numFmtId="0" fontId="9" fillId="0" borderId="9" xfId="10" applyFont="1" applyFill="1" applyBorder="1" applyAlignment="1">
      <alignment horizontal="left" vertical="center"/>
    </xf>
    <xf numFmtId="0" fontId="9" fillId="0" borderId="9" xfId="10" applyFont="1" applyFill="1" applyBorder="1" applyAlignment="1">
      <alignment horizontal="center" vertical="center"/>
    </xf>
    <xf numFmtId="164" fontId="9" fillId="0" borderId="9" xfId="26" applyFont="1" applyFill="1" applyBorder="1" applyAlignment="1">
      <alignment horizontal="center" vertical="center"/>
    </xf>
    <xf numFmtId="164" fontId="9" fillId="0" borderId="9" xfId="26" applyFont="1" applyFill="1" applyBorder="1" applyAlignment="1">
      <alignment vertical="center"/>
    </xf>
    <xf numFmtId="0" fontId="9" fillId="0" borderId="10" xfId="10" applyFont="1" applyFill="1" applyBorder="1" applyAlignment="1">
      <alignment vertical="center"/>
    </xf>
    <xf numFmtId="164" fontId="10" fillId="4" borderId="0" xfId="26" applyFont="1" applyFill="1" applyBorder="1" applyAlignment="1">
      <alignment horizontal="center" vertical="center" wrapText="1"/>
    </xf>
    <xf numFmtId="164" fontId="10" fillId="4" borderId="7" xfId="26" applyFont="1" applyFill="1" applyBorder="1" applyAlignment="1">
      <alignment horizontal="center" vertical="center" wrapText="1"/>
    </xf>
    <xf numFmtId="0" fontId="20" fillId="0" borderId="0" xfId="10" applyFont="1" applyFill="1" applyBorder="1" applyAlignment="1">
      <alignment vertical="center" wrapText="1"/>
    </xf>
    <xf numFmtId="0" fontId="10" fillId="0" borderId="6" xfId="10" applyFont="1" applyFill="1" applyBorder="1" applyAlignment="1">
      <alignment horizontal="center" vertical="center"/>
    </xf>
    <xf numFmtId="0" fontId="9" fillId="0" borderId="6" xfId="10" applyFont="1" applyFill="1" applyBorder="1" applyAlignment="1">
      <alignment horizontal="center" vertical="center"/>
    </xf>
    <xf numFmtId="0" fontId="10" fillId="2" borderId="24" xfId="10" applyFont="1" applyFill="1" applyBorder="1" applyAlignment="1">
      <alignment horizontal="center" vertical="center"/>
    </xf>
    <xf numFmtId="0" fontId="9" fillId="0" borderId="24" xfId="10" applyFont="1" applyFill="1" applyBorder="1" applyAlignment="1">
      <alignment horizontal="center" vertical="center"/>
    </xf>
    <xf numFmtId="164" fontId="9" fillId="0" borderId="34" xfId="14" applyFont="1" applyFill="1" applyBorder="1" applyAlignment="1">
      <alignment vertical="center"/>
    </xf>
    <xf numFmtId="0" fontId="10" fillId="0" borderId="41" xfId="10" applyFont="1" applyFill="1" applyBorder="1" applyAlignment="1">
      <alignment vertical="center" wrapText="1"/>
    </xf>
    <xf numFmtId="164" fontId="10" fillId="0" borderId="34" xfId="14" applyFont="1" applyFill="1" applyBorder="1" applyAlignment="1">
      <alignment vertical="center" wrapText="1"/>
    </xf>
    <xf numFmtId="164" fontId="10" fillId="2" borderId="34" xfId="14" applyFont="1" applyFill="1" applyBorder="1" applyAlignment="1">
      <alignment vertical="center"/>
    </xf>
    <xf numFmtId="43" fontId="10" fillId="2" borderId="33" xfId="10" applyNumberFormat="1" applyFont="1" applyFill="1" applyBorder="1" applyAlignment="1">
      <alignment vertical="center"/>
    </xf>
    <xf numFmtId="0" fontId="9" fillId="0" borderId="6" xfId="121" applyFont="1" applyBorder="1" applyAlignment="1">
      <alignment vertical="center"/>
    </xf>
    <xf numFmtId="0" fontId="9" fillId="0" borderId="6" xfId="10" applyBorder="1"/>
    <xf numFmtId="0" fontId="9" fillId="0" borderId="0" xfId="10" applyBorder="1"/>
    <xf numFmtId="0" fontId="9" fillId="0" borderId="7" xfId="10" applyBorder="1"/>
    <xf numFmtId="0" fontId="9" fillId="0" borderId="34" xfId="10" applyBorder="1"/>
    <xf numFmtId="9" fontId="9" fillId="8" borderId="34" xfId="11" applyFont="1" applyFill="1" applyBorder="1"/>
    <xf numFmtId="43" fontId="9" fillId="0" borderId="34" xfId="10" applyNumberFormat="1" applyBorder="1"/>
    <xf numFmtId="0" fontId="9" fillId="0" borderId="24" xfId="10" applyBorder="1"/>
    <xf numFmtId="9" fontId="9" fillId="4" borderId="34" xfId="120" applyFont="1" applyFill="1" applyBorder="1"/>
    <xf numFmtId="164" fontId="9" fillId="0" borderId="34" xfId="10" applyNumberFormat="1" applyBorder="1"/>
    <xf numFmtId="9" fontId="9" fillId="8" borderId="34" xfId="120" applyFont="1" applyFill="1" applyBorder="1"/>
    <xf numFmtId="164" fontId="0" fillId="0" borderId="0" xfId="45" applyFont="1" applyBorder="1"/>
    <xf numFmtId="0" fontId="10" fillId="3" borderId="19" xfId="10" applyFont="1" applyFill="1" applyBorder="1" applyAlignment="1">
      <alignment horizontal="center"/>
    </xf>
    <xf numFmtId="0" fontId="10" fillId="3" borderId="20" xfId="10" applyFont="1" applyFill="1" applyBorder="1" applyAlignment="1">
      <alignment horizontal="center"/>
    </xf>
    <xf numFmtId="0" fontId="10" fillId="0" borderId="24" xfId="10" applyFont="1" applyBorder="1" applyAlignment="1">
      <alignment horizontal="center"/>
    </xf>
    <xf numFmtId="164" fontId="9" fillId="4" borderId="1" xfId="11" applyNumberFormat="1" applyFont="1" applyFill="1" applyBorder="1"/>
    <xf numFmtId="9" fontId="0" fillId="0" borderId="1" xfId="120" applyFont="1" applyBorder="1" applyAlignment="1">
      <alignment horizontal="center"/>
    </xf>
    <xf numFmtId="0" fontId="10" fillId="0" borderId="24" xfId="10" applyFont="1" applyBorder="1"/>
    <xf numFmtId="0" fontId="10" fillId="3" borderId="17" xfId="10" applyFont="1" applyFill="1" applyBorder="1" applyAlignment="1">
      <alignment horizontal="center"/>
    </xf>
    <xf numFmtId="164" fontId="10" fillId="10" borderId="0" xfId="26" applyFont="1" applyFill="1" applyBorder="1" applyAlignment="1">
      <alignment horizontal="center" vertical="center" wrapText="1"/>
    </xf>
    <xf numFmtId="0" fontId="10" fillId="3" borderId="19" xfId="10" applyFont="1" applyFill="1" applyBorder="1" applyAlignment="1">
      <alignment horizontal="center" wrapText="1"/>
    </xf>
    <xf numFmtId="49" fontId="10" fillId="3" borderId="1" xfId="10" applyNumberFormat="1" applyFont="1" applyFill="1" applyBorder="1" applyAlignment="1">
      <alignment wrapText="1"/>
    </xf>
    <xf numFmtId="164" fontId="40" fillId="0" borderId="1" xfId="45" applyFont="1" applyBorder="1" applyAlignment="1">
      <alignment horizontal="center"/>
    </xf>
    <xf numFmtId="10" fontId="40" fillId="0" borderId="1" xfId="11" applyNumberFormat="1" applyFont="1" applyBorder="1" applyAlignment="1">
      <alignment horizontal="center"/>
    </xf>
    <xf numFmtId="10" fontId="40" fillId="8" borderId="1" xfId="11" applyNumberFormat="1" applyFont="1" applyFill="1" applyBorder="1"/>
    <xf numFmtId="49" fontId="10" fillId="4" borderId="1" xfId="10" applyNumberFormat="1" applyFont="1" applyFill="1" applyBorder="1" applyAlignment="1">
      <alignment wrapText="1"/>
    </xf>
    <xf numFmtId="0" fontId="10" fillId="3" borderId="1" xfId="10" applyFont="1" applyFill="1" applyBorder="1" applyAlignment="1">
      <alignment wrapText="1"/>
    </xf>
    <xf numFmtId="0" fontId="10" fillId="0" borderId="1" xfId="10" applyFont="1" applyBorder="1" applyAlignment="1">
      <alignment wrapText="1"/>
    </xf>
    <xf numFmtId="0" fontId="9" fillId="0" borderId="1" xfId="10" applyBorder="1" applyAlignment="1">
      <alignment wrapText="1"/>
    </xf>
    <xf numFmtId="0" fontId="10" fillId="2" borderId="1" xfId="10" applyFont="1" applyFill="1" applyBorder="1" applyAlignment="1">
      <alignment vertical="center" wrapText="1"/>
    </xf>
    <xf numFmtId="0" fontId="9" fillId="0" borderId="0" xfId="10" applyBorder="1" applyAlignment="1">
      <alignment wrapText="1"/>
    </xf>
    <xf numFmtId="0" fontId="9" fillId="0" borderId="0" xfId="10" applyFont="1"/>
    <xf numFmtId="10" fontId="9" fillId="0" borderId="0" xfId="10" applyNumberFormat="1" applyFont="1"/>
    <xf numFmtId="44" fontId="9" fillId="0" borderId="0" xfId="122" applyFont="1" applyBorder="1" applyAlignment="1">
      <alignment vertical="center"/>
    </xf>
    <xf numFmtId="44" fontId="9" fillId="0" borderId="0" xfId="121" applyNumberFormat="1" applyFont="1" applyBorder="1" applyAlignment="1">
      <alignment vertical="center"/>
    </xf>
    <xf numFmtId="179" fontId="9" fillId="0" borderId="0" xfId="120" applyNumberFormat="1" applyFont="1" applyBorder="1" applyAlignment="1">
      <alignment horizontal="center" vertical="center"/>
    </xf>
    <xf numFmtId="10" fontId="40" fillId="0" borderId="1" xfId="11" applyNumberFormat="1" applyFont="1" applyFill="1" applyBorder="1"/>
    <xf numFmtId="2" fontId="9" fillId="0" borderId="0" xfId="10" applyNumberFormat="1" applyFont="1"/>
    <xf numFmtId="9" fontId="9" fillId="0" borderId="0" xfId="120" applyFont="1"/>
    <xf numFmtId="0" fontId="9" fillId="0" borderId="0" xfId="10" applyAlignment="1">
      <alignment wrapText="1"/>
    </xf>
    <xf numFmtId="0" fontId="10" fillId="3" borderId="18" xfId="10" quotePrefix="1" applyFont="1" applyFill="1" applyBorder="1" applyAlignment="1">
      <alignment horizontal="center"/>
    </xf>
    <xf numFmtId="10" fontId="9" fillId="0" borderId="0" xfId="120" applyNumberFormat="1" applyFont="1" applyFill="1" applyAlignment="1">
      <alignment vertical="center"/>
    </xf>
    <xf numFmtId="0" fontId="9" fillId="0" borderId="6" xfId="10" applyFont="1" applyFill="1" applyBorder="1" applyAlignment="1" applyProtection="1">
      <alignment horizontal="left"/>
      <protection locked="0"/>
    </xf>
    <xf numFmtId="0" fontId="9" fillId="0" borderId="0" xfId="10" applyFont="1" applyFill="1" applyBorder="1" applyAlignment="1" applyProtection="1">
      <alignment horizontal="left"/>
      <protection locked="0"/>
    </xf>
    <xf numFmtId="0" fontId="9" fillId="0" borderId="7" xfId="10" applyFont="1" applyFill="1" applyBorder="1" applyAlignment="1" applyProtection="1">
      <alignment horizontal="left"/>
      <protection locked="0"/>
    </xf>
    <xf numFmtId="0" fontId="20" fillId="0" borderId="3" xfId="10" applyFont="1" applyFill="1" applyBorder="1" applyAlignment="1">
      <alignment horizontal="center" vertical="center" wrapText="1"/>
    </xf>
    <xf numFmtId="0" fontId="20" fillId="0" borderId="4" xfId="10" applyFont="1" applyFill="1" applyBorder="1" applyAlignment="1">
      <alignment horizontal="center" vertical="center" wrapText="1"/>
    </xf>
    <xf numFmtId="0" fontId="20" fillId="0" borderId="5" xfId="10" applyFont="1" applyFill="1" applyBorder="1" applyAlignment="1">
      <alignment horizontal="center" vertical="center" wrapText="1"/>
    </xf>
    <xf numFmtId="0" fontId="20" fillId="0" borderId="6" xfId="10" applyFont="1" applyFill="1" applyBorder="1" applyAlignment="1">
      <alignment horizontal="center" vertical="center" wrapText="1"/>
    </xf>
    <xf numFmtId="0" fontId="20" fillId="0" borderId="0" xfId="10" applyFont="1" applyFill="1" applyBorder="1" applyAlignment="1">
      <alignment horizontal="center" vertical="center" wrapText="1"/>
    </xf>
    <xf numFmtId="0" fontId="20" fillId="0" borderId="7" xfId="10" applyFont="1" applyFill="1" applyBorder="1" applyAlignment="1">
      <alignment horizontal="center" vertical="center" wrapText="1"/>
    </xf>
    <xf numFmtId="0" fontId="20" fillId="0" borderId="8" xfId="10" applyFont="1" applyFill="1" applyBorder="1" applyAlignment="1">
      <alignment horizontal="center" vertical="center" wrapText="1"/>
    </xf>
    <xf numFmtId="0" fontId="20" fillId="0" borderId="9" xfId="10" applyFont="1" applyFill="1" applyBorder="1" applyAlignment="1">
      <alignment horizontal="center" vertical="center" wrapText="1"/>
    </xf>
    <xf numFmtId="0" fontId="20" fillId="0" borderId="10" xfId="10" applyFont="1" applyFill="1" applyBorder="1" applyAlignment="1">
      <alignment horizontal="center" vertical="center" wrapText="1"/>
    </xf>
    <xf numFmtId="164" fontId="10" fillId="5" borderId="0" xfId="26" applyFont="1" applyFill="1" applyBorder="1" applyAlignment="1">
      <alignment horizontal="center" vertical="center" wrapText="1"/>
    </xf>
    <xf numFmtId="0" fontId="9" fillId="0" borderId="3" xfId="10" applyNumberFormat="1" applyFont="1" applyFill="1" applyBorder="1" applyAlignment="1" applyProtection="1">
      <alignment horizontal="justify" vertical="justify"/>
      <protection locked="0"/>
    </xf>
    <xf numFmtId="0" fontId="9" fillId="0" borderId="4" xfId="10" applyNumberFormat="1" applyFont="1" applyFill="1" applyBorder="1" applyAlignment="1" applyProtection="1">
      <alignment horizontal="justify" vertical="justify"/>
      <protection locked="0"/>
    </xf>
    <xf numFmtId="0" fontId="9" fillId="0" borderId="5" xfId="10" applyNumberFormat="1" applyFont="1" applyFill="1" applyBorder="1" applyAlignment="1" applyProtection="1">
      <alignment horizontal="justify" vertical="justify"/>
      <protection locked="0"/>
    </xf>
    <xf numFmtId="0" fontId="9" fillId="0" borderId="6" xfId="10" applyNumberFormat="1" applyFont="1" applyFill="1" applyBorder="1" applyAlignment="1" applyProtection="1">
      <alignment horizontal="justify" vertical="justify"/>
      <protection locked="0"/>
    </xf>
    <xf numFmtId="0" fontId="9" fillId="0" borderId="0" xfId="10" applyNumberFormat="1" applyFont="1" applyFill="1" applyBorder="1" applyAlignment="1" applyProtection="1">
      <alignment horizontal="justify" vertical="justify"/>
      <protection locked="0"/>
    </xf>
    <xf numFmtId="0" fontId="9" fillId="0" borderId="7" xfId="10" applyNumberFormat="1" applyFont="1" applyFill="1" applyBorder="1" applyAlignment="1" applyProtection="1">
      <alignment horizontal="justify" vertical="justify"/>
      <protection locked="0"/>
    </xf>
    <xf numFmtId="0" fontId="9" fillId="0" borderId="6" xfId="10" applyFont="1" applyFill="1" applyBorder="1" applyAlignment="1" applyProtection="1">
      <alignment horizontal="left" vertical="center"/>
      <protection locked="0"/>
    </xf>
    <xf numFmtId="0" fontId="19" fillId="0" borderId="0" xfId="27" applyBorder="1" applyAlignment="1">
      <alignment horizontal="left" vertical="center"/>
    </xf>
    <xf numFmtId="0" fontId="19" fillId="0" borderId="7" xfId="27" applyBorder="1" applyAlignment="1">
      <alignment horizontal="left" vertical="center"/>
    </xf>
    <xf numFmtId="0" fontId="19" fillId="0" borderId="6" xfId="27" applyBorder="1" applyAlignment="1">
      <alignment horizontal="left" vertical="center"/>
    </xf>
    <xf numFmtId="0" fontId="10" fillId="0" borderId="9" xfId="121" applyFont="1" applyBorder="1" applyAlignment="1">
      <alignment horizontal="center" vertical="center"/>
    </xf>
    <xf numFmtId="0" fontId="10" fillId="0" borderId="6" xfId="121" applyFont="1" applyBorder="1" applyAlignment="1">
      <alignment horizontal="center" vertical="center"/>
    </xf>
    <xf numFmtId="0" fontId="10" fillId="0" borderId="0" xfId="121" applyFont="1" applyBorder="1" applyAlignment="1">
      <alignment horizontal="center" vertical="center"/>
    </xf>
    <xf numFmtId="0" fontId="10" fillId="0" borderId="7" xfId="121" applyFont="1" applyBorder="1" applyAlignment="1">
      <alignment horizontal="center" vertical="center"/>
    </xf>
    <xf numFmtId="0" fontId="9" fillId="0" borderId="11" xfId="10" applyNumberFormat="1" applyBorder="1" applyAlignment="1">
      <alignment horizontal="center"/>
    </xf>
    <xf numFmtId="0" fontId="9" fillId="0" borderId="12" xfId="10" applyNumberFormat="1" applyBorder="1" applyAlignment="1">
      <alignment horizontal="center"/>
    </xf>
    <xf numFmtId="0" fontId="9" fillId="3" borderId="15" xfId="10" applyFill="1" applyBorder="1" applyAlignment="1">
      <alignment horizontal="center"/>
    </xf>
    <xf numFmtId="0" fontId="9" fillId="3" borderId="17" xfId="10" applyFill="1" applyBorder="1" applyAlignment="1">
      <alignment horizontal="center"/>
    </xf>
    <xf numFmtId="4" fontId="9" fillId="0" borderId="14" xfId="10" applyNumberFormat="1" applyBorder="1" applyAlignment="1">
      <alignment horizontal="center"/>
    </xf>
    <xf numFmtId="4" fontId="9" fillId="0" borderId="12" xfId="10" applyNumberFormat="1" applyBorder="1" applyAlignment="1">
      <alignment horizontal="center"/>
    </xf>
    <xf numFmtId="0" fontId="9" fillId="0" borderId="14" xfId="10" applyBorder="1" applyAlignment="1">
      <alignment horizontal="center"/>
    </xf>
    <xf numFmtId="0" fontId="9" fillId="0" borderId="12" xfId="10" applyBorder="1" applyAlignment="1">
      <alignment horizontal="center"/>
    </xf>
    <xf numFmtId="4" fontId="41" fillId="0" borderId="14" xfId="10" applyNumberFormat="1" applyFont="1" applyBorder="1" applyAlignment="1">
      <alignment horizontal="center"/>
    </xf>
    <xf numFmtId="4" fontId="41" fillId="0" borderId="12" xfId="10" applyNumberFormat="1" applyFont="1" applyBorder="1" applyAlignment="1">
      <alignment horizontal="center"/>
    </xf>
    <xf numFmtId="0" fontId="10" fillId="0" borderId="3" xfId="121" applyFont="1" applyBorder="1" applyAlignment="1">
      <alignment horizontal="center" vertical="center"/>
    </xf>
    <xf numFmtId="0" fontId="10" fillId="0" borderId="4" xfId="121" applyFont="1" applyBorder="1" applyAlignment="1">
      <alignment horizontal="center" vertical="center"/>
    </xf>
    <xf numFmtId="0" fontId="10" fillId="0" borderId="5" xfId="121" applyFont="1" applyBorder="1" applyAlignment="1">
      <alignment horizontal="center" vertical="center"/>
    </xf>
    <xf numFmtId="0" fontId="10" fillId="0" borderId="8" xfId="121" applyFont="1" applyBorder="1" applyAlignment="1">
      <alignment horizontal="center" vertical="center"/>
    </xf>
    <xf numFmtId="0" fontId="10" fillId="0" borderId="10" xfId="121" applyFont="1" applyBorder="1" applyAlignment="1">
      <alignment horizontal="center" vertical="center"/>
    </xf>
    <xf numFmtId="0" fontId="10" fillId="0" borderId="15" xfId="121" applyFont="1" applyBorder="1" applyAlignment="1">
      <alignment horizontal="center" vertical="center"/>
    </xf>
    <xf numFmtId="0" fontId="10" fillId="0" borderId="16" xfId="121" applyFont="1" applyBorder="1" applyAlignment="1">
      <alignment horizontal="center" vertical="center"/>
    </xf>
    <xf numFmtId="0" fontId="10" fillId="0" borderId="17" xfId="121" applyFont="1" applyBorder="1" applyAlignment="1">
      <alignment horizontal="center" vertical="center"/>
    </xf>
    <xf numFmtId="0" fontId="10" fillId="3" borderId="14" xfId="10" applyFont="1" applyFill="1" applyBorder="1" applyAlignment="1">
      <alignment horizontal="center"/>
    </xf>
    <xf numFmtId="0" fontId="10" fillId="3" borderId="12" xfId="10" applyFont="1" applyFill="1" applyBorder="1" applyAlignment="1">
      <alignment horizontal="center"/>
    </xf>
    <xf numFmtId="0" fontId="43" fillId="3" borderId="3" xfId="24" applyFont="1" applyFill="1" applyBorder="1" applyAlignment="1">
      <alignment horizontal="center" vertical="center"/>
    </xf>
    <xf numFmtId="0" fontId="43" fillId="3" borderId="5" xfId="24" applyFont="1" applyFill="1" applyBorder="1" applyAlignment="1">
      <alignment horizontal="center" vertical="center"/>
    </xf>
    <xf numFmtId="0" fontId="43" fillId="3" borderId="3" xfId="24" applyFont="1" applyFill="1" applyBorder="1" applyAlignment="1">
      <alignment horizontal="left" wrapText="1"/>
    </xf>
    <xf numFmtId="0" fontId="43" fillId="3" borderId="4" xfId="24" applyFont="1" applyFill="1" applyBorder="1" applyAlignment="1">
      <alignment horizontal="left" wrapText="1"/>
    </xf>
    <xf numFmtId="0" fontId="43" fillId="3" borderId="5" xfId="24" applyFont="1" applyFill="1" applyBorder="1" applyAlignment="1">
      <alignment horizontal="left" wrapText="1"/>
    </xf>
    <xf numFmtId="0" fontId="44" fillId="0" borderId="35" xfId="0" applyFont="1" applyBorder="1" applyAlignment="1">
      <alignment horizontal="right"/>
    </xf>
    <xf numFmtId="0" fontId="44" fillId="0" borderId="36" xfId="0" applyFont="1" applyBorder="1" applyAlignment="1">
      <alignment horizontal="right"/>
    </xf>
    <xf numFmtId="0" fontId="10" fillId="0" borderId="0" xfId="121" applyFont="1" applyBorder="1" applyAlignment="1">
      <alignment horizontal="left" vertical="center"/>
    </xf>
    <xf numFmtId="49" fontId="10" fillId="2" borderId="42" xfId="10" applyNumberFormat="1" applyFont="1" applyFill="1" applyBorder="1" applyAlignment="1">
      <alignment horizontal="right" vertical="center"/>
    </xf>
    <xf numFmtId="49" fontId="10" fillId="2" borderId="43" xfId="10" applyNumberFormat="1" applyFont="1" applyFill="1" applyBorder="1" applyAlignment="1">
      <alignment horizontal="right" vertical="center"/>
    </xf>
    <xf numFmtId="49" fontId="10" fillId="2" borderId="44" xfId="10" applyNumberFormat="1" applyFont="1" applyFill="1" applyBorder="1" applyAlignment="1">
      <alignment horizontal="right" vertical="center"/>
    </xf>
    <xf numFmtId="0" fontId="10" fillId="0" borderId="39" xfId="10" applyFont="1" applyFill="1" applyBorder="1" applyAlignment="1">
      <alignment horizontal="center" vertical="center"/>
    </xf>
    <xf numFmtId="0" fontId="10" fillId="0" borderId="38" xfId="10" applyFont="1" applyFill="1" applyBorder="1" applyAlignment="1">
      <alignment horizontal="center" vertical="center"/>
    </xf>
    <xf numFmtId="0" fontId="10" fillId="0" borderId="40" xfId="10" applyFont="1" applyFill="1" applyBorder="1" applyAlignment="1">
      <alignment horizontal="center" vertical="center"/>
    </xf>
    <xf numFmtId="0" fontId="10" fillId="3" borderId="15" xfId="10" applyFont="1" applyFill="1" applyBorder="1" applyAlignment="1">
      <alignment horizontal="center"/>
    </xf>
    <xf numFmtId="0" fontId="10" fillId="3" borderId="17" xfId="10" applyFont="1" applyFill="1" applyBorder="1" applyAlignment="1">
      <alignment horizontal="center"/>
    </xf>
    <xf numFmtId="0" fontId="10" fillId="0" borderId="9" xfId="121" applyFont="1" applyBorder="1" applyAlignment="1">
      <alignment horizontal="left" vertical="center"/>
    </xf>
    <xf numFmtId="164" fontId="9" fillId="0" borderId="0" xfId="10" applyNumberFormat="1"/>
    <xf numFmtId="10" fontId="9" fillId="0" borderId="0" xfId="120" applyNumberFormat="1" applyFont="1"/>
    <xf numFmtId="43" fontId="9" fillId="0" borderId="0" xfId="10" applyNumberFormat="1"/>
  </cellXfs>
  <cellStyles count="123">
    <cellStyle name="_x000d_&#10;JournalTemplate=C:\COMFO\CTALK\JOURSTD.TPL_x000d_&#10;LbStateAddress=3 3 0 251 1 89 2 311_x000d_&#10;LbStateJou" xfId="62"/>
    <cellStyle name="20% - Ênfase1 100" xfId="1"/>
    <cellStyle name="60% - Ênfase6 37" xfId="2"/>
    <cellStyle name="Comma_Arauco Piping list" xfId="63"/>
    <cellStyle name="Comma0" xfId="64"/>
    <cellStyle name="CORES" xfId="65"/>
    <cellStyle name="Currency [0]_Arauco Piping list" xfId="66"/>
    <cellStyle name="Currency_Arauco Piping list" xfId="67"/>
    <cellStyle name="Currency0" xfId="68"/>
    <cellStyle name="Data" xfId="69"/>
    <cellStyle name="Date" xfId="70"/>
    <cellStyle name="Excel Built-in Excel Built-in Excel Built-in Excel Built-in Excel Built-in Excel Built-in Excel Built-in Excel Built-in Separador de milhares 4" xfId="3"/>
    <cellStyle name="Excel Built-in Excel Built-in Excel Built-in Excel Built-in Excel Built-in Excel Built-in Excel Built-in Separador de milhares 4" xfId="4"/>
    <cellStyle name="Excel Built-in Normal" xfId="5"/>
    <cellStyle name="Excel Built-in Normal 1" xfId="6"/>
    <cellStyle name="Excel Built-in Normal 2" xfId="30"/>
    <cellStyle name="Excel Built-in Normal 3" xfId="41"/>
    <cellStyle name="Excel_BuiltIn_Comma" xfId="7"/>
    <cellStyle name="Fixed" xfId="71"/>
    <cellStyle name="Fixo" xfId="72"/>
    <cellStyle name="Followed Hyperlink" xfId="73"/>
    <cellStyle name="Grey" xfId="74"/>
    <cellStyle name="Heading" xfId="8"/>
    <cellStyle name="Heading 1" xfId="75"/>
    <cellStyle name="Heading 2" xfId="76"/>
    <cellStyle name="Heading1" xfId="9"/>
    <cellStyle name="Hiperlink 2" xfId="31"/>
    <cellStyle name="Indefinido" xfId="77"/>
    <cellStyle name="Input [yellow]" xfId="78"/>
    <cellStyle name="material" xfId="79"/>
    <cellStyle name="MINIPG" xfId="80"/>
    <cellStyle name="Moeda" xfId="122" builtinId="4"/>
    <cellStyle name="Moeda 2" xfId="32"/>
    <cellStyle name="Normal" xfId="0" builtinId="0"/>
    <cellStyle name="Normal - Style1" xfId="81"/>
    <cellStyle name="Normal 10" xfId="46"/>
    <cellStyle name="Normal 11" xfId="53"/>
    <cellStyle name="Normal 11 2" xfId="121"/>
    <cellStyle name="Normal 12" xfId="54"/>
    <cellStyle name="Normal 13" xfId="55"/>
    <cellStyle name="Normal 14" xfId="57"/>
    <cellStyle name="Normal 15" xfId="60"/>
    <cellStyle name="Normal 16" xfId="95"/>
    <cellStyle name="Normal 17" xfId="98"/>
    <cellStyle name="Normal 18" xfId="99"/>
    <cellStyle name="Normal 19" xfId="100"/>
    <cellStyle name="Normal 2" xfId="10"/>
    <cellStyle name="Normal 2 2" xfId="17"/>
    <cellStyle name="Normal 20" xfId="101"/>
    <cellStyle name="Normal 21" xfId="102"/>
    <cellStyle name="Normal 22" xfId="103"/>
    <cellStyle name="Normal 23" xfId="104"/>
    <cellStyle name="Normal 24" xfId="105"/>
    <cellStyle name="Normal 25" xfId="106"/>
    <cellStyle name="Normal 26" xfId="107"/>
    <cellStyle name="Normal 27" xfId="108"/>
    <cellStyle name="Normal 28" xfId="109"/>
    <cellStyle name="Normal 29" xfId="110"/>
    <cellStyle name="Normal 3" xfId="18"/>
    <cellStyle name="Normal 3 2" xfId="19"/>
    <cellStyle name="Normal 3 3" xfId="27"/>
    <cellStyle name="Normal 30" xfId="111"/>
    <cellStyle name="Normal 31" xfId="112"/>
    <cellStyle name="Normal 32" xfId="113"/>
    <cellStyle name="Normal 33" xfId="114"/>
    <cellStyle name="Normal 34" xfId="115"/>
    <cellStyle name="Normal 35" xfId="116"/>
    <cellStyle name="Normal 36" xfId="117"/>
    <cellStyle name="Normal 37" xfId="119"/>
    <cellStyle name="Normal 4" xfId="20"/>
    <cellStyle name="Normal 5" xfId="23"/>
    <cellStyle name="Normal 5 2" xfId="48"/>
    <cellStyle name="Normal 6" xfId="24"/>
    <cellStyle name="Normal 6 2" xfId="42"/>
    <cellStyle name="Normal 6 2 2" xfId="51"/>
    <cellStyle name="Normal 6 3" xfId="49"/>
    <cellStyle name="Normal 7" xfId="25"/>
    <cellStyle name="Normal 7 2" xfId="39"/>
    <cellStyle name="Normal 8" xfId="40"/>
    <cellStyle name="Normal 8 2" xfId="50"/>
    <cellStyle name="Normal 9" xfId="47"/>
    <cellStyle name="Normal1" xfId="82"/>
    <cellStyle name="Normal2" xfId="83"/>
    <cellStyle name="Normal3" xfId="84"/>
    <cellStyle name="Percent [2]" xfId="85"/>
    <cellStyle name="Percent_Sheet1" xfId="86"/>
    <cellStyle name="Percentual" xfId="87"/>
    <cellStyle name="Ponto" xfId="88"/>
    <cellStyle name="Porcentagem" xfId="120" builtinId="5"/>
    <cellStyle name="Porcentagem 2" xfId="11"/>
    <cellStyle name="Porcentagem 3" xfId="33"/>
    <cellStyle name="Porcentagem 3 2" xfId="43"/>
    <cellStyle name="Porcentagem 4" xfId="29"/>
    <cellStyle name="Porcentagem 4 2" xfId="34"/>
    <cellStyle name="Porcentagem 5" xfId="61"/>
    <cellStyle name="Porcentagem 6" xfId="97"/>
    <cellStyle name="Result" xfId="12"/>
    <cellStyle name="Result2" xfId="13"/>
    <cellStyle name="Sep. milhar [0]" xfId="89"/>
    <cellStyle name="Separador de m" xfId="90"/>
    <cellStyle name="Separador de milhares" xfId="14" builtinId="3"/>
    <cellStyle name="Separador de milhares 2" xfId="15"/>
    <cellStyle name="Separador de milhares 2 2" xfId="21"/>
    <cellStyle name="Separador de milhares 3" xfId="22"/>
    <cellStyle name="Separador de milhares 4" xfId="16"/>
    <cellStyle name="Sepavador de milhares [0]_Pasta2" xfId="91"/>
    <cellStyle name="Standard_RP100_01 (metr.)" xfId="92"/>
    <cellStyle name="Titulo1" xfId="93"/>
    <cellStyle name="Titulo2" xfId="94"/>
    <cellStyle name="Vírgula 10" xfId="96"/>
    <cellStyle name="Vírgula 11" xfId="118"/>
    <cellStyle name="Vírgula 2" xfId="26"/>
    <cellStyle name="Vírgula 2 2" xfId="45"/>
    <cellStyle name="Vírgula 3" xfId="35"/>
    <cellStyle name="Vírgula 3 2" xfId="36"/>
    <cellStyle name="Vírgula 4" xfId="37"/>
    <cellStyle name="Vírgula 5" xfId="28"/>
    <cellStyle name="Vírgula 5 2" xfId="38"/>
    <cellStyle name="Vírgula 6" xfId="44"/>
    <cellStyle name="Vírgula 6 2" xfId="52"/>
    <cellStyle name="Vírgula 7" xfId="56"/>
    <cellStyle name="Vírgula 8" xfId="58"/>
    <cellStyle name="Vírgula 9" xfId="59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639531</xdr:colOff>
      <xdr:row>0</xdr:row>
      <xdr:rowOff>104775</xdr:rowOff>
    </xdr:from>
    <xdr:ext cx="912719" cy="317126"/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68206" y="104775"/>
          <a:ext cx="912719" cy="317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103410</xdr:colOff>
      <xdr:row>0</xdr:row>
      <xdr:rowOff>76200</xdr:rowOff>
    </xdr:from>
    <xdr:ext cx="1085290" cy="364751"/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4860" y="76200"/>
          <a:ext cx="1085290" cy="364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57150</xdr:rowOff>
    </xdr:from>
    <xdr:to>
      <xdr:col>1</xdr:col>
      <xdr:colOff>1743075</xdr:colOff>
      <xdr:row>1</xdr:row>
      <xdr:rowOff>161925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28700" y="57150"/>
          <a:ext cx="13239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323850</xdr:colOff>
      <xdr:row>0</xdr:row>
      <xdr:rowOff>85725</xdr:rowOff>
    </xdr:from>
    <xdr:to>
      <xdr:col>9</xdr:col>
      <xdr:colOff>1050925</xdr:colOff>
      <xdr:row>1</xdr:row>
      <xdr:rowOff>161925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706225" y="85725"/>
          <a:ext cx="723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2724150</xdr:colOff>
      <xdr:row>0</xdr:row>
      <xdr:rowOff>123825</xdr:rowOff>
    </xdr:from>
    <xdr:to>
      <xdr:col>8</xdr:col>
      <xdr:colOff>295275</xdr:colOff>
      <xdr:row>4</xdr:row>
      <xdr:rowOff>18801</xdr:rowOff>
    </xdr:to>
    <xdr:pic>
      <xdr:nvPicPr>
        <xdr:cNvPr id="5" name="Imagem 4" descr="PREFEITURA DE VÁRZEA GRANDE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1650" y="123825"/>
          <a:ext cx="5048250" cy="828426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0</xdr:row>
      <xdr:rowOff>104775</xdr:rowOff>
    </xdr:from>
    <xdr:to>
      <xdr:col>4</xdr:col>
      <xdr:colOff>1962150</xdr:colOff>
      <xdr:row>4</xdr:row>
      <xdr:rowOff>47624</xdr:rowOff>
    </xdr:to>
    <xdr:pic>
      <xdr:nvPicPr>
        <xdr:cNvPr id="6" name="Imagem 5" descr="papel timbrado-cab.jp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0075" y="104775"/>
          <a:ext cx="4219575" cy="8762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76200</xdr:rowOff>
    </xdr:from>
    <xdr:to>
      <xdr:col>9</xdr:col>
      <xdr:colOff>520700</xdr:colOff>
      <xdr:row>6</xdr:row>
      <xdr:rowOff>95002</xdr:rowOff>
    </xdr:to>
    <xdr:pic>
      <xdr:nvPicPr>
        <xdr:cNvPr id="5" name="Imagem 4" descr="PREFEITURA DE VÁRZEA GRANDE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0" y="76200"/>
          <a:ext cx="5048250" cy="828426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1</xdr:row>
      <xdr:rowOff>57150</xdr:rowOff>
    </xdr:from>
    <xdr:to>
      <xdr:col>3</xdr:col>
      <xdr:colOff>342900</xdr:colOff>
      <xdr:row>6</xdr:row>
      <xdr:rowOff>123825</xdr:rowOff>
    </xdr:to>
    <xdr:pic>
      <xdr:nvPicPr>
        <xdr:cNvPr id="6" name="Imagem 5" descr="papel timbrado-cab.jp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81100" y="57150"/>
          <a:ext cx="4219575" cy="876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4">
    <pageSetUpPr fitToPage="1"/>
  </sheetPr>
  <dimension ref="A1:K648"/>
  <sheetViews>
    <sheetView showGridLines="0" zoomScale="98" zoomScaleNormal="98" zoomScaleSheetLayoutView="85" workbookViewId="0">
      <selection sqref="A1:XFD1048576"/>
    </sheetView>
  </sheetViews>
  <sheetFormatPr defaultRowHeight="12.75" outlineLevelRow="1"/>
  <cols>
    <col min="1" max="1" width="2.25" style="9" customWidth="1"/>
    <col min="2" max="2" width="8.625" style="10" customWidth="1"/>
    <col min="3" max="3" width="16.125" style="10" customWidth="1"/>
    <col min="4" max="4" width="10.5" style="10" customWidth="1"/>
    <col min="5" max="5" width="65.875" style="11" customWidth="1"/>
    <col min="6" max="6" width="6.625" style="9" customWidth="1"/>
    <col min="7" max="7" width="11.5" style="54" customWidth="1"/>
    <col min="8" max="8" width="14.125" style="53" customWidth="1"/>
    <col min="9" max="10" width="14.125" style="1" customWidth="1"/>
    <col min="11" max="11" width="9.375" style="1" customWidth="1"/>
    <col min="12" max="16384" width="9" style="1"/>
  </cols>
  <sheetData>
    <row r="1" spans="1:10" ht="12.75" customHeight="1">
      <c r="A1" s="109"/>
      <c r="B1" s="320" t="s">
        <v>69</v>
      </c>
      <c r="C1" s="321"/>
      <c r="D1" s="321"/>
      <c r="E1" s="321"/>
      <c r="F1" s="321"/>
      <c r="G1" s="321"/>
      <c r="H1" s="321"/>
      <c r="I1" s="321"/>
      <c r="J1" s="322"/>
    </row>
    <row r="2" spans="1:10" ht="14.25" customHeight="1">
      <c r="A2" s="108"/>
      <c r="B2" s="323"/>
      <c r="C2" s="324"/>
      <c r="D2" s="324"/>
      <c r="E2" s="324"/>
      <c r="F2" s="324"/>
      <c r="G2" s="324"/>
      <c r="H2" s="324"/>
      <c r="I2" s="324"/>
      <c r="J2" s="325"/>
    </row>
    <row r="3" spans="1:10" ht="15" customHeight="1" thickBot="1">
      <c r="A3" s="108"/>
      <c r="B3" s="326"/>
      <c r="C3" s="327"/>
      <c r="D3" s="327"/>
      <c r="E3" s="327"/>
      <c r="F3" s="327"/>
      <c r="G3" s="327"/>
      <c r="H3" s="327"/>
      <c r="I3" s="327"/>
      <c r="J3" s="328"/>
    </row>
    <row r="4" spans="1:10" ht="20.100000000000001" customHeight="1">
      <c r="A4" s="2"/>
      <c r="B4" s="3"/>
      <c r="C4" s="3"/>
      <c r="D4" s="3"/>
      <c r="E4" s="2"/>
      <c r="F4" s="2"/>
      <c r="G4" s="64"/>
      <c r="H4" s="64"/>
      <c r="I4" s="2"/>
      <c r="J4" s="2"/>
    </row>
    <row r="5" spans="1:10" ht="20.100000000000001" customHeight="1">
      <c r="A5" s="124"/>
      <c r="B5" s="124" t="s">
        <v>408</v>
      </c>
      <c r="C5" s="4"/>
      <c r="D5" s="4"/>
      <c r="E5" s="5"/>
      <c r="F5" s="123"/>
      <c r="G5" s="63"/>
      <c r="H5" s="62"/>
      <c r="I5" s="6"/>
      <c r="J5" s="6"/>
    </row>
    <row r="6" spans="1:10" ht="20.100000000000001" customHeight="1" thickBot="1">
      <c r="A6" s="124"/>
      <c r="B6" s="124" t="s">
        <v>1226</v>
      </c>
      <c r="C6" s="4"/>
      <c r="D6" s="4"/>
      <c r="E6" s="5"/>
    </row>
    <row r="7" spans="1:10" ht="20.100000000000001" customHeight="1">
      <c r="A7" s="87"/>
      <c r="B7" s="131" t="s">
        <v>1247</v>
      </c>
      <c r="C7" s="132"/>
      <c r="D7" s="131"/>
      <c r="E7" s="132"/>
      <c r="F7" s="329" t="s">
        <v>1246</v>
      </c>
      <c r="G7" s="329"/>
      <c r="H7" s="329"/>
      <c r="I7" s="329"/>
      <c r="J7" s="329"/>
    </row>
    <row r="8" spans="1:10" ht="20.100000000000001" customHeight="1">
      <c r="A8" s="87"/>
      <c r="B8" s="139" t="s">
        <v>1248</v>
      </c>
      <c r="C8" s="140" t="s">
        <v>1269</v>
      </c>
      <c r="D8" s="139"/>
      <c r="E8" s="140"/>
      <c r="F8" s="201"/>
      <c r="G8" s="201"/>
      <c r="H8" s="201"/>
      <c r="I8" s="201"/>
      <c r="J8" s="201"/>
    </row>
    <row r="9" spans="1:10" ht="20.100000000000001" customHeight="1">
      <c r="A9" s="87"/>
      <c r="B9" s="341" t="s">
        <v>1271</v>
      </c>
      <c r="C9" s="342"/>
      <c r="D9" s="342"/>
      <c r="E9" s="343"/>
      <c r="F9" s="201"/>
      <c r="G9" s="201"/>
      <c r="H9" s="201"/>
      <c r="I9" s="201"/>
      <c r="J9" s="201"/>
    </row>
    <row r="10" spans="1:10" ht="20.100000000000001" customHeight="1" thickBot="1">
      <c r="A10" s="87"/>
      <c r="B10" s="144" t="s">
        <v>1249</v>
      </c>
      <c r="C10" s="340" t="s">
        <v>1270</v>
      </c>
      <c r="D10" s="340"/>
      <c r="E10" s="340"/>
      <c r="F10" s="201"/>
      <c r="G10" s="201"/>
      <c r="H10" s="201"/>
      <c r="I10" s="201"/>
      <c r="J10" s="201"/>
    </row>
    <row r="11" spans="1:10" ht="20.100000000000001" customHeight="1">
      <c r="A11" s="26"/>
      <c r="B11" s="26" t="s">
        <v>70</v>
      </c>
      <c r="C11" s="26"/>
      <c r="D11" s="26"/>
      <c r="E11" s="26"/>
      <c r="F11" s="26"/>
      <c r="G11" s="26"/>
      <c r="H11" s="26"/>
      <c r="I11" s="26"/>
      <c r="J11" s="26"/>
    </row>
    <row r="12" spans="1:10" ht="20.100000000000001" customHeight="1"/>
    <row r="13" spans="1:10" ht="20.100000000000001" customHeight="1">
      <c r="A13" s="7"/>
      <c r="B13" s="12"/>
      <c r="C13" s="12"/>
      <c r="D13" s="12"/>
      <c r="E13" s="70" t="s">
        <v>510</v>
      </c>
      <c r="F13" s="12" t="s">
        <v>79</v>
      </c>
      <c r="G13" s="71">
        <v>1</v>
      </c>
      <c r="H13" s="72"/>
      <c r="I13" s="73"/>
      <c r="J13" s="81"/>
    </row>
    <row r="14" spans="1:10" ht="20.100000000000001" customHeight="1" thickBot="1">
      <c r="A14" s="7"/>
      <c r="B14" s="7"/>
      <c r="C14" s="7"/>
      <c r="D14" s="7"/>
      <c r="E14" s="124"/>
      <c r="F14" s="7"/>
      <c r="G14" s="68"/>
      <c r="H14" s="69"/>
      <c r="I14" s="26"/>
      <c r="J14" s="102"/>
    </row>
    <row r="15" spans="1:10" ht="26.25" thickBot="1">
      <c r="A15" s="8"/>
      <c r="B15" s="67" t="s">
        <v>71</v>
      </c>
      <c r="C15" s="67" t="s">
        <v>72</v>
      </c>
      <c r="D15" s="67" t="s">
        <v>73</v>
      </c>
      <c r="E15" s="67" t="s">
        <v>74</v>
      </c>
      <c r="F15" s="67" t="s">
        <v>75</v>
      </c>
      <c r="G15" s="91" t="s">
        <v>76</v>
      </c>
      <c r="H15" s="106" t="s">
        <v>1006</v>
      </c>
      <c r="I15" s="106" t="s">
        <v>1255</v>
      </c>
      <c r="J15" s="92"/>
    </row>
    <row r="16" spans="1:10" ht="20.100000000000001" customHeight="1">
      <c r="A16" s="87"/>
      <c r="B16" s="87"/>
      <c r="C16" s="87"/>
      <c r="D16" s="87"/>
      <c r="E16" s="28"/>
      <c r="F16" s="87"/>
      <c r="G16" s="57"/>
      <c r="H16" s="56"/>
      <c r="I16" s="8"/>
      <c r="J16" s="8"/>
    </row>
    <row r="17" spans="1:11" ht="20.100000000000001" customHeight="1">
      <c r="A17" s="87"/>
      <c r="B17" s="49">
        <v>1</v>
      </c>
      <c r="C17" s="49"/>
      <c r="D17" s="49"/>
      <c r="E17" s="22" t="s">
        <v>102</v>
      </c>
      <c r="F17" s="22"/>
      <c r="G17" s="105"/>
      <c r="H17" s="104"/>
      <c r="I17" s="104"/>
      <c r="J17" s="111"/>
    </row>
    <row r="18" spans="1:11" ht="20.100000000000001" customHeight="1" outlineLevel="1">
      <c r="A18" s="87"/>
      <c r="B18" s="93" t="s">
        <v>78</v>
      </c>
      <c r="C18" s="93" t="s">
        <v>218</v>
      </c>
      <c r="D18" s="50" t="s">
        <v>84</v>
      </c>
      <c r="E18" s="16" t="s">
        <v>103</v>
      </c>
      <c r="F18" s="93" t="s">
        <v>104</v>
      </c>
      <c r="G18" s="74">
        <v>6</v>
      </c>
      <c r="H18" s="74">
        <v>419.49</v>
      </c>
      <c r="I18" s="110">
        <f>G18*H18</f>
        <v>2516.94</v>
      </c>
      <c r="J18" s="110"/>
    </row>
    <row r="19" spans="1:11" ht="29.25" customHeight="1" outlineLevel="1">
      <c r="A19" s="87"/>
      <c r="B19" s="93" t="s">
        <v>105</v>
      </c>
      <c r="C19" s="15" t="s">
        <v>1272</v>
      </c>
      <c r="D19" s="50"/>
      <c r="E19" s="16" t="s">
        <v>1273</v>
      </c>
      <c r="F19" s="93" t="s">
        <v>1274</v>
      </c>
      <c r="G19" s="74">
        <v>10</v>
      </c>
      <c r="H19" s="74">
        <f>'Composição de Custo'!G4</f>
        <v>0</v>
      </c>
      <c r="I19" s="110">
        <f t="shared" ref="I19:I21" si="0">G19*H19</f>
        <v>0</v>
      </c>
      <c r="J19" s="110"/>
    </row>
    <row r="20" spans="1:11" ht="20.100000000000001" customHeight="1" outlineLevel="1">
      <c r="A20" s="87"/>
      <c r="B20" s="93" t="s">
        <v>108</v>
      </c>
      <c r="C20" s="93" t="s">
        <v>1277</v>
      </c>
      <c r="D20" s="50" t="s">
        <v>84</v>
      </c>
      <c r="E20" s="16" t="s">
        <v>366</v>
      </c>
      <c r="F20" s="93" t="s">
        <v>85</v>
      </c>
      <c r="G20" s="74">
        <f>(160+80)*2.1</f>
        <v>504</v>
      </c>
      <c r="H20" s="1">
        <v>54.99</v>
      </c>
      <c r="I20" s="110">
        <f t="shared" si="0"/>
        <v>27714.960000000003</v>
      </c>
      <c r="J20" s="110"/>
      <c r="K20" s="25"/>
    </row>
    <row r="21" spans="1:11" ht="20.100000000000001" customHeight="1" outlineLevel="1">
      <c r="A21" s="87"/>
      <c r="B21" s="93" t="s">
        <v>110</v>
      </c>
      <c r="C21" s="51" t="s">
        <v>282</v>
      </c>
      <c r="D21" s="23" t="s">
        <v>106</v>
      </c>
      <c r="E21" s="14" t="s">
        <v>107</v>
      </c>
      <c r="F21" s="93" t="s">
        <v>79</v>
      </c>
      <c r="G21" s="74">
        <v>1</v>
      </c>
      <c r="H21" s="74">
        <v>1121.6099999999999</v>
      </c>
      <c r="I21" s="110">
        <f t="shared" si="0"/>
        <v>1121.6099999999999</v>
      </c>
      <c r="J21" s="110"/>
    </row>
    <row r="22" spans="1:11" ht="20.100000000000001" customHeight="1" outlineLevel="1">
      <c r="A22" s="87"/>
      <c r="B22" s="93" t="s">
        <v>113</v>
      </c>
      <c r="C22" s="93" t="s">
        <v>216</v>
      </c>
      <c r="D22" s="50" t="s">
        <v>84</v>
      </c>
      <c r="E22" s="16" t="s">
        <v>109</v>
      </c>
      <c r="F22" s="93" t="s">
        <v>79</v>
      </c>
      <c r="G22" s="74">
        <v>1</v>
      </c>
      <c r="H22" s="74">
        <v>1496.78</v>
      </c>
      <c r="I22" s="110">
        <f t="shared" ref="I22:I27" si="1">G22*H22</f>
        <v>1496.78</v>
      </c>
      <c r="J22" s="110"/>
    </row>
    <row r="23" spans="1:11" ht="20.100000000000001" customHeight="1" outlineLevel="1">
      <c r="A23" s="87"/>
      <c r="B23" s="93" t="s">
        <v>115</v>
      </c>
      <c r="C23" s="51" t="s">
        <v>111</v>
      </c>
      <c r="D23" s="23" t="s">
        <v>106</v>
      </c>
      <c r="E23" s="43" t="s">
        <v>112</v>
      </c>
      <c r="F23" s="23" t="s">
        <v>79</v>
      </c>
      <c r="G23" s="74">
        <v>1</v>
      </c>
      <c r="H23" s="74">
        <v>263.06</v>
      </c>
      <c r="I23" s="110">
        <f t="shared" si="1"/>
        <v>263.06</v>
      </c>
      <c r="J23" s="110"/>
    </row>
    <row r="24" spans="1:11" ht="20.100000000000001" customHeight="1" outlineLevel="1">
      <c r="A24" s="87"/>
      <c r="B24" s="93" t="s">
        <v>188</v>
      </c>
      <c r="C24" s="93" t="s">
        <v>219</v>
      </c>
      <c r="D24" s="50" t="s">
        <v>84</v>
      </c>
      <c r="E24" s="85" t="s">
        <v>114</v>
      </c>
      <c r="F24" s="93" t="s">
        <v>104</v>
      </c>
      <c r="G24" s="74">
        <v>40</v>
      </c>
      <c r="H24" s="74">
        <v>327.5</v>
      </c>
      <c r="I24" s="110">
        <f t="shared" si="1"/>
        <v>13100</v>
      </c>
      <c r="J24" s="110"/>
    </row>
    <row r="25" spans="1:11" ht="20.100000000000001" customHeight="1" outlineLevel="1">
      <c r="A25" s="87"/>
      <c r="B25" s="93" t="s">
        <v>280</v>
      </c>
      <c r="C25" s="93" t="s">
        <v>339</v>
      </c>
      <c r="D25" s="50" t="s">
        <v>84</v>
      </c>
      <c r="E25" s="16" t="s">
        <v>116</v>
      </c>
      <c r="F25" s="93" t="s">
        <v>104</v>
      </c>
      <c r="G25" s="74">
        <v>1510.23</v>
      </c>
      <c r="H25" s="74">
        <v>3.95</v>
      </c>
      <c r="I25" s="110">
        <f t="shared" si="1"/>
        <v>5965.4085000000005</v>
      </c>
      <c r="J25" s="110"/>
      <c r="K25" s="25"/>
    </row>
    <row r="26" spans="1:11" ht="20.100000000000001" customHeight="1" outlineLevel="1">
      <c r="A26" s="87"/>
      <c r="B26" s="93" t="s">
        <v>1275</v>
      </c>
      <c r="C26" s="93" t="s">
        <v>417</v>
      </c>
      <c r="D26" s="93" t="s">
        <v>106</v>
      </c>
      <c r="E26" s="16" t="s">
        <v>418</v>
      </c>
      <c r="F26" s="93" t="s">
        <v>97</v>
      </c>
      <c r="G26" s="74">
        <v>56</v>
      </c>
      <c r="H26" s="74">
        <v>64.58</v>
      </c>
      <c r="I26" s="110">
        <f t="shared" si="1"/>
        <v>3616.48</v>
      </c>
      <c r="J26" s="110"/>
    </row>
    <row r="27" spans="1:11" ht="20.100000000000001" customHeight="1" outlineLevel="1">
      <c r="A27" s="87"/>
      <c r="B27" s="93" t="s">
        <v>1276</v>
      </c>
      <c r="C27" s="93" t="s">
        <v>338</v>
      </c>
      <c r="D27" s="93" t="s">
        <v>84</v>
      </c>
      <c r="E27" s="16" t="s">
        <v>366</v>
      </c>
      <c r="F27" s="93" t="s">
        <v>104</v>
      </c>
      <c r="G27" s="74">
        <v>80</v>
      </c>
      <c r="H27" s="74">
        <v>51.95</v>
      </c>
      <c r="I27" s="110">
        <f t="shared" si="1"/>
        <v>4156</v>
      </c>
      <c r="J27" s="110"/>
    </row>
    <row r="28" spans="1:11" ht="20.100000000000001" customHeight="1" outlineLevel="1">
      <c r="A28" s="87"/>
      <c r="B28" s="97"/>
      <c r="C28" s="98"/>
      <c r="D28" s="98"/>
      <c r="E28" s="98"/>
      <c r="F28" s="98"/>
      <c r="G28" s="113"/>
      <c r="H28" s="114" t="s">
        <v>234</v>
      </c>
      <c r="I28" s="112">
        <f>SUM(I18:I27)</f>
        <v>59951.238499999999</v>
      </c>
      <c r="J28" s="112"/>
    </row>
    <row r="29" spans="1:11" ht="20.100000000000001" customHeight="1">
      <c r="A29" s="87"/>
      <c r="B29" s="87"/>
      <c r="C29" s="87"/>
      <c r="D29" s="87"/>
      <c r="E29" s="28"/>
      <c r="F29" s="87"/>
      <c r="G29" s="57"/>
      <c r="H29" s="56"/>
      <c r="I29" s="8"/>
      <c r="J29" s="8"/>
    </row>
    <row r="30" spans="1:11" ht="20.100000000000001" customHeight="1">
      <c r="A30" s="87"/>
      <c r="B30" s="49">
        <v>2</v>
      </c>
      <c r="C30" s="49"/>
      <c r="D30" s="49"/>
      <c r="E30" s="22" t="s">
        <v>224</v>
      </c>
      <c r="F30" s="22"/>
      <c r="G30" s="105"/>
      <c r="H30" s="104"/>
      <c r="I30" s="104"/>
      <c r="J30" s="111"/>
    </row>
    <row r="31" spans="1:11" ht="20.100000000000001" customHeight="1">
      <c r="A31" s="87"/>
      <c r="B31" s="35" t="s">
        <v>80</v>
      </c>
      <c r="C31" s="12"/>
      <c r="D31" s="12"/>
      <c r="E31" s="13" t="s">
        <v>1090</v>
      </c>
      <c r="F31" s="13"/>
      <c r="G31" s="110"/>
      <c r="H31" s="81"/>
      <c r="I31" s="81"/>
      <c r="J31" s="81"/>
    </row>
    <row r="32" spans="1:11" ht="20.100000000000001" customHeight="1" outlineLevel="1">
      <c r="A32" s="87"/>
      <c r="B32" s="15" t="s">
        <v>770</v>
      </c>
      <c r="C32" s="15">
        <v>79488</v>
      </c>
      <c r="D32" s="15" t="s">
        <v>84</v>
      </c>
      <c r="E32" s="85" t="s">
        <v>89</v>
      </c>
      <c r="F32" s="15" t="s">
        <v>82</v>
      </c>
      <c r="G32" s="74">
        <v>298.47000000000003</v>
      </c>
      <c r="H32" s="74">
        <v>7.44</v>
      </c>
      <c r="I32" s="110">
        <f>H32*G32</f>
        <v>2220.6168000000002</v>
      </c>
      <c r="J32" s="110"/>
    </row>
    <row r="33" spans="1:10" ht="20.100000000000001" customHeight="1" outlineLevel="1">
      <c r="A33" s="87"/>
      <c r="B33" s="15" t="s">
        <v>771</v>
      </c>
      <c r="C33" s="15" t="s">
        <v>329</v>
      </c>
      <c r="D33" s="15" t="s">
        <v>84</v>
      </c>
      <c r="E33" s="85" t="s">
        <v>90</v>
      </c>
      <c r="F33" s="15" t="s">
        <v>82</v>
      </c>
      <c r="G33" s="74">
        <v>146.87</v>
      </c>
      <c r="H33" s="74">
        <v>29.24</v>
      </c>
      <c r="I33" s="110">
        <f t="shared" ref="I33:I43" si="2">H33*G33</f>
        <v>4294.4787999999999</v>
      </c>
      <c r="J33" s="110"/>
    </row>
    <row r="34" spans="1:10" ht="20.100000000000001" customHeight="1" outlineLevel="1">
      <c r="A34" s="87"/>
      <c r="B34" s="15" t="s">
        <v>772</v>
      </c>
      <c r="C34" s="15" t="s">
        <v>331</v>
      </c>
      <c r="D34" s="15" t="s">
        <v>84</v>
      </c>
      <c r="E34" s="85" t="s">
        <v>91</v>
      </c>
      <c r="F34" s="15" t="s">
        <v>85</v>
      </c>
      <c r="G34" s="74">
        <v>298.47000000000003</v>
      </c>
      <c r="H34" s="74">
        <v>13.78</v>
      </c>
      <c r="I34" s="110">
        <f t="shared" si="2"/>
        <v>4112.9166000000005</v>
      </c>
      <c r="J34" s="110"/>
    </row>
    <row r="35" spans="1:10" ht="20.100000000000001" customHeight="1" outlineLevel="1">
      <c r="A35" s="87"/>
      <c r="B35" s="15" t="s">
        <v>773</v>
      </c>
      <c r="C35" s="15">
        <v>79490</v>
      </c>
      <c r="D35" s="15" t="s">
        <v>84</v>
      </c>
      <c r="E35" s="85" t="s">
        <v>92</v>
      </c>
      <c r="F35" s="15" t="s">
        <v>82</v>
      </c>
      <c r="G35" s="74">
        <v>98.77</v>
      </c>
      <c r="H35" s="74">
        <v>2.02</v>
      </c>
      <c r="I35" s="110">
        <f t="shared" si="2"/>
        <v>199.5154</v>
      </c>
      <c r="J35" s="110"/>
    </row>
    <row r="36" spans="1:10" ht="20.100000000000001" customHeight="1" outlineLevel="1">
      <c r="A36" s="87"/>
      <c r="B36" s="35" t="s">
        <v>117</v>
      </c>
      <c r="C36" s="15"/>
      <c r="D36" s="15"/>
      <c r="E36" s="20" t="s">
        <v>491</v>
      </c>
      <c r="F36" s="15"/>
      <c r="G36" s="74"/>
      <c r="H36" s="74"/>
      <c r="I36" s="110"/>
      <c r="J36" s="110"/>
    </row>
    <row r="37" spans="1:10" ht="20.100000000000001" customHeight="1" outlineLevel="1">
      <c r="A37" s="87"/>
      <c r="B37" s="15" t="s">
        <v>774</v>
      </c>
      <c r="C37" s="15" t="s">
        <v>329</v>
      </c>
      <c r="D37" s="15" t="s">
        <v>84</v>
      </c>
      <c r="E37" s="85" t="s">
        <v>90</v>
      </c>
      <c r="F37" s="15" t="s">
        <v>82</v>
      </c>
      <c r="G37" s="74">
        <v>11.26</v>
      </c>
      <c r="H37" s="74">
        <v>29.24</v>
      </c>
      <c r="I37" s="110">
        <f t="shared" si="2"/>
        <v>329.24239999999998</v>
      </c>
      <c r="J37" s="110"/>
    </row>
    <row r="38" spans="1:10" ht="20.100000000000001" customHeight="1" outlineLevel="1">
      <c r="A38" s="87"/>
      <c r="B38" s="15" t="s">
        <v>775</v>
      </c>
      <c r="C38" s="15" t="s">
        <v>331</v>
      </c>
      <c r="D38" s="15" t="s">
        <v>84</v>
      </c>
      <c r="E38" s="85" t="s">
        <v>91</v>
      </c>
      <c r="F38" s="15" t="s">
        <v>85</v>
      </c>
      <c r="G38" s="74">
        <v>17.739999999999998</v>
      </c>
      <c r="H38" s="74">
        <v>13.78</v>
      </c>
      <c r="I38" s="110">
        <f t="shared" si="2"/>
        <v>244.45719999999997</v>
      </c>
      <c r="J38" s="110"/>
    </row>
    <row r="39" spans="1:10" ht="20.100000000000001" customHeight="1" outlineLevel="1">
      <c r="A39" s="87"/>
      <c r="B39" s="15" t="s">
        <v>776</v>
      </c>
      <c r="C39" s="15">
        <v>79490</v>
      </c>
      <c r="D39" s="15" t="s">
        <v>84</v>
      </c>
      <c r="E39" s="85" t="s">
        <v>92</v>
      </c>
      <c r="F39" s="15" t="s">
        <v>82</v>
      </c>
      <c r="G39" s="74">
        <v>6.39</v>
      </c>
      <c r="H39" s="74">
        <v>2.02</v>
      </c>
      <c r="I39" s="110">
        <f t="shared" si="2"/>
        <v>12.9078</v>
      </c>
      <c r="J39" s="110"/>
    </row>
    <row r="40" spans="1:10" ht="20.100000000000001" customHeight="1" outlineLevel="1">
      <c r="A40" s="87"/>
      <c r="B40" s="35" t="s">
        <v>118</v>
      </c>
      <c r="C40" s="15"/>
      <c r="D40" s="15"/>
      <c r="E40" s="20" t="s">
        <v>233</v>
      </c>
      <c r="F40" s="15"/>
      <c r="G40" s="74"/>
      <c r="H40" s="74"/>
      <c r="I40" s="110"/>
      <c r="J40" s="110"/>
    </row>
    <row r="41" spans="1:10" ht="20.100000000000001" customHeight="1" outlineLevel="1">
      <c r="A41" s="87"/>
      <c r="B41" s="15" t="s">
        <v>777</v>
      </c>
      <c r="C41" s="15" t="s">
        <v>329</v>
      </c>
      <c r="D41" s="15" t="s">
        <v>84</v>
      </c>
      <c r="E41" s="85" t="s">
        <v>90</v>
      </c>
      <c r="F41" s="15" t="s">
        <v>82</v>
      </c>
      <c r="G41" s="74">
        <v>5.78</v>
      </c>
      <c r="H41" s="74">
        <v>29.24</v>
      </c>
      <c r="I41" s="110">
        <f t="shared" si="2"/>
        <v>169.00720000000001</v>
      </c>
      <c r="J41" s="110"/>
    </row>
    <row r="42" spans="1:10" ht="20.100000000000001" customHeight="1" outlineLevel="1">
      <c r="A42" s="87"/>
      <c r="B42" s="15" t="s">
        <v>778</v>
      </c>
      <c r="C42" s="15" t="s">
        <v>331</v>
      </c>
      <c r="D42" s="15" t="s">
        <v>84</v>
      </c>
      <c r="E42" s="85" t="s">
        <v>91</v>
      </c>
      <c r="F42" s="15" t="s">
        <v>85</v>
      </c>
      <c r="G42" s="74">
        <v>12.96</v>
      </c>
      <c r="H42" s="74">
        <v>13.78</v>
      </c>
      <c r="I42" s="110">
        <f t="shared" si="2"/>
        <v>178.58879999999999</v>
      </c>
      <c r="J42" s="110"/>
    </row>
    <row r="43" spans="1:10" ht="20.100000000000001" customHeight="1" outlineLevel="1">
      <c r="A43" s="87"/>
      <c r="B43" s="15" t="s">
        <v>779</v>
      </c>
      <c r="C43" s="15">
        <v>79490</v>
      </c>
      <c r="D43" s="15" t="s">
        <v>84</v>
      </c>
      <c r="E43" s="85" t="s">
        <v>92</v>
      </c>
      <c r="F43" s="15" t="s">
        <v>82</v>
      </c>
      <c r="G43" s="74">
        <v>1.06</v>
      </c>
      <c r="H43" s="74">
        <v>2.02</v>
      </c>
      <c r="I43" s="110">
        <f t="shared" si="2"/>
        <v>2.1412</v>
      </c>
      <c r="J43" s="110"/>
    </row>
    <row r="44" spans="1:10" ht="20.100000000000001" customHeight="1" outlineLevel="1">
      <c r="A44" s="87"/>
      <c r="B44" s="15"/>
      <c r="C44" s="98"/>
      <c r="D44" s="98"/>
      <c r="E44" s="98"/>
      <c r="F44" s="98"/>
      <c r="G44" s="113"/>
      <c r="H44" s="114" t="s">
        <v>234</v>
      </c>
      <c r="I44" s="112">
        <f>SUM(I32:I43)</f>
        <v>11763.872200000002</v>
      </c>
      <c r="J44" s="112"/>
    </row>
    <row r="45" spans="1:10" ht="20.100000000000001" customHeight="1">
      <c r="A45" s="87"/>
      <c r="B45" s="87"/>
      <c r="C45" s="87"/>
      <c r="D45" s="87"/>
      <c r="E45" s="28"/>
      <c r="F45" s="87"/>
      <c r="G45" s="57"/>
      <c r="H45" s="56"/>
      <c r="I45" s="8"/>
      <c r="J45" s="8"/>
    </row>
    <row r="46" spans="1:10" ht="20.100000000000001" customHeight="1">
      <c r="A46" s="87"/>
      <c r="B46" s="49">
        <v>3</v>
      </c>
      <c r="C46" s="49"/>
      <c r="D46" s="49"/>
      <c r="E46" s="22" t="s">
        <v>225</v>
      </c>
      <c r="F46" s="22"/>
      <c r="G46" s="105"/>
      <c r="H46" s="104"/>
      <c r="I46" s="104"/>
      <c r="J46" s="111"/>
    </row>
    <row r="47" spans="1:10" ht="20.100000000000001" customHeight="1" outlineLevel="1">
      <c r="A47" s="87"/>
      <c r="B47" s="12" t="s">
        <v>81</v>
      </c>
      <c r="C47" s="12"/>
      <c r="D47" s="12"/>
      <c r="E47" s="13" t="s">
        <v>410</v>
      </c>
      <c r="F47" s="14"/>
      <c r="G47" s="58"/>
      <c r="H47" s="110"/>
      <c r="I47" s="110"/>
      <c r="J47" s="110"/>
    </row>
    <row r="48" spans="1:10" ht="20.100000000000001" customHeight="1" outlineLevel="1">
      <c r="A48" s="87"/>
      <c r="B48" s="93" t="s">
        <v>780</v>
      </c>
      <c r="C48" s="93" t="s">
        <v>215</v>
      </c>
      <c r="D48" s="15" t="s">
        <v>84</v>
      </c>
      <c r="E48" s="16" t="s">
        <v>134</v>
      </c>
      <c r="F48" s="93" t="s">
        <v>85</v>
      </c>
      <c r="G48" s="74">
        <v>108.97</v>
      </c>
      <c r="H48" s="74">
        <v>20.27</v>
      </c>
      <c r="I48" s="110">
        <f>G48*H48</f>
        <v>2208.8218999999999</v>
      </c>
      <c r="J48" s="110"/>
    </row>
    <row r="49" spans="1:10" ht="20.100000000000001" customHeight="1" outlineLevel="1">
      <c r="A49" s="87"/>
      <c r="B49" s="93" t="s">
        <v>781</v>
      </c>
      <c r="C49" s="93" t="s">
        <v>309</v>
      </c>
      <c r="D49" s="15" t="s">
        <v>84</v>
      </c>
      <c r="E49" s="16" t="s">
        <v>458</v>
      </c>
      <c r="F49" s="93" t="s">
        <v>85</v>
      </c>
      <c r="G49" s="74">
        <v>193.58</v>
      </c>
      <c r="H49" s="74">
        <v>24.2</v>
      </c>
      <c r="I49" s="110">
        <f t="shared" ref="I49:I76" si="3">G49*H49</f>
        <v>4684.6360000000004</v>
      </c>
      <c r="J49" s="110"/>
    </row>
    <row r="50" spans="1:10" ht="30" customHeight="1" outlineLevel="1">
      <c r="A50" s="87"/>
      <c r="B50" s="93" t="s">
        <v>782</v>
      </c>
      <c r="C50" s="93" t="s">
        <v>199</v>
      </c>
      <c r="D50" s="15" t="s">
        <v>84</v>
      </c>
      <c r="E50" s="85" t="s">
        <v>153</v>
      </c>
      <c r="F50" s="93" t="s">
        <v>94</v>
      </c>
      <c r="G50" s="74">
        <v>1302.0899999999999</v>
      </c>
      <c r="H50" s="74">
        <v>9.2100000000000009</v>
      </c>
      <c r="I50" s="110">
        <f t="shared" si="3"/>
        <v>11992.248900000001</v>
      </c>
      <c r="J50" s="110"/>
    </row>
    <row r="51" spans="1:10" ht="30" customHeight="1" outlineLevel="1">
      <c r="A51" s="87"/>
      <c r="B51" s="93" t="s">
        <v>783</v>
      </c>
      <c r="C51" s="93" t="s">
        <v>197</v>
      </c>
      <c r="D51" s="15" t="s">
        <v>84</v>
      </c>
      <c r="E51" s="85" t="s">
        <v>154</v>
      </c>
      <c r="F51" s="93" t="s">
        <v>94</v>
      </c>
      <c r="G51" s="74">
        <v>151.63999999999999</v>
      </c>
      <c r="H51" s="74">
        <v>9.0399999999999991</v>
      </c>
      <c r="I51" s="110">
        <f t="shared" si="3"/>
        <v>1370.8255999999997</v>
      </c>
      <c r="J51" s="110"/>
    </row>
    <row r="52" spans="1:10" ht="20.100000000000001" customHeight="1" outlineLevel="1">
      <c r="A52" s="87"/>
      <c r="B52" s="93" t="s">
        <v>784</v>
      </c>
      <c r="C52" s="93" t="s">
        <v>200</v>
      </c>
      <c r="D52" s="15" t="s">
        <v>84</v>
      </c>
      <c r="E52" s="85" t="s">
        <v>135</v>
      </c>
      <c r="F52" s="93" t="s">
        <v>82</v>
      </c>
      <c r="G52" s="74">
        <v>25.36</v>
      </c>
      <c r="H52" s="74">
        <v>499.78</v>
      </c>
      <c r="I52" s="110">
        <f t="shared" si="3"/>
        <v>12674.4208</v>
      </c>
      <c r="J52" s="110"/>
    </row>
    <row r="53" spans="1:10" ht="20.100000000000001" customHeight="1" outlineLevel="1">
      <c r="A53" s="87"/>
      <c r="B53" s="12" t="s">
        <v>98</v>
      </c>
      <c r="C53" s="12"/>
      <c r="D53" s="12"/>
      <c r="E53" s="13" t="s">
        <v>95</v>
      </c>
      <c r="F53" s="14"/>
      <c r="G53" s="74"/>
      <c r="H53" s="74"/>
      <c r="I53" s="110"/>
      <c r="J53" s="110"/>
    </row>
    <row r="54" spans="1:10" ht="20.100000000000001" customHeight="1" outlineLevel="1">
      <c r="A54" s="87"/>
      <c r="B54" s="93" t="s">
        <v>785</v>
      </c>
      <c r="C54" s="93" t="s">
        <v>309</v>
      </c>
      <c r="D54" s="15" t="s">
        <v>84</v>
      </c>
      <c r="E54" s="16" t="s">
        <v>458</v>
      </c>
      <c r="F54" s="93" t="s">
        <v>85</v>
      </c>
      <c r="G54" s="74">
        <v>707.67</v>
      </c>
      <c r="H54" s="74">
        <v>24.2</v>
      </c>
      <c r="I54" s="110">
        <f t="shared" si="3"/>
        <v>17125.613999999998</v>
      </c>
      <c r="J54" s="110"/>
    </row>
    <row r="55" spans="1:10" ht="30" customHeight="1" outlineLevel="1">
      <c r="A55" s="87"/>
      <c r="B55" s="93" t="s">
        <v>786</v>
      </c>
      <c r="C55" s="93" t="s">
        <v>199</v>
      </c>
      <c r="D55" s="15" t="s">
        <v>84</v>
      </c>
      <c r="E55" s="85" t="s">
        <v>153</v>
      </c>
      <c r="F55" s="93" t="s">
        <v>94</v>
      </c>
      <c r="G55" s="74">
        <v>1248.55</v>
      </c>
      <c r="H55" s="74">
        <v>9.2100000000000009</v>
      </c>
      <c r="I55" s="110">
        <f t="shared" si="3"/>
        <v>11499.145500000001</v>
      </c>
      <c r="J55" s="110"/>
    </row>
    <row r="56" spans="1:10" ht="30" customHeight="1" outlineLevel="1">
      <c r="A56" s="87"/>
      <c r="B56" s="93" t="s">
        <v>787</v>
      </c>
      <c r="C56" s="93" t="s">
        <v>197</v>
      </c>
      <c r="D56" s="15" t="s">
        <v>84</v>
      </c>
      <c r="E56" s="85" t="s">
        <v>154</v>
      </c>
      <c r="F56" s="93" t="s">
        <v>94</v>
      </c>
      <c r="G56" s="74">
        <v>645.82000000000005</v>
      </c>
      <c r="H56" s="74">
        <v>9.0399999999999991</v>
      </c>
      <c r="I56" s="110">
        <f t="shared" si="3"/>
        <v>5838.2128000000002</v>
      </c>
      <c r="J56" s="110"/>
    </row>
    <row r="57" spans="1:10" ht="20.100000000000001" customHeight="1" outlineLevel="1">
      <c r="A57" s="87"/>
      <c r="B57" s="93" t="s">
        <v>788</v>
      </c>
      <c r="C57" s="93" t="s">
        <v>200</v>
      </c>
      <c r="D57" s="15" t="s">
        <v>84</v>
      </c>
      <c r="E57" s="85" t="s">
        <v>135</v>
      </c>
      <c r="F57" s="93" t="s">
        <v>82</v>
      </c>
      <c r="G57" s="74">
        <v>40.93</v>
      </c>
      <c r="H57" s="74">
        <v>499.78</v>
      </c>
      <c r="I57" s="110">
        <f t="shared" si="3"/>
        <v>20455.9954</v>
      </c>
      <c r="J57" s="110"/>
    </row>
    <row r="58" spans="1:10" ht="20.100000000000001" customHeight="1" outlineLevel="1">
      <c r="A58" s="87"/>
      <c r="B58" s="35" t="s">
        <v>235</v>
      </c>
      <c r="C58" s="15"/>
      <c r="D58" s="15"/>
      <c r="E58" s="20" t="s">
        <v>186</v>
      </c>
      <c r="F58" s="15"/>
      <c r="G58" s="74"/>
      <c r="H58" s="74"/>
      <c r="I58" s="110"/>
      <c r="J58" s="110"/>
    </row>
    <row r="59" spans="1:10" ht="20.100000000000001" customHeight="1" outlineLevel="1">
      <c r="A59" s="87"/>
      <c r="B59" s="15" t="s">
        <v>789</v>
      </c>
      <c r="C59" s="15" t="s">
        <v>308</v>
      </c>
      <c r="D59" s="15" t="s">
        <v>84</v>
      </c>
      <c r="E59" s="85" t="s">
        <v>187</v>
      </c>
      <c r="F59" s="15" t="s">
        <v>97</v>
      </c>
      <c r="G59" s="74">
        <v>56</v>
      </c>
      <c r="H59" s="74">
        <v>54.9</v>
      </c>
      <c r="I59" s="110">
        <f t="shared" si="3"/>
        <v>3074.4</v>
      </c>
      <c r="J59" s="110"/>
    </row>
    <row r="60" spans="1:10" ht="20.100000000000001" customHeight="1" outlineLevel="1">
      <c r="A60" s="87"/>
      <c r="B60" s="15" t="s">
        <v>790</v>
      </c>
      <c r="C60" s="15">
        <v>72820</v>
      </c>
      <c r="D60" s="15" t="s">
        <v>84</v>
      </c>
      <c r="E60" s="85" t="s">
        <v>184</v>
      </c>
      <c r="F60" s="15" t="s">
        <v>79</v>
      </c>
      <c r="G60" s="74">
        <v>12</v>
      </c>
      <c r="H60" s="74">
        <v>41.06</v>
      </c>
      <c r="I60" s="110">
        <f t="shared" si="3"/>
        <v>492.72</v>
      </c>
      <c r="J60" s="110"/>
    </row>
    <row r="61" spans="1:10" ht="20.100000000000001" customHeight="1" outlineLevel="1">
      <c r="A61" s="87"/>
      <c r="B61" s="15" t="s">
        <v>791</v>
      </c>
      <c r="C61" s="93" t="s">
        <v>215</v>
      </c>
      <c r="D61" s="15" t="s">
        <v>84</v>
      </c>
      <c r="E61" s="85" t="s">
        <v>354</v>
      </c>
      <c r="F61" s="93" t="s">
        <v>85</v>
      </c>
      <c r="G61" s="74">
        <v>12.96</v>
      </c>
      <c r="H61" s="74">
        <v>20.27</v>
      </c>
      <c r="I61" s="110">
        <f t="shared" si="3"/>
        <v>262.69920000000002</v>
      </c>
      <c r="J61" s="110"/>
    </row>
    <row r="62" spans="1:10" ht="20.100000000000001" customHeight="1" outlineLevel="1">
      <c r="A62" s="87"/>
      <c r="B62" s="15" t="s">
        <v>792</v>
      </c>
      <c r="C62" s="93" t="s">
        <v>309</v>
      </c>
      <c r="D62" s="15" t="s">
        <v>84</v>
      </c>
      <c r="E62" s="16" t="s">
        <v>459</v>
      </c>
      <c r="F62" s="93" t="s">
        <v>85</v>
      </c>
      <c r="G62" s="74">
        <v>7.2</v>
      </c>
      <c r="H62" s="74">
        <v>24.2</v>
      </c>
      <c r="I62" s="110">
        <f t="shared" si="3"/>
        <v>174.24</v>
      </c>
      <c r="J62" s="110"/>
    </row>
    <row r="63" spans="1:10" ht="20.100000000000001" customHeight="1" outlineLevel="1">
      <c r="A63" s="87"/>
      <c r="B63" s="15" t="s">
        <v>1091</v>
      </c>
      <c r="C63" s="93" t="s">
        <v>198</v>
      </c>
      <c r="D63" s="15" t="s">
        <v>84</v>
      </c>
      <c r="E63" s="85" t="s">
        <v>460</v>
      </c>
      <c r="F63" s="93" t="s">
        <v>79</v>
      </c>
      <c r="G63" s="74">
        <v>6.48</v>
      </c>
      <c r="H63" s="74">
        <v>654.22</v>
      </c>
      <c r="I63" s="110">
        <f t="shared" si="3"/>
        <v>4239.3456000000006</v>
      </c>
      <c r="J63" s="110"/>
    </row>
    <row r="64" spans="1:10" ht="20.100000000000001" customHeight="1" outlineLevel="1">
      <c r="A64" s="87"/>
      <c r="B64" s="15" t="s">
        <v>1092</v>
      </c>
      <c r="C64" s="93" t="s">
        <v>200</v>
      </c>
      <c r="D64" s="15" t="s">
        <v>84</v>
      </c>
      <c r="E64" s="85" t="s">
        <v>461</v>
      </c>
      <c r="F64" s="93" t="s">
        <v>82</v>
      </c>
      <c r="G64" s="74">
        <v>4.71</v>
      </c>
      <c r="H64" s="74">
        <v>499.78</v>
      </c>
      <c r="I64" s="110">
        <f t="shared" si="3"/>
        <v>2353.9638</v>
      </c>
      <c r="J64" s="110"/>
    </row>
    <row r="65" spans="1:10" ht="20.100000000000001" customHeight="1" outlineLevel="1">
      <c r="A65" s="87"/>
      <c r="B65" s="35" t="s">
        <v>236</v>
      </c>
      <c r="C65" s="15"/>
      <c r="D65" s="15"/>
      <c r="E65" s="20" t="s">
        <v>507</v>
      </c>
      <c r="F65" s="15"/>
      <c r="G65" s="74"/>
      <c r="H65" s="74"/>
      <c r="I65" s="110"/>
      <c r="J65" s="110"/>
    </row>
    <row r="66" spans="1:10" ht="20.100000000000001" customHeight="1" outlineLevel="1">
      <c r="A66" s="87"/>
      <c r="B66" s="15" t="s">
        <v>793</v>
      </c>
      <c r="C66" s="15" t="s">
        <v>308</v>
      </c>
      <c r="D66" s="15" t="s">
        <v>84</v>
      </c>
      <c r="E66" s="85" t="s">
        <v>187</v>
      </c>
      <c r="F66" s="15" t="s">
        <v>97</v>
      </c>
      <c r="G66" s="74">
        <v>52.5</v>
      </c>
      <c r="H66" s="74">
        <v>54.9</v>
      </c>
      <c r="I66" s="110">
        <f t="shared" si="3"/>
        <v>2882.25</v>
      </c>
      <c r="J66" s="110"/>
    </row>
    <row r="67" spans="1:10" ht="20.100000000000001" customHeight="1" outlineLevel="1">
      <c r="A67" s="87"/>
      <c r="B67" s="15" t="s">
        <v>794</v>
      </c>
      <c r="C67" s="93" t="s">
        <v>215</v>
      </c>
      <c r="D67" s="15" t="s">
        <v>84</v>
      </c>
      <c r="E67" s="85" t="s">
        <v>492</v>
      </c>
      <c r="F67" s="93" t="s">
        <v>85</v>
      </c>
      <c r="G67" s="74">
        <v>27.97</v>
      </c>
      <c r="H67" s="74">
        <v>20.27</v>
      </c>
      <c r="I67" s="110">
        <f t="shared" si="3"/>
        <v>566.95189999999991</v>
      </c>
      <c r="J67" s="110"/>
    </row>
    <row r="68" spans="1:10" ht="20.100000000000001" customHeight="1" outlineLevel="1">
      <c r="A68" s="87"/>
      <c r="B68" s="15" t="s">
        <v>795</v>
      </c>
      <c r="C68" s="93">
        <v>5651</v>
      </c>
      <c r="D68" s="15" t="s">
        <v>84</v>
      </c>
      <c r="E68" s="16" t="s">
        <v>185</v>
      </c>
      <c r="F68" s="93" t="s">
        <v>85</v>
      </c>
      <c r="G68" s="74">
        <v>21.39</v>
      </c>
      <c r="H68" s="74">
        <v>24.2</v>
      </c>
      <c r="I68" s="110">
        <f t="shared" si="3"/>
        <v>517.63800000000003</v>
      </c>
      <c r="J68" s="110"/>
    </row>
    <row r="69" spans="1:10" ht="30" customHeight="1" outlineLevel="1">
      <c r="A69" s="87"/>
      <c r="B69" s="15" t="s">
        <v>796</v>
      </c>
      <c r="C69" s="93" t="s">
        <v>199</v>
      </c>
      <c r="D69" s="15" t="s">
        <v>84</v>
      </c>
      <c r="E69" s="85" t="s">
        <v>153</v>
      </c>
      <c r="F69" s="93" t="s">
        <v>94</v>
      </c>
      <c r="G69" s="74">
        <v>34.36</v>
      </c>
      <c r="H69" s="74">
        <v>9.2100000000000009</v>
      </c>
      <c r="I69" s="110">
        <f t="shared" si="3"/>
        <v>316.4556</v>
      </c>
      <c r="J69" s="110"/>
    </row>
    <row r="70" spans="1:10" ht="30" customHeight="1" outlineLevel="1">
      <c r="A70" s="87"/>
      <c r="B70" s="15" t="s">
        <v>1093</v>
      </c>
      <c r="C70" s="93" t="s">
        <v>197</v>
      </c>
      <c r="D70" s="15" t="s">
        <v>84</v>
      </c>
      <c r="E70" s="85" t="s">
        <v>154</v>
      </c>
      <c r="F70" s="93" t="s">
        <v>94</v>
      </c>
      <c r="G70" s="74">
        <v>37.909999999999997</v>
      </c>
      <c r="H70" s="74">
        <v>9.0399999999999991</v>
      </c>
      <c r="I70" s="110">
        <f t="shared" si="3"/>
        <v>342.70639999999992</v>
      </c>
      <c r="J70" s="110"/>
    </row>
    <row r="71" spans="1:10" ht="20.100000000000001" customHeight="1" outlineLevel="1">
      <c r="A71" s="87"/>
      <c r="B71" s="15" t="s">
        <v>1094</v>
      </c>
      <c r="C71" s="93" t="s">
        <v>200</v>
      </c>
      <c r="D71" s="15" t="s">
        <v>84</v>
      </c>
      <c r="E71" s="85" t="s">
        <v>135</v>
      </c>
      <c r="F71" s="93" t="s">
        <v>82</v>
      </c>
      <c r="G71" s="74">
        <v>2.38</v>
      </c>
      <c r="H71" s="74">
        <v>499.78</v>
      </c>
      <c r="I71" s="110">
        <f t="shared" si="3"/>
        <v>1189.4763999999998</v>
      </c>
      <c r="J71" s="110"/>
    </row>
    <row r="72" spans="1:10" ht="20.100000000000001" customHeight="1" outlineLevel="1">
      <c r="A72" s="87"/>
      <c r="B72" s="12" t="s">
        <v>239</v>
      </c>
      <c r="C72" s="12"/>
      <c r="D72" s="12"/>
      <c r="E72" s="20" t="s">
        <v>506</v>
      </c>
      <c r="F72" s="14"/>
      <c r="G72" s="74"/>
      <c r="H72" s="74"/>
      <c r="I72" s="110"/>
      <c r="J72" s="110"/>
    </row>
    <row r="73" spans="1:10" ht="20.100000000000001" customHeight="1" outlineLevel="1">
      <c r="A73" s="87"/>
      <c r="B73" s="93" t="s">
        <v>797</v>
      </c>
      <c r="C73" s="93" t="s">
        <v>309</v>
      </c>
      <c r="D73" s="15" t="s">
        <v>84</v>
      </c>
      <c r="E73" s="16" t="s">
        <v>458</v>
      </c>
      <c r="F73" s="93" t="s">
        <v>85</v>
      </c>
      <c r="G73" s="74">
        <v>28.49</v>
      </c>
      <c r="H73" s="74">
        <v>24.2</v>
      </c>
      <c r="I73" s="110">
        <f t="shared" si="3"/>
        <v>689.45799999999997</v>
      </c>
      <c r="J73" s="110"/>
    </row>
    <row r="74" spans="1:10" ht="30" customHeight="1" outlineLevel="1">
      <c r="A74" s="87"/>
      <c r="B74" s="93" t="s">
        <v>798</v>
      </c>
      <c r="C74" s="93" t="s">
        <v>199</v>
      </c>
      <c r="D74" s="15" t="s">
        <v>84</v>
      </c>
      <c r="E74" s="85" t="s">
        <v>153</v>
      </c>
      <c r="F74" s="93" t="s">
        <v>94</v>
      </c>
      <c r="G74" s="74">
        <v>62.91</v>
      </c>
      <c r="H74" s="74">
        <v>9.2100000000000009</v>
      </c>
      <c r="I74" s="110">
        <f t="shared" si="3"/>
        <v>579.40110000000004</v>
      </c>
      <c r="J74" s="110"/>
    </row>
    <row r="75" spans="1:10" ht="30" customHeight="1" outlineLevel="1">
      <c r="A75" s="87"/>
      <c r="B75" s="93" t="s">
        <v>1095</v>
      </c>
      <c r="C75" s="93" t="s">
        <v>197</v>
      </c>
      <c r="D75" s="15" t="s">
        <v>84</v>
      </c>
      <c r="E75" s="85" t="s">
        <v>154</v>
      </c>
      <c r="F75" s="93" t="s">
        <v>94</v>
      </c>
      <c r="G75" s="74">
        <v>26.82</v>
      </c>
      <c r="H75" s="74">
        <v>9.0399999999999991</v>
      </c>
      <c r="I75" s="110">
        <f t="shared" si="3"/>
        <v>242.45279999999997</v>
      </c>
      <c r="J75" s="110"/>
    </row>
    <row r="76" spans="1:10" ht="20.100000000000001" customHeight="1" outlineLevel="1">
      <c r="A76" s="87"/>
      <c r="B76" s="93" t="s">
        <v>1096</v>
      </c>
      <c r="C76" s="93" t="s">
        <v>200</v>
      </c>
      <c r="D76" s="15" t="s">
        <v>84</v>
      </c>
      <c r="E76" s="85" t="s">
        <v>135</v>
      </c>
      <c r="F76" s="93" t="s">
        <v>82</v>
      </c>
      <c r="G76" s="74">
        <v>1.52</v>
      </c>
      <c r="H76" s="74">
        <v>499.78</v>
      </c>
      <c r="I76" s="110">
        <f t="shared" si="3"/>
        <v>759.66559999999993</v>
      </c>
      <c r="J76" s="110"/>
    </row>
    <row r="77" spans="1:10" ht="20.100000000000001" customHeight="1" outlineLevel="1" collapsed="1">
      <c r="A77" s="87"/>
      <c r="B77" s="97"/>
      <c r="C77" s="98"/>
      <c r="D77" s="98"/>
      <c r="E77" s="98"/>
      <c r="F77" s="98"/>
      <c r="G77" s="113"/>
      <c r="H77" s="114" t="s">
        <v>234</v>
      </c>
      <c r="I77" s="112">
        <f>SUM(I48:I76)</f>
        <v>106533.7453</v>
      </c>
      <c r="J77" s="112"/>
    </row>
    <row r="78" spans="1:10" ht="20.100000000000001" customHeight="1">
      <c r="A78" s="87"/>
      <c r="B78" s="87"/>
      <c r="C78" s="87"/>
      <c r="D78" s="87"/>
      <c r="E78" s="28"/>
      <c r="F78" s="87"/>
      <c r="G78" s="57"/>
      <c r="H78" s="56"/>
      <c r="I78" s="8"/>
      <c r="J78" s="8"/>
    </row>
    <row r="79" spans="1:10" ht="20.100000000000001" customHeight="1">
      <c r="A79" s="87"/>
      <c r="B79" s="49">
        <v>4</v>
      </c>
      <c r="C79" s="49"/>
      <c r="D79" s="49"/>
      <c r="E79" s="22" t="s">
        <v>119</v>
      </c>
      <c r="F79" s="22"/>
      <c r="G79" s="104"/>
      <c r="H79" s="104"/>
      <c r="I79" s="104"/>
      <c r="J79" s="111"/>
    </row>
    <row r="80" spans="1:10" ht="20.100000000000001" customHeight="1" outlineLevel="1">
      <c r="A80" s="87"/>
      <c r="B80" s="12" t="s">
        <v>83</v>
      </c>
      <c r="C80" s="12"/>
      <c r="D80" s="12"/>
      <c r="E80" s="13" t="s">
        <v>137</v>
      </c>
      <c r="F80" s="14"/>
      <c r="G80" s="74"/>
      <c r="H80" s="110"/>
      <c r="I80" s="110"/>
      <c r="J80" s="110"/>
    </row>
    <row r="81" spans="1:10" ht="17.25" customHeight="1" outlineLevel="1">
      <c r="A81" s="87"/>
      <c r="B81" s="93" t="s">
        <v>799</v>
      </c>
      <c r="C81" s="93">
        <v>84220</v>
      </c>
      <c r="D81" s="15" t="s">
        <v>84</v>
      </c>
      <c r="E81" s="16" t="s">
        <v>462</v>
      </c>
      <c r="F81" s="93" t="s">
        <v>85</v>
      </c>
      <c r="G81" s="74">
        <v>459.2</v>
      </c>
      <c r="H81" s="74">
        <v>27.43</v>
      </c>
      <c r="I81" s="110">
        <f>G81*H81</f>
        <v>12595.856</v>
      </c>
      <c r="J81" s="110"/>
    </row>
    <row r="82" spans="1:10" ht="30" customHeight="1" outlineLevel="1">
      <c r="A82" s="87"/>
      <c r="B82" s="93" t="s">
        <v>800</v>
      </c>
      <c r="C82" s="93" t="s">
        <v>199</v>
      </c>
      <c r="D82" s="15" t="s">
        <v>84</v>
      </c>
      <c r="E82" s="85" t="s">
        <v>153</v>
      </c>
      <c r="F82" s="93" t="s">
        <v>94</v>
      </c>
      <c r="G82" s="74">
        <v>1730.55</v>
      </c>
      <c r="H82" s="74">
        <v>9.2100000000000009</v>
      </c>
      <c r="I82" s="110">
        <f t="shared" ref="I82:I96" si="4">G82*H82</f>
        <v>15938.365500000002</v>
      </c>
      <c r="J82" s="110"/>
    </row>
    <row r="83" spans="1:10" ht="30" customHeight="1" outlineLevel="1">
      <c r="A83" s="87"/>
      <c r="B83" s="93" t="s">
        <v>801</v>
      </c>
      <c r="C83" s="93" t="s">
        <v>197</v>
      </c>
      <c r="D83" s="15" t="s">
        <v>84</v>
      </c>
      <c r="E83" s="85" t="s">
        <v>154</v>
      </c>
      <c r="F83" s="93" t="s">
        <v>94</v>
      </c>
      <c r="G83" s="74">
        <v>628.91</v>
      </c>
      <c r="H83" s="74">
        <v>9.0399999999999991</v>
      </c>
      <c r="I83" s="110">
        <f t="shared" si="4"/>
        <v>5685.3463999999994</v>
      </c>
      <c r="J83" s="110"/>
    </row>
    <row r="84" spans="1:10" ht="20.100000000000001" customHeight="1" outlineLevel="1">
      <c r="A84" s="87"/>
      <c r="B84" s="93" t="s">
        <v>802</v>
      </c>
      <c r="C84" s="93" t="s">
        <v>200</v>
      </c>
      <c r="D84" s="15" t="s">
        <v>84</v>
      </c>
      <c r="E84" s="85" t="s">
        <v>136</v>
      </c>
      <c r="F84" s="93" t="s">
        <v>82</v>
      </c>
      <c r="G84" s="74">
        <v>25.19</v>
      </c>
      <c r="H84" s="74">
        <v>499.78</v>
      </c>
      <c r="I84" s="110">
        <f t="shared" si="4"/>
        <v>12589.458199999999</v>
      </c>
      <c r="J84" s="110"/>
    </row>
    <row r="85" spans="1:10" ht="20.100000000000001" customHeight="1" outlineLevel="1">
      <c r="A85" s="87"/>
      <c r="B85" s="12" t="s">
        <v>86</v>
      </c>
      <c r="C85" s="12"/>
      <c r="D85" s="12"/>
      <c r="E85" s="13" t="s">
        <v>138</v>
      </c>
      <c r="F85" s="14"/>
      <c r="G85" s="74"/>
      <c r="H85" s="74"/>
      <c r="I85" s="110">
        <f t="shared" si="4"/>
        <v>0</v>
      </c>
      <c r="J85" s="110"/>
    </row>
    <row r="86" spans="1:10" ht="30" customHeight="1" outlineLevel="1">
      <c r="A86" s="87"/>
      <c r="B86" s="93" t="s">
        <v>803</v>
      </c>
      <c r="C86" s="93">
        <v>84220</v>
      </c>
      <c r="D86" s="15" t="s">
        <v>84</v>
      </c>
      <c r="E86" s="85" t="s">
        <v>463</v>
      </c>
      <c r="F86" s="93" t="s">
        <v>85</v>
      </c>
      <c r="G86" s="74">
        <v>714.44</v>
      </c>
      <c r="H86" s="74">
        <v>27.43</v>
      </c>
      <c r="I86" s="110">
        <f t="shared" si="4"/>
        <v>19597.089200000002</v>
      </c>
      <c r="J86" s="110"/>
    </row>
    <row r="87" spans="1:10" ht="30" customHeight="1" outlineLevel="1">
      <c r="A87" s="87"/>
      <c r="B87" s="93" t="s">
        <v>804</v>
      </c>
      <c r="C87" s="93" t="s">
        <v>199</v>
      </c>
      <c r="D87" s="15" t="s">
        <v>84</v>
      </c>
      <c r="E87" s="85" t="s">
        <v>153</v>
      </c>
      <c r="F87" s="93" t="s">
        <v>94</v>
      </c>
      <c r="G87" s="74">
        <v>1152.73</v>
      </c>
      <c r="H87" s="74">
        <v>9.2100000000000009</v>
      </c>
      <c r="I87" s="110">
        <f t="shared" si="4"/>
        <v>10616.643300000002</v>
      </c>
      <c r="J87" s="110"/>
    </row>
    <row r="88" spans="1:10" ht="30" customHeight="1" outlineLevel="1">
      <c r="A88" s="87"/>
      <c r="B88" s="93" t="s">
        <v>805</v>
      </c>
      <c r="C88" s="93" t="s">
        <v>197</v>
      </c>
      <c r="D88" s="15" t="s">
        <v>84</v>
      </c>
      <c r="E88" s="85" t="s">
        <v>154</v>
      </c>
      <c r="F88" s="93" t="s">
        <v>94</v>
      </c>
      <c r="G88" s="74">
        <v>581.17999999999995</v>
      </c>
      <c r="H88" s="74">
        <v>9.0399999999999991</v>
      </c>
      <c r="I88" s="110">
        <f t="shared" si="4"/>
        <v>5253.8671999999988</v>
      </c>
      <c r="J88" s="110"/>
    </row>
    <row r="89" spans="1:10" ht="20.100000000000001" customHeight="1" outlineLevel="1">
      <c r="A89" s="87"/>
      <c r="B89" s="93" t="s">
        <v>1097</v>
      </c>
      <c r="C89" s="93" t="s">
        <v>200</v>
      </c>
      <c r="D89" s="15" t="s">
        <v>84</v>
      </c>
      <c r="E89" s="85" t="s">
        <v>136</v>
      </c>
      <c r="F89" s="93" t="s">
        <v>82</v>
      </c>
      <c r="G89" s="74">
        <v>41.19</v>
      </c>
      <c r="H89" s="74">
        <v>499.78</v>
      </c>
      <c r="I89" s="110">
        <f t="shared" si="4"/>
        <v>20585.938199999997</v>
      </c>
      <c r="J89" s="110"/>
    </row>
    <row r="90" spans="1:10" ht="20.100000000000001" customHeight="1" outlineLevel="1">
      <c r="A90" s="87"/>
      <c r="B90" s="12" t="s">
        <v>87</v>
      </c>
      <c r="C90" s="12"/>
      <c r="D90" s="12"/>
      <c r="E90" s="13" t="s">
        <v>120</v>
      </c>
      <c r="F90" s="14"/>
      <c r="G90" s="74"/>
      <c r="H90" s="74"/>
      <c r="I90" s="110">
        <f t="shared" si="4"/>
        <v>0</v>
      </c>
      <c r="J90" s="110"/>
    </row>
    <row r="91" spans="1:10" ht="30" customHeight="1" outlineLevel="1">
      <c r="A91" s="87"/>
      <c r="B91" s="93" t="s">
        <v>806</v>
      </c>
      <c r="C91" s="93">
        <v>83901</v>
      </c>
      <c r="D91" s="93" t="s">
        <v>84</v>
      </c>
      <c r="E91" s="85" t="s">
        <v>449</v>
      </c>
      <c r="F91" s="93" t="s">
        <v>97</v>
      </c>
      <c r="G91" s="74">
        <v>262.10000000000002</v>
      </c>
      <c r="H91" s="74">
        <v>16.75</v>
      </c>
      <c r="I91" s="110">
        <f t="shared" si="4"/>
        <v>4390.1750000000002</v>
      </c>
      <c r="J91" s="110"/>
    </row>
    <row r="92" spans="1:10" ht="20.100000000000001" customHeight="1" outlineLevel="1">
      <c r="A92" s="87"/>
      <c r="B92" s="12" t="s">
        <v>155</v>
      </c>
      <c r="C92" s="93"/>
      <c r="D92" s="93"/>
      <c r="E92" s="13" t="s">
        <v>508</v>
      </c>
      <c r="F92" s="93"/>
      <c r="G92" s="74"/>
      <c r="H92" s="74"/>
      <c r="I92" s="110">
        <f t="shared" si="4"/>
        <v>0</v>
      </c>
      <c r="J92" s="110"/>
    </row>
    <row r="93" spans="1:10" ht="30" customHeight="1" outlineLevel="1">
      <c r="A93" s="87"/>
      <c r="B93" s="93" t="s">
        <v>807</v>
      </c>
      <c r="C93" s="93">
        <v>84220</v>
      </c>
      <c r="D93" s="15" t="s">
        <v>84</v>
      </c>
      <c r="E93" s="85" t="s">
        <v>509</v>
      </c>
      <c r="F93" s="93" t="s">
        <v>85</v>
      </c>
      <c r="G93" s="74">
        <v>17.29</v>
      </c>
      <c r="H93" s="74">
        <v>27.43</v>
      </c>
      <c r="I93" s="110">
        <f t="shared" si="4"/>
        <v>474.26469999999995</v>
      </c>
      <c r="J93" s="110"/>
    </row>
    <row r="94" spans="1:10" ht="30" customHeight="1" outlineLevel="1">
      <c r="A94" s="87"/>
      <c r="B94" s="93" t="s">
        <v>808</v>
      </c>
      <c r="C94" s="93" t="s">
        <v>199</v>
      </c>
      <c r="D94" s="15" t="s">
        <v>84</v>
      </c>
      <c r="E94" s="85" t="s">
        <v>153</v>
      </c>
      <c r="F94" s="93" t="s">
        <v>94</v>
      </c>
      <c r="G94" s="74">
        <v>48.82</v>
      </c>
      <c r="H94" s="74">
        <v>9.2100000000000009</v>
      </c>
      <c r="I94" s="110">
        <f t="shared" si="4"/>
        <v>449.63220000000007</v>
      </c>
      <c r="J94" s="110"/>
    </row>
    <row r="95" spans="1:10" ht="30" customHeight="1" outlineLevel="1">
      <c r="A95" s="87"/>
      <c r="B95" s="93" t="s">
        <v>809</v>
      </c>
      <c r="C95" s="93" t="s">
        <v>197</v>
      </c>
      <c r="D95" s="15" t="s">
        <v>84</v>
      </c>
      <c r="E95" s="85" t="s">
        <v>154</v>
      </c>
      <c r="F95" s="93" t="s">
        <v>94</v>
      </c>
      <c r="G95" s="74">
        <v>20.36</v>
      </c>
      <c r="H95" s="74">
        <v>9.0399999999999991</v>
      </c>
      <c r="I95" s="110">
        <f t="shared" si="4"/>
        <v>184.05439999999999</v>
      </c>
      <c r="J95" s="110"/>
    </row>
    <row r="96" spans="1:10" ht="20.100000000000001" customHeight="1" outlineLevel="1">
      <c r="A96" s="87"/>
      <c r="B96" s="93" t="s">
        <v>810</v>
      </c>
      <c r="C96" s="93" t="s">
        <v>200</v>
      </c>
      <c r="D96" s="15" t="s">
        <v>84</v>
      </c>
      <c r="E96" s="85" t="s">
        <v>136</v>
      </c>
      <c r="F96" s="93" t="s">
        <v>82</v>
      </c>
      <c r="G96" s="74">
        <v>0.8</v>
      </c>
      <c r="H96" s="74">
        <v>499.78</v>
      </c>
      <c r="I96" s="110">
        <f t="shared" si="4"/>
        <v>399.82400000000001</v>
      </c>
      <c r="J96" s="110"/>
    </row>
    <row r="97" spans="1:11" ht="20.100000000000001" customHeight="1" outlineLevel="1">
      <c r="A97" s="87"/>
      <c r="B97" s="97"/>
      <c r="C97" s="98"/>
      <c r="D97" s="98"/>
      <c r="E97" s="98"/>
      <c r="F97" s="98"/>
      <c r="G97" s="113"/>
      <c r="H97" s="114" t="s">
        <v>234</v>
      </c>
      <c r="I97" s="112">
        <f>SUM(I81:I96)</f>
        <v>108760.51429999998</v>
      </c>
      <c r="J97" s="112"/>
    </row>
    <row r="98" spans="1:11" ht="20.100000000000001" customHeight="1">
      <c r="A98" s="87"/>
      <c r="B98" s="87"/>
      <c r="C98" s="87"/>
      <c r="D98" s="87"/>
      <c r="E98" s="28"/>
      <c r="F98" s="87"/>
      <c r="G98" s="57"/>
      <c r="H98" s="56"/>
      <c r="I98" s="8"/>
      <c r="J98" s="8"/>
    </row>
    <row r="99" spans="1:11" ht="20.100000000000001" customHeight="1">
      <c r="A99" s="87"/>
      <c r="B99" s="49">
        <v>5</v>
      </c>
      <c r="C99" s="49"/>
      <c r="D99" s="49"/>
      <c r="E99" s="22" t="s">
        <v>226</v>
      </c>
      <c r="F99" s="22"/>
      <c r="G99" s="104"/>
      <c r="H99" s="104"/>
      <c r="I99" s="104"/>
      <c r="J99" s="111"/>
    </row>
    <row r="100" spans="1:11" ht="20.100000000000001" customHeight="1" outlineLevel="1">
      <c r="A100" s="87"/>
      <c r="B100" s="35" t="s">
        <v>88</v>
      </c>
      <c r="C100" s="35"/>
      <c r="D100" s="35"/>
      <c r="E100" s="20" t="s">
        <v>121</v>
      </c>
      <c r="F100" s="15"/>
      <c r="G100" s="74">
        <v>0</v>
      </c>
      <c r="H100" s="110"/>
      <c r="I100" s="110"/>
      <c r="J100" s="115"/>
    </row>
    <row r="101" spans="1:11" s="86" customFormat="1" ht="30" customHeight="1" outlineLevel="1">
      <c r="A101" s="87"/>
      <c r="B101" s="15" t="s">
        <v>811</v>
      </c>
      <c r="C101" s="15" t="s">
        <v>334</v>
      </c>
      <c r="D101" s="15" t="s">
        <v>84</v>
      </c>
      <c r="E101" s="85" t="s">
        <v>464</v>
      </c>
      <c r="F101" s="15" t="s">
        <v>85</v>
      </c>
      <c r="G101" s="74">
        <v>5.14</v>
      </c>
      <c r="H101" s="74">
        <v>114.21</v>
      </c>
      <c r="I101" s="110">
        <f>H101*G101</f>
        <v>587.03939999999989</v>
      </c>
      <c r="J101" s="110"/>
      <c r="K101" s="1"/>
    </row>
    <row r="102" spans="1:11" ht="20.100000000000001" customHeight="1" outlineLevel="1">
      <c r="A102" s="87"/>
      <c r="B102" s="35" t="s">
        <v>93</v>
      </c>
      <c r="C102" s="35"/>
      <c r="D102" s="35"/>
      <c r="E102" s="20" t="s">
        <v>122</v>
      </c>
      <c r="F102" s="15"/>
      <c r="G102" s="74">
        <v>0</v>
      </c>
      <c r="H102" s="74"/>
      <c r="I102" s="110">
        <f t="shared" ref="I102:I109" si="5">H102*G102</f>
        <v>0</v>
      </c>
      <c r="J102" s="110"/>
    </row>
    <row r="103" spans="1:11" ht="39.950000000000003" customHeight="1" outlineLevel="1">
      <c r="A103" s="87"/>
      <c r="B103" s="15" t="s">
        <v>812</v>
      </c>
      <c r="C103" s="15">
        <v>87489</v>
      </c>
      <c r="D103" s="15" t="s">
        <v>84</v>
      </c>
      <c r="E103" s="85" t="s">
        <v>1059</v>
      </c>
      <c r="F103" s="15" t="s">
        <v>85</v>
      </c>
      <c r="G103" s="74">
        <v>942.96</v>
      </c>
      <c r="H103" s="74">
        <v>41.6</v>
      </c>
      <c r="I103" s="110">
        <f t="shared" si="5"/>
        <v>39227.136000000006</v>
      </c>
      <c r="J103" s="110"/>
    </row>
    <row r="104" spans="1:11" ht="30" customHeight="1" outlineLevel="1">
      <c r="A104" s="87"/>
      <c r="B104" s="15" t="s">
        <v>813</v>
      </c>
      <c r="C104" s="15" t="s">
        <v>332</v>
      </c>
      <c r="D104" s="15" t="s">
        <v>84</v>
      </c>
      <c r="E104" s="85" t="s">
        <v>157</v>
      </c>
      <c r="F104" s="15" t="s">
        <v>85</v>
      </c>
      <c r="G104" s="74">
        <v>17.07</v>
      </c>
      <c r="H104" s="74">
        <v>75.66</v>
      </c>
      <c r="I104" s="110">
        <f t="shared" si="5"/>
        <v>1291.5162</v>
      </c>
      <c r="J104" s="110"/>
    </row>
    <row r="105" spans="1:11" ht="39.950000000000003" customHeight="1" outlineLevel="1">
      <c r="A105" s="87"/>
      <c r="B105" s="15" t="s">
        <v>814</v>
      </c>
      <c r="C105" s="15">
        <v>87491</v>
      </c>
      <c r="D105" s="15" t="s">
        <v>84</v>
      </c>
      <c r="E105" s="85" t="s">
        <v>1058</v>
      </c>
      <c r="F105" s="15" t="s">
        <v>85</v>
      </c>
      <c r="G105" s="74">
        <v>478.93</v>
      </c>
      <c r="H105" s="74">
        <v>56.97</v>
      </c>
      <c r="I105" s="110">
        <f t="shared" si="5"/>
        <v>27284.642100000001</v>
      </c>
      <c r="J105" s="110"/>
    </row>
    <row r="106" spans="1:11" ht="30" customHeight="1" outlineLevel="1">
      <c r="A106" s="87"/>
      <c r="B106" s="15" t="s">
        <v>815</v>
      </c>
      <c r="C106" s="15" t="s">
        <v>333</v>
      </c>
      <c r="D106" s="15" t="s">
        <v>84</v>
      </c>
      <c r="E106" s="85" t="s">
        <v>156</v>
      </c>
      <c r="F106" s="15" t="s">
        <v>97</v>
      </c>
      <c r="G106" s="74">
        <v>50.56</v>
      </c>
      <c r="H106" s="74">
        <v>15.46</v>
      </c>
      <c r="I106" s="110">
        <f t="shared" si="5"/>
        <v>781.65760000000012</v>
      </c>
      <c r="J106" s="110"/>
    </row>
    <row r="107" spans="1:11" ht="30" customHeight="1" outlineLevel="1">
      <c r="A107" s="87"/>
      <c r="B107" s="15" t="s">
        <v>816</v>
      </c>
      <c r="C107" s="15">
        <v>79627</v>
      </c>
      <c r="D107" s="15" t="s">
        <v>84</v>
      </c>
      <c r="E107" s="85" t="s">
        <v>123</v>
      </c>
      <c r="F107" s="15" t="s">
        <v>85</v>
      </c>
      <c r="G107" s="74">
        <v>22.63</v>
      </c>
      <c r="H107" s="74">
        <v>537.16</v>
      </c>
      <c r="I107" s="110">
        <f t="shared" si="5"/>
        <v>12155.930799999998</v>
      </c>
      <c r="J107" s="110"/>
    </row>
    <row r="108" spans="1:11" ht="20.100000000000001" customHeight="1" outlineLevel="1">
      <c r="A108" s="87"/>
      <c r="B108" s="35" t="s">
        <v>237</v>
      </c>
      <c r="C108" s="15"/>
      <c r="D108" s="15"/>
      <c r="E108" s="20" t="s">
        <v>489</v>
      </c>
      <c r="F108" s="15"/>
      <c r="G108" s="74">
        <v>0</v>
      </c>
      <c r="H108" s="74"/>
      <c r="I108" s="110">
        <f t="shared" si="5"/>
        <v>0</v>
      </c>
      <c r="J108" s="110"/>
    </row>
    <row r="109" spans="1:11" ht="39.950000000000003" customHeight="1" outlineLevel="1">
      <c r="A109" s="87"/>
      <c r="B109" s="15" t="s">
        <v>817</v>
      </c>
      <c r="C109" s="15">
        <v>87489</v>
      </c>
      <c r="D109" s="15" t="s">
        <v>84</v>
      </c>
      <c r="E109" s="85" t="s">
        <v>1057</v>
      </c>
      <c r="F109" s="15" t="s">
        <v>85</v>
      </c>
      <c r="G109" s="74">
        <v>18.12</v>
      </c>
      <c r="H109" s="74">
        <v>41.6</v>
      </c>
      <c r="I109" s="110">
        <f t="shared" si="5"/>
        <v>753.79200000000003</v>
      </c>
      <c r="J109" s="110"/>
    </row>
    <row r="110" spans="1:11" ht="20.100000000000001" customHeight="1" outlineLevel="1">
      <c r="A110" s="87"/>
      <c r="B110" s="97"/>
      <c r="C110" s="98"/>
      <c r="D110" s="98"/>
      <c r="E110" s="98"/>
      <c r="F110" s="98"/>
      <c r="G110" s="113"/>
      <c r="H110" s="114" t="s">
        <v>234</v>
      </c>
      <c r="I110" s="112">
        <f>SUM(I101:I109)</f>
        <v>82081.714100000012</v>
      </c>
      <c r="J110" s="112"/>
    </row>
    <row r="111" spans="1:11" ht="20.100000000000001" customHeight="1">
      <c r="A111" s="87"/>
      <c r="B111" s="87"/>
      <c r="C111" s="87"/>
      <c r="D111" s="87"/>
      <c r="E111" s="28"/>
      <c r="F111" s="87"/>
      <c r="G111" s="57"/>
      <c r="H111" s="56"/>
      <c r="I111" s="87"/>
      <c r="J111" s="103"/>
    </row>
    <row r="112" spans="1:11" ht="20.100000000000001" customHeight="1">
      <c r="A112" s="87"/>
      <c r="B112" s="49">
        <v>6</v>
      </c>
      <c r="C112" s="21"/>
      <c r="D112" s="21"/>
      <c r="E112" s="22" t="s">
        <v>124</v>
      </c>
      <c r="F112" s="22"/>
      <c r="G112" s="104"/>
      <c r="H112" s="104"/>
      <c r="I112" s="104"/>
      <c r="J112" s="111"/>
    </row>
    <row r="113" spans="1:11" ht="20.100000000000001" customHeight="1" outlineLevel="1">
      <c r="A113" s="87"/>
      <c r="B113" s="12" t="s">
        <v>96</v>
      </c>
      <c r="C113" s="12"/>
      <c r="D113" s="12"/>
      <c r="E113" s="17" t="s">
        <v>139</v>
      </c>
      <c r="F113" s="17"/>
      <c r="G113" s="74">
        <v>0</v>
      </c>
      <c r="H113" s="116"/>
      <c r="I113" s="116"/>
      <c r="J113" s="116"/>
    </row>
    <row r="114" spans="1:11" ht="30" customHeight="1" outlineLevel="1">
      <c r="A114" s="87"/>
      <c r="B114" s="15" t="s">
        <v>818</v>
      </c>
      <c r="C114" s="15" t="s">
        <v>303</v>
      </c>
      <c r="D114" s="15" t="s">
        <v>84</v>
      </c>
      <c r="E114" s="85" t="s">
        <v>434</v>
      </c>
      <c r="F114" s="93" t="s">
        <v>79</v>
      </c>
      <c r="G114" s="74">
        <v>10</v>
      </c>
      <c r="H114" s="74">
        <v>372.17</v>
      </c>
      <c r="I114" s="110">
        <f>H114*G114</f>
        <v>3721.7000000000003</v>
      </c>
      <c r="J114" s="110"/>
    </row>
    <row r="115" spans="1:11" s="86" customFormat="1" ht="30" customHeight="1" outlineLevel="1">
      <c r="A115" s="87"/>
      <c r="B115" s="15" t="s">
        <v>819</v>
      </c>
      <c r="C115" s="15" t="s">
        <v>195</v>
      </c>
      <c r="D115" s="15" t="s">
        <v>84</v>
      </c>
      <c r="E115" s="85" t="s">
        <v>438</v>
      </c>
      <c r="F115" s="93" t="s">
        <v>79</v>
      </c>
      <c r="G115" s="74">
        <v>5</v>
      </c>
      <c r="H115" s="74">
        <v>1038.94</v>
      </c>
      <c r="I115" s="110">
        <f t="shared" ref="I115:I160" si="6">H115*G115</f>
        <v>5194.7000000000007</v>
      </c>
      <c r="J115" s="110"/>
      <c r="K115" s="79"/>
    </row>
    <row r="116" spans="1:11" ht="30" customHeight="1" outlineLevel="1">
      <c r="A116" s="87"/>
      <c r="B116" s="15" t="s">
        <v>820</v>
      </c>
      <c r="C116" s="15" t="s">
        <v>304</v>
      </c>
      <c r="D116" s="15" t="s">
        <v>84</v>
      </c>
      <c r="E116" s="85" t="s">
        <v>437</v>
      </c>
      <c r="F116" s="93" t="s">
        <v>79</v>
      </c>
      <c r="G116" s="74">
        <v>4</v>
      </c>
      <c r="H116" s="74">
        <v>378.68</v>
      </c>
      <c r="I116" s="110">
        <f t="shared" si="6"/>
        <v>1514.72</v>
      </c>
      <c r="J116" s="110"/>
      <c r="K116" s="79"/>
    </row>
    <row r="117" spans="1:11" ht="30" customHeight="1" outlineLevel="1">
      <c r="A117" s="87"/>
      <c r="B117" s="15" t="s">
        <v>821</v>
      </c>
      <c r="C117" s="15" t="s">
        <v>304</v>
      </c>
      <c r="D117" s="15" t="s">
        <v>84</v>
      </c>
      <c r="E117" s="85" t="s">
        <v>435</v>
      </c>
      <c r="F117" s="93" t="s">
        <v>79</v>
      </c>
      <c r="G117" s="74">
        <v>6</v>
      </c>
      <c r="H117" s="74">
        <v>378.68</v>
      </c>
      <c r="I117" s="110">
        <f t="shared" si="6"/>
        <v>2272.08</v>
      </c>
      <c r="J117" s="110"/>
    </row>
    <row r="118" spans="1:11" ht="30" customHeight="1" outlineLevel="1">
      <c r="A118" s="87"/>
      <c r="B118" s="15" t="s">
        <v>822</v>
      </c>
      <c r="C118" s="15" t="s">
        <v>304</v>
      </c>
      <c r="D118" s="15" t="s">
        <v>84</v>
      </c>
      <c r="E118" s="85" t="s">
        <v>436</v>
      </c>
      <c r="F118" s="93" t="s">
        <v>79</v>
      </c>
      <c r="G118" s="74">
        <v>10</v>
      </c>
      <c r="H118" s="74">
        <v>378.68</v>
      </c>
      <c r="I118" s="110">
        <f t="shared" si="6"/>
        <v>3786.8</v>
      </c>
      <c r="J118" s="110"/>
    </row>
    <row r="119" spans="1:11" ht="30" customHeight="1" outlineLevel="1">
      <c r="A119" s="87"/>
      <c r="B119" s="15" t="s">
        <v>823</v>
      </c>
      <c r="C119" s="15"/>
      <c r="D119" s="15" t="s">
        <v>4</v>
      </c>
      <c r="E119" s="85" t="s">
        <v>480</v>
      </c>
      <c r="F119" s="93" t="s">
        <v>79</v>
      </c>
      <c r="G119" s="74">
        <v>16</v>
      </c>
      <c r="H119" s="74">
        <v>193.85</v>
      </c>
      <c r="I119" s="110">
        <f t="shared" si="6"/>
        <v>3101.6</v>
      </c>
      <c r="J119" s="110"/>
    </row>
    <row r="120" spans="1:11" ht="20.25" customHeight="1" outlineLevel="1">
      <c r="A120" s="87"/>
      <c r="B120" s="15" t="s">
        <v>824</v>
      </c>
      <c r="C120" s="15"/>
      <c r="D120" s="15" t="s">
        <v>4</v>
      </c>
      <c r="E120" s="85" t="s">
        <v>514</v>
      </c>
      <c r="F120" s="93" t="s">
        <v>85</v>
      </c>
      <c r="G120" s="74">
        <v>11.2</v>
      </c>
      <c r="H120" s="74">
        <v>69.06</v>
      </c>
      <c r="I120" s="110">
        <f t="shared" si="6"/>
        <v>773.47199999999998</v>
      </c>
      <c r="J120" s="110"/>
    </row>
    <row r="121" spans="1:11" ht="20.100000000000001" customHeight="1" outlineLevel="1">
      <c r="A121" s="87"/>
      <c r="B121" s="12" t="s">
        <v>125</v>
      </c>
      <c r="C121" s="15"/>
      <c r="D121" s="15"/>
      <c r="E121" s="20" t="s">
        <v>183</v>
      </c>
      <c r="F121" s="15"/>
      <c r="G121" s="74">
        <v>0</v>
      </c>
      <c r="H121" s="74"/>
      <c r="I121" s="110">
        <f t="shared" si="6"/>
        <v>0</v>
      </c>
      <c r="J121" s="110"/>
    </row>
    <row r="122" spans="1:11" ht="20.100000000000001" customHeight="1" outlineLevel="1">
      <c r="A122" s="87"/>
      <c r="B122" s="15" t="s">
        <v>825</v>
      </c>
      <c r="C122" s="15" t="s">
        <v>306</v>
      </c>
      <c r="D122" s="15" t="s">
        <v>84</v>
      </c>
      <c r="E122" s="85" t="s">
        <v>158</v>
      </c>
      <c r="F122" s="93" t="s">
        <v>79</v>
      </c>
      <c r="G122" s="74">
        <v>51</v>
      </c>
      <c r="H122" s="74">
        <v>67.709999999999994</v>
      </c>
      <c r="I122" s="110">
        <f t="shared" si="6"/>
        <v>3453.2099999999996</v>
      </c>
      <c r="J122" s="110"/>
    </row>
    <row r="123" spans="1:11" ht="20.100000000000001" customHeight="1" outlineLevel="1">
      <c r="A123" s="87"/>
      <c r="B123" s="12" t="s">
        <v>159</v>
      </c>
      <c r="C123" s="15"/>
      <c r="D123" s="15"/>
      <c r="E123" s="20" t="s">
        <v>283</v>
      </c>
      <c r="F123" s="15"/>
      <c r="G123" s="74">
        <v>0</v>
      </c>
      <c r="H123" s="74"/>
      <c r="I123" s="110">
        <f t="shared" si="6"/>
        <v>0</v>
      </c>
      <c r="J123" s="110"/>
    </row>
    <row r="124" spans="1:11" ht="27.75" customHeight="1" outlineLevel="1">
      <c r="A124" s="87"/>
      <c r="B124" s="15" t="s">
        <v>826</v>
      </c>
      <c r="C124" s="15" t="s">
        <v>284</v>
      </c>
      <c r="D124" s="15" t="s">
        <v>84</v>
      </c>
      <c r="E124" s="85" t="s">
        <v>481</v>
      </c>
      <c r="F124" s="15" t="s">
        <v>85</v>
      </c>
      <c r="G124" s="74">
        <v>2.31</v>
      </c>
      <c r="H124" s="74">
        <v>1376.04</v>
      </c>
      <c r="I124" s="110">
        <f t="shared" si="6"/>
        <v>3178.6523999999999</v>
      </c>
      <c r="J124" s="110"/>
    </row>
    <row r="125" spans="1:11" ht="27.75" customHeight="1" outlineLevel="1">
      <c r="A125" s="87"/>
      <c r="B125" s="15" t="s">
        <v>827</v>
      </c>
      <c r="C125" s="15" t="s">
        <v>284</v>
      </c>
      <c r="D125" s="15" t="s">
        <v>84</v>
      </c>
      <c r="E125" s="85" t="s">
        <v>482</v>
      </c>
      <c r="F125" s="15" t="s">
        <v>85</v>
      </c>
      <c r="G125" s="74">
        <v>1.68</v>
      </c>
      <c r="H125" s="74">
        <v>1376.04</v>
      </c>
      <c r="I125" s="110">
        <f t="shared" si="6"/>
        <v>2311.7471999999998</v>
      </c>
      <c r="J125" s="110"/>
    </row>
    <row r="126" spans="1:11" ht="27.75" customHeight="1" outlineLevel="1">
      <c r="A126" s="87"/>
      <c r="B126" s="15" t="s">
        <v>828</v>
      </c>
      <c r="C126" s="15" t="s">
        <v>284</v>
      </c>
      <c r="D126" s="15" t="s">
        <v>84</v>
      </c>
      <c r="E126" s="85" t="s">
        <v>483</v>
      </c>
      <c r="F126" s="15" t="s">
        <v>85</v>
      </c>
      <c r="G126" s="74">
        <v>6.72</v>
      </c>
      <c r="H126" s="74">
        <v>1376.04</v>
      </c>
      <c r="I126" s="110">
        <f t="shared" si="6"/>
        <v>9246.9887999999992</v>
      </c>
      <c r="J126" s="110"/>
    </row>
    <row r="127" spans="1:11" ht="27.75" customHeight="1" outlineLevel="1">
      <c r="A127" s="87"/>
      <c r="B127" s="15" t="s">
        <v>829</v>
      </c>
      <c r="C127" s="15">
        <v>68050</v>
      </c>
      <c r="D127" s="15" t="s">
        <v>84</v>
      </c>
      <c r="E127" s="85" t="s">
        <v>484</v>
      </c>
      <c r="F127" s="15" t="s">
        <v>85</v>
      </c>
      <c r="G127" s="74">
        <v>113.4</v>
      </c>
      <c r="H127" s="74">
        <v>1062.97</v>
      </c>
      <c r="I127" s="110">
        <f t="shared" si="6"/>
        <v>120540.79800000001</v>
      </c>
      <c r="J127" s="110"/>
    </row>
    <row r="128" spans="1:11" ht="27.75" customHeight="1" outlineLevel="1">
      <c r="A128" s="87"/>
      <c r="B128" s="15" t="s">
        <v>830</v>
      </c>
      <c r="C128" s="15">
        <v>68050</v>
      </c>
      <c r="D128" s="15" t="s">
        <v>84</v>
      </c>
      <c r="E128" s="85" t="s">
        <v>420</v>
      </c>
      <c r="F128" s="15" t="s">
        <v>85</v>
      </c>
      <c r="G128" s="74">
        <v>5.04</v>
      </c>
      <c r="H128" s="74">
        <v>1062.97</v>
      </c>
      <c r="I128" s="110">
        <f t="shared" si="6"/>
        <v>5357.3688000000002</v>
      </c>
      <c r="J128" s="110"/>
    </row>
    <row r="129" spans="1:11" ht="27.75" customHeight="1" outlineLevel="1">
      <c r="A129" s="87"/>
      <c r="B129" s="15" t="s">
        <v>831</v>
      </c>
      <c r="C129" s="15" t="s">
        <v>284</v>
      </c>
      <c r="D129" s="15" t="s">
        <v>84</v>
      </c>
      <c r="E129" s="85" t="s">
        <v>421</v>
      </c>
      <c r="F129" s="15" t="s">
        <v>85</v>
      </c>
      <c r="G129" s="74">
        <v>4.4400000000000004</v>
      </c>
      <c r="H129" s="74">
        <v>1376.04</v>
      </c>
      <c r="I129" s="110">
        <f t="shared" si="6"/>
        <v>6109.6176000000005</v>
      </c>
      <c r="J129" s="110"/>
    </row>
    <row r="130" spans="1:11" ht="27.75" customHeight="1" outlineLevel="1">
      <c r="A130" s="87"/>
      <c r="B130" s="15" t="s">
        <v>832</v>
      </c>
      <c r="C130" s="15" t="s">
        <v>284</v>
      </c>
      <c r="D130" s="15" t="s">
        <v>84</v>
      </c>
      <c r="E130" s="85" t="s">
        <v>422</v>
      </c>
      <c r="F130" s="15" t="s">
        <v>85</v>
      </c>
      <c r="G130" s="74">
        <v>5.25</v>
      </c>
      <c r="H130" s="74">
        <v>1376.04</v>
      </c>
      <c r="I130" s="110">
        <f t="shared" si="6"/>
        <v>7224.21</v>
      </c>
      <c r="J130" s="110"/>
    </row>
    <row r="131" spans="1:11" s="19" customFormat="1" ht="20.100000000000001" customHeight="1" outlineLevel="1">
      <c r="A131" s="87"/>
      <c r="B131" s="12" t="s">
        <v>160</v>
      </c>
      <c r="C131" s="12"/>
      <c r="D131" s="12"/>
      <c r="E131" s="17" t="s">
        <v>169</v>
      </c>
      <c r="F131" s="17"/>
      <c r="G131" s="74">
        <v>0</v>
      </c>
      <c r="H131" s="74"/>
      <c r="I131" s="110">
        <f t="shared" si="6"/>
        <v>0</v>
      </c>
      <c r="J131" s="110"/>
      <c r="K131" s="1"/>
    </row>
    <row r="132" spans="1:11" s="19" customFormat="1" ht="30" customHeight="1" outlineLevel="1">
      <c r="A132" s="87"/>
      <c r="B132" s="15" t="s">
        <v>833</v>
      </c>
      <c r="C132" s="15" t="s">
        <v>196</v>
      </c>
      <c r="D132" s="15" t="s">
        <v>84</v>
      </c>
      <c r="E132" s="85" t="s">
        <v>419</v>
      </c>
      <c r="F132" s="93" t="s">
        <v>79</v>
      </c>
      <c r="G132" s="74">
        <v>1</v>
      </c>
      <c r="H132" s="74">
        <v>2110.94</v>
      </c>
      <c r="I132" s="110">
        <f t="shared" si="6"/>
        <v>2110.94</v>
      </c>
      <c r="J132" s="110"/>
      <c r="K132" s="1"/>
    </row>
    <row r="133" spans="1:11" s="19" customFormat="1" ht="30" customHeight="1" outlineLevel="1">
      <c r="A133" s="87"/>
      <c r="B133" s="15" t="s">
        <v>834</v>
      </c>
      <c r="C133" s="15" t="s">
        <v>196</v>
      </c>
      <c r="D133" s="15" t="s">
        <v>84</v>
      </c>
      <c r="E133" s="85" t="s">
        <v>486</v>
      </c>
      <c r="F133" s="93" t="s">
        <v>79</v>
      </c>
      <c r="G133" s="74">
        <v>1</v>
      </c>
      <c r="H133" s="74">
        <v>2110.94</v>
      </c>
      <c r="I133" s="110">
        <f t="shared" si="6"/>
        <v>2110.94</v>
      </c>
      <c r="J133" s="110"/>
      <c r="K133" s="1"/>
    </row>
    <row r="134" spans="1:11" s="19" customFormat="1" ht="20.100000000000001" customHeight="1" outlineLevel="1">
      <c r="A134" s="87"/>
      <c r="B134" s="15" t="s">
        <v>835</v>
      </c>
      <c r="C134" s="15">
        <v>72120</v>
      </c>
      <c r="D134" s="15" t="s">
        <v>84</v>
      </c>
      <c r="E134" s="85" t="s">
        <v>487</v>
      </c>
      <c r="F134" s="93" t="s">
        <v>85</v>
      </c>
      <c r="G134" s="74">
        <v>0.61</v>
      </c>
      <c r="H134" s="74">
        <v>278.79000000000002</v>
      </c>
      <c r="I134" s="110">
        <f t="shared" si="6"/>
        <v>170.06190000000001</v>
      </c>
      <c r="J134" s="110"/>
      <c r="K134" s="1"/>
    </row>
    <row r="135" spans="1:11" s="19" customFormat="1" ht="20.100000000000001" customHeight="1" outlineLevel="1">
      <c r="A135" s="87"/>
      <c r="B135" s="12" t="s">
        <v>29</v>
      </c>
      <c r="C135" s="12"/>
      <c r="D135" s="12"/>
      <c r="E135" s="17" t="s">
        <v>171</v>
      </c>
      <c r="F135" s="17"/>
      <c r="G135" s="74">
        <v>0</v>
      </c>
      <c r="H135" s="74"/>
      <c r="I135" s="110">
        <f t="shared" si="6"/>
        <v>0</v>
      </c>
      <c r="J135" s="110"/>
      <c r="K135" s="1"/>
    </row>
    <row r="136" spans="1:11" s="19" customFormat="1" ht="30" customHeight="1" outlineLevel="1">
      <c r="A136" s="87"/>
      <c r="B136" s="15" t="s">
        <v>836</v>
      </c>
      <c r="C136" s="15">
        <v>68052</v>
      </c>
      <c r="D136" s="15" t="s">
        <v>84</v>
      </c>
      <c r="E136" s="85" t="s">
        <v>423</v>
      </c>
      <c r="F136" s="15" t="s">
        <v>85</v>
      </c>
      <c r="G136" s="74">
        <v>1.75</v>
      </c>
      <c r="H136" s="74">
        <v>911.59</v>
      </c>
      <c r="I136" s="110">
        <f t="shared" si="6"/>
        <v>1595.2825</v>
      </c>
      <c r="J136" s="110"/>
      <c r="K136" s="1"/>
    </row>
    <row r="137" spans="1:11" s="19" customFormat="1" ht="30" customHeight="1" outlineLevel="1">
      <c r="A137" s="87"/>
      <c r="B137" s="15" t="s">
        <v>837</v>
      </c>
      <c r="C137" s="15">
        <v>68052</v>
      </c>
      <c r="D137" s="15" t="s">
        <v>84</v>
      </c>
      <c r="E137" s="85" t="s">
        <v>424</v>
      </c>
      <c r="F137" s="15" t="s">
        <v>85</v>
      </c>
      <c r="G137" s="74">
        <v>1.6</v>
      </c>
      <c r="H137" s="74">
        <v>911.59</v>
      </c>
      <c r="I137" s="110">
        <f t="shared" si="6"/>
        <v>1458.5440000000001</v>
      </c>
      <c r="J137" s="110"/>
      <c r="K137" s="1"/>
    </row>
    <row r="138" spans="1:11" s="19" customFormat="1" ht="20.100000000000001" customHeight="1" outlineLevel="1">
      <c r="A138" s="87"/>
      <c r="B138" s="15" t="s">
        <v>838</v>
      </c>
      <c r="C138" s="15">
        <v>85010</v>
      </c>
      <c r="D138" s="15" t="s">
        <v>84</v>
      </c>
      <c r="E138" s="85" t="s">
        <v>488</v>
      </c>
      <c r="F138" s="15" t="s">
        <v>85</v>
      </c>
      <c r="G138" s="74">
        <v>3.22</v>
      </c>
      <c r="H138" s="74">
        <v>796.2</v>
      </c>
      <c r="I138" s="110">
        <f t="shared" si="6"/>
        <v>2563.7640000000001</v>
      </c>
      <c r="J138" s="110"/>
      <c r="K138" s="1"/>
    </row>
    <row r="139" spans="1:11" s="19" customFormat="1" ht="30" customHeight="1" outlineLevel="1">
      <c r="A139" s="87"/>
      <c r="B139" s="15" t="s">
        <v>839</v>
      </c>
      <c r="C139" s="15">
        <v>68052</v>
      </c>
      <c r="D139" s="15" t="s">
        <v>84</v>
      </c>
      <c r="E139" s="85" t="s">
        <v>425</v>
      </c>
      <c r="F139" s="15" t="s">
        <v>85</v>
      </c>
      <c r="G139" s="74">
        <v>2.0299999999999998</v>
      </c>
      <c r="H139" s="74">
        <v>911.59</v>
      </c>
      <c r="I139" s="110">
        <f t="shared" si="6"/>
        <v>1850.5276999999999</v>
      </c>
      <c r="J139" s="110"/>
      <c r="K139" s="1"/>
    </row>
    <row r="140" spans="1:11" s="19" customFormat="1" ht="20.100000000000001" customHeight="1" outlineLevel="1">
      <c r="A140" s="87"/>
      <c r="B140" s="15" t="s">
        <v>840</v>
      </c>
      <c r="C140" s="15">
        <v>85010</v>
      </c>
      <c r="D140" s="15" t="s">
        <v>84</v>
      </c>
      <c r="E140" s="85" t="s">
        <v>426</v>
      </c>
      <c r="F140" s="15" t="s">
        <v>85</v>
      </c>
      <c r="G140" s="74">
        <v>2.1</v>
      </c>
      <c r="H140" s="74">
        <v>796.2</v>
      </c>
      <c r="I140" s="110">
        <f t="shared" si="6"/>
        <v>1672.0200000000002</v>
      </c>
      <c r="J140" s="110"/>
      <c r="K140" s="1"/>
    </row>
    <row r="141" spans="1:11" s="19" customFormat="1" ht="30" customHeight="1" outlineLevel="1">
      <c r="A141" s="87"/>
      <c r="B141" s="15" t="s">
        <v>841</v>
      </c>
      <c r="C141" s="15" t="s">
        <v>307</v>
      </c>
      <c r="D141" s="15" t="s">
        <v>84</v>
      </c>
      <c r="E141" s="85" t="s">
        <v>439</v>
      </c>
      <c r="F141" s="15" t="s">
        <v>85</v>
      </c>
      <c r="G141" s="74">
        <v>2.1</v>
      </c>
      <c r="H141" s="74">
        <v>980.19</v>
      </c>
      <c r="I141" s="110">
        <f t="shared" si="6"/>
        <v>2058.3990000000003</v>
      </c>
      <c r="J141" s="110"/>
      <c r="K141" s="1"/>
    </row>
    <row r="142" spans="1:11" s="19" customFormat="1" ht="30" customHeight="1" outlineLevel="1">
      <c r="A142" s="87"/>
      <c r="B142" s="15" t="s">
        <v>842</v>
      </c>
      <c r="C142" s="15" t="s">
        <v>307</v>
      </c>
      <c r="D142" s="15" t="s">
        <v>84</v>
      </c>
      <c r="E142" s="85" t="s">
        <v>440</v>
      </c>
      <c r="F142" s="15" t="s">
        <v>85</v>
      </c>
      <c r="G142" s="74">
        <v>12.6</v>
      </c>
      <c r="H142" s="74">
        <v>980.19</v>
      </c>
      <c r="I142" s="110">
        <f t="shared" si="6"/>
        <v>12350.394</v>
      </c>
      <c r="J142" s="110"/>
      <c r="K142" s="1"/>
    </row>
    <row r="143" spans="1:11" s="19" customFormat="1" ht="30" customHeight="1" outlineLevel="1">
      <c r="A143" s="87"/>
      <c r="B143" s="15" t="s">
        <v>843</v>
      </c>
      <c r="C143" s="15" t="s">
        <v>307</v>
      </c>
      <c r="D143" s="15" t="s">
        <v>84</v>
      </c>
      <c r="E143" s="85" t="s">
        <v>441</v>
      </c>
      <c r="F143" s="15" t="s">
        <v>85</v>
      </c>
      <c r="G143" s="74">
        <v>6.3</v>
      </c>
      <c r="H143" s="74">
        <v>980.19</v>
      </c>
      <c r="I143" s="110">
        <f t="shared" si="6"/>
        <v>6175.1970000000001</v>
      </c>
      <c r="J143" s="110"/>
      <c r="K143" s="1"/>
    </row>
    <row r="144" spans="1:11" s="19" customFormat="1" ht="30" customHeight="1" outlineLevel="1">
      <c r="A144" s="87"/>
      <c r="B144" s="15" t="s">
        <v>844</v>
      </c>
      <c r="C144" s="15" t="s">
        <v>307</v>
      </c>
      <c r="D144" s="15" t="s">
        <v>84</v>
      </c>
      <c r="E144" s="85" t="s">
        <v>442</v>
      </c>
      <c r="F144" s="15" t="s">
        <v>85</v>
      </c>
      <c r="G144" s="74">
        <v>18.899999999999999</v>
      </c>
      <c r="H144" s="74">
        <v>980.19</v>
      </c>
      <c r="I144" s="110">
        <f t="shared" si="6"/>
        <v>18525.591</v>
      </c>
      <c r="J144" s="110"/>
      <c r="K144" s="1"/>
    </row>
    <row r="145" spans="1:11" s="19" customFormat="1" ht="30" customHeight="1" outlineLevel="1">
      <c r="A145" s="87"/>
      <c r="B145" s="15" t="s">
        <v>845</v>
      </c>
      <c r="C145" s="15" t="s">
        <v>307</v>
      </c>
      <c r="D145" s="15" t="s">
        <v>84</v>
      </c>
      <c r="E145" s="85" t="s">
        <v>443</v>
      </c>
      <c r="F145" s="15" t="s">
        <v>85</v>
      </c>
      <c r="G145" s="74">
        <v>2.1</v>
      </c>
      <c r="H145" s="74">
        <v>980.19</v>
      </c>
      <c r="I145" s="110">
        <f t="shared" si="6"/>
        <v>2058.3990000000003</v>
      </c>
      <c r="J145" s="110"/>
      <c r="K145" s="1"/>
    </row>
    <row r="146" spans="1:11" s="19" customFormat="1" ht="30" customHeight="1" outlineLevel="1">
      <c r="A146" s="87"/>
      <c r="B146" s="15" t="s">
        <v>846</v>
      </c>
      <c r="C146" s="15" t="s">
        <v>307</v>
      </c>
      <c r="D146" s="15" t="s">
        <v>84</v>
      </c>
      <c r="E146" s="85" t="s">
        <v>444</v>
      </c>
      <c r="F146" s="15" t="s">
        <v>85</v>
      </c>
      <c r="G146" s="74">
        <v>6.3</v>
      </c>
      <c r="H146" s="74">
        <v>980.19</v>
      </c>
      <c r="I146" s="110">
        <f t="shared" si="6"/>
        <v>6175.1970000000001</v>
      </c>
      <c r="J146" s="110"/>
      <c r="K146" s="1"/>
    </row>
    <row r="147" spans="1:11" s="19" customFormat="1" ht="30" customHeight="1" outlineLevel="1">
      <c r="A147" s="87"/>
      <c r="B147" s="15" t="s">
        <v>847</v>
      </c>
      <c r="C147" s="15" t="s">
        <v>307</v>
      </c>
      <c r="D147" s="15" t="s">
        <v>84</v>
      </c>
      <c r="E147" s="85" t="s">
        <v>445</v>
      </c>
      <c r="F147" s="15" t="s">
        <v>85</v>
      </c>
      <c r="G147" s="74">
        <v>8.4</v>
      </c>
      <c r="H147" s="74">
        <v>980.19</v>
      </c>
      <c r="I147" s="110">
        <f t="shared" si="6"/>
        <v>8233.5960000000014</v>
      </c>
      <c r="J147" s="110"/>
      <c r="K147" s="1"/>
    </row>
    <row r="148" spans="1:11" s="19" customFormat="1" ht="30" customHeight="1" outlineLevel="1">
      <c r="A148" s="87"/>
      <c r="B148" s="15" t="s">
        <v>848</v>
      </c>
      <c r="C148" s="15" t="s">
        <v>307</v>
      </c>
      <c r="D148" s="15" t="s">
        <v>84</v>
      </c>
      <c r="E148" s="85" t="s">
        <v>446</v>
      </c>
      <c r="F148" s="15" t="s">
        <v>85</v>
      </c>
      <c r="G148" s="74">
        <v>12.6</v>
      </c>
      <c r="H148" s="74">
        <v>980.19</v>
      </c>
      <c r="I148" s="110">
        <f t="shared" si="6"/>
        <v>12350.394</v>
      </c>
      <c r="J148" s="110"/>
      <c r="K148" s="1"/>
    </row>
    <row r="149" spans="1:11" s="19" customFormat="1" ht="30" customHeight="1" outlineLevel="1">
      <c r="A149" s="87"/>
      <c r="B149" s="15" t="s">
        <v>849</v>
      </c>
      <c r="C149" s="15" t="s">
        <v>307</v>
      </c>
      <c r="D149" s="15" t="s">
        <v>84</v>
      </c>
      <c r="E149" s="85" t="s">
        <v>447</v>
      </c>
      <c r="F149" s="15" t="s">
        <v>85</v>
      </c>
      <c r="G149" s="74">
        <v>33.6</v>
      </c>
      <c r="H149" s="74">
        <v>980.19</v>
      </c>
      <c r="I149" s="110">
        <f t="shared" si="6"/>
        <v>32934.384000000005</v>
      </c>
      <c r="J149" s="110"/>
      <c r="K149" s="1"/>
    </row>
    <row r="150" spans="1:11" s="19" customFormat="1" ht="30" customHeight="1" outlineLevel="1">
      <c r="A150" s="87"/>
      <c r="B150" s="15" t="s">
        <v>850</v>
      </c>
      <c r="C150" s="15" t="s">
        <v>307</v>
      </c>
      <c r="D150" s="15" t="s">
        <v>84</v>
      </c>
      <c r="E150" s="85" t="s">
        <v>448</v>
      </c>
      <c r="F150" s="15" t="s">
        <v>85</v>
      </c>
      <c r="G150" s="74">
        <v>16.8</v>
      </c>
      <c r="H150" s="74">
        <v>980.19</v>
      </c>
      <c r="I150" s="110">
        <f t="shared" si="6"/>
        <v>16467.192000000003</v>
      </c>
      <c r="J150" s="110"/>
      <c r="K150" s="1"/>
    </row>
    <row r="151" spans="1:11" s="19" customFormat="1" ht="20.100000000000001" customHeight="1" outlineLevel="1">
      <c r="A151" s="87"/>
      <c r="B151" s="15" t="s">
        <v>851</v>
      </c>
      <c r="C151" s="15"/>
      <c r="D151" s="15" t="s">
        <v>4</v>
      </c>
      <c r="E151" s="85" t="s">
        <v>293</v>
      </c>
      <c r="F151" s="15" t="s">
        <v>85</v>
      </c>
      <c r="G151" s="74">
        <v>20.25</v>
      </c>
      <c r="H151" s="74">
        <v>217.37</v>
      </c>
      <c r="I151" s="110">
        <f t="shared" si="6"/>
        <v>4401.7425000000003</v>
      </c>
      <c r="J151" s="110"/>
      <c r="K151" s="1"/>
    </row>
    <row r="152" spans="1:11" ht="20.100000000000001" customHeight="1" outlineLevel="1">
      <c r="A152" s="87"/>
      <c r="B152" s="12" t="s">
        <v>170</v>
      </c>
      <c r="C152" s="35"/>
      <c r="D152" s="35"/>
      <c r="E152" s="20" t="s">
        <v>30</v>
      </c>
      <c r="F152" s="15"/>
      <c r="G152" s="74">
        <v>0</v>
      </c>
      <c r="H152" s="74"/>
      <c r="I152" s="110">
        <f t="shared" si="6"/>
        <v>0</v>
      </c>
      <c r="J152" s="110"/>
    </row>
    <row r="153" spans="1:11" ht="20.100000000000001" customHeight="1" outlineLevel="1">
      <c r="A153" s="87"/>
      <c r="B153" s="15" t="s">
        <v>852</v>
      </c>
      <c r="C153" s="15">
        <v>72118</v>
      </c>
      <c r="D153" s="15" t="s">
        <v>84</v>
      </c>
      <c r="E153" s="85" t="s">
        <v>358</v>
      </c>
      <c r="F153" s="15" t="s">
        <v>85</v>
      </c>
      <c r="G153" s="74">
        <v>10.7</v>
      </c>
      <c r="H153" s="74">
        <v>174.08</v>
      </c>
      <c r="I153" s="110">
        <f t="shared" si="6"/>
        <v>1862.6559999999999</v>
      </c>
      <c r="J153" s="110"/>
    </row>
    <row r="154" spans="1:11" ht="20.100000000000001" customHeight="1" outlineLevel="1">
      <c r="A154" s="87"/>
      <c r="B154" s="15" t="s">
        <v>853</v>
      </c>
      <c r="C154" s="65">
        <v>72120</v>
      </c>
      <c r="D154" s="15" t="s">
        <v>84</v>
      </c>
      <c r="E154" s="85" t="s">
        <v>359</v>
      </c>
      <c r="F154" s="15" t="s">
        <v>85</v>
      </c>
      <c r="G154" s="74">
        <v>11.4</v>
      </c>
      <c r="H154" s="74">
        <v>278.79000000000002</v>
      </c>
      <c r="I154" s="110">
        <f t="shared" si="6"/>
        <v>3178.2060000000001</v>
      </c>
      <c r="J154" s="110"/>
    </row>
    <row r="155" spans="1:11" ht="20.100000000000001" customHeight="1" outlineLevel="1">
      <c r="A155" s="87"/>
      <c r="B155" s="15" t="s">
        <v>854</v>
      </c>
      <c r="C155" s="15">
        <v>85005</v>
      </c>
      <c r="D155" s="15" t="s">
        <v>84</v>
      </c>
      <c r="E155" s="85" t="s">
        <v>1063</v>
      </c>
      <c r="F155" s="15" t="s">
        <v>85</v>
      </c>
      <c r="G155" s="74">
        <v>21.28</v>
      </c>
      <c r="H155" s="74">
        <v>335.44</v>
      </c>
      <c r="I155" s="110">
        <f t="shared" si="6"/>
        <v>7138.1632</v>
      </c>
      <c r="J155" s="110"/>
    </row>
    <row r="156" spans="1:11" ht="20.100000000000001" customHeight="1" outlineLevel="1">
      <c r="A156" s="87"/>
      <c r="B156" s="12" t="s">
        <v>485</v>
      </c>
      <c r="C156" s="15"/>
      <c r="D156" s="15"/>
      <c r="E156" s="20" t="s">
        <v>177</v>
      </c>
      <c r="F156" s="15"/>
      <c r="G156" s="74">
        <v>0</v>
      </c>
      <c r="H156" s="74"/>
      <c r="I156" s="110">
        <f t="shared" si="6"/>
        <v>0</v>
      </c>
      <c r="J156" s="110"/>
    </row>
    <row r="157" spans="1:11" ht="30" customHeight="1" outlineLevel="1">
      <c r="A157" s="87"/>
      <c r="B157" s="15" t="s">
        <v>855</v>
      </c>
      <c r="C157" s="15" t="s">
        <v>450</v>
      </c>
      <c r="D157" s="15" t="s">
        <v>106</v>
      </c>
      <c r="E157" s="85" t="s">
        <v>1085</v>
      </c>
      <c r="F157" s="15" t="s">
        <v>85</v>
      </c>
      <c r="G157" s="74">
        <v>50.22</v>
      </c>
      <c r="H157" s="74">
        <v>234.69</v>
      </c>
      <c r="I157" s="110">
        <f t="shared" si="6"/>
        <v>11786.131799999999</v>
      </c>
      <c r="J157" s="110"/>
    </row>
    <row r="158" spans="1:11" ht="30" customHeight="1" outlineLevel="1">
      <c r="A158" s="87"/>
      <c r="B158" s="15" t="s">
        <v>856</v>
      </c>
      <c r="C158" s="15"/>
      <c r="D158" s="15" t="s">
        <v>4</v>
      </c>
      <c r="E158" s="85" t="s">
        <v>1086</v>
      </c>
      <c r="F158" s="15" t="s">
        <v>85</v>
      </c>
      <c r="G158" s="74">
        <v>8.31</v>
      </c>
      <c r="H158" s="74">
        <v>175.92</v>
      </c>
      <c r="I158" s="110">
        <f t="shared" si="6"/>
        <v>1461.8951999999999</v>
      </c>
      <c r="J158" s="110"/>
    </row>
    <row r="159" spans="1:11" ht="30" customHeight="1" outlineLevel="1">
      <c r="A159" s="87"/>
      <c r="B159" s="15" t="s">
        <v>857</v>
      </c>
      <c r="C159" s="15"/>
      <c r="D159" s="15" t="s">
        <v>4</v>
      </c>
      <c r="E159" s="85" t="s">
        <v>1230</v>
      </c>
      <c r="F159" s="15" t="s">
        <v>85</v>
      </c>
      <c r="G159" s="74">
        <v>145.19999999999999</v>
      </c>
      <c r="H159" s="74">
        <v>255.91</v>
      </c>
      <c r="I159" s="110">
        <f t="shared" si="6"/>
        <v>37158.131999999998</v>
      </c>
      <c r="J159" s="110"/>
    </row>
    <row r="160" spans="1:11" ht="30" customHeight="1" outlineLevel="1">
      <c r="A160" s="87"/>
      <c r="B160" s="15" t="s">
        <v>858</v>
      </c>
      <c r="C160" s="15" t="s">
        <v>450</v>
      </c>
      <c r="D160" s="15" t="s">
        <v>106</v>
      </c>
      <c r="E160" s="85" t="s">
        <v>490</v>
      </c>
      <c r="F160" s="15" t="s">
        <v>85</v>
      </c>
      <c r="G160" s="74">
        <v>13.5</v>
      </c>
      <c r="H160" s="74">
        <v>234.69</v>
      </c>
      <c r="I160" s="110">
        <f t="shared" si="6"/>
        <v>3168.3150000000001</v>
      </c>
      <c r="J160" s="110"/>
    </row>
    <row r="161" spans="1:11" ht="20.100000000000001" customHeight="1" outlineLevel="1">
      <c r="A161" s="87"/>
      <c r="B161" s="97"/>
      <c r="C161" s="98"/>
      <c r="D161" s="98"/>
      <c r="E161" s="98"/>
      <c r="F161" s="98"/>
      <c r="G161" s="113"/>
      <c r="H161" s="114" t="s">
        <v>234</v>
      </c>
      <c r="I161" s="112">
        <f>SUM(I114:I160)</f>
        <v>378803.72960000002</v>
      </c>
      <c r="J161" s="112"/>
    </row>
    <row r="162" spans="1:11" ht="20.100000000000001" customHeight="1">
      <c r="A162" s="87"/>
      <c r="B162" s="87"/>
      <c r="C162" s="87"/>
      <c r="D162" s="87"/>
      <c r="E162" s="28"/>
      <c r="F162" s="87"/>
      <c r="G162" s="57"/>
      <c r="H162" s="56"/>
      <c r="I162" s="87"/>
      <c r="J162" s="8"/>
    </row>
    <row r="163" spans="1:11" ht="20.100000000000001" customHeight="1">
      <c r="A163" s="87"/>
      <c r="B163" s="49">
        <v>7</v>
      </c>
      <c r="C163" s="21"/>
      <c r="D163" s="21"/>
      <c r="E163" s="22" t="s">
        <v>227</v>
      </c>
      <c r="F163" s="22"/>
      <c r="G163" s="104"/>
      <c r="H163" s="104"/>
      <c r="I163" s="104"/>
      <c r="J163" s="111"/>
    </row>
    <row r="164" spans="1:11" ht="20.100000000000001" customHeight="1" outlineLevel="1">
      <c r="A164" s="87"/>
      <c r="B164" s="15" t="s">
        <v>99</v>
      </c>
      <c r="C164" s="15">
        <v>72111</v>
      </c>
      <c r="D164" s="15" t="s">
        <v>84</v>
      </c>
      <c r="E164" s="85" t="s">
        <v>763</v>
      </c>
      <c r="F164" s="15" t="s">
        <v>85</v>
      </c>
      <c r="G164" s="74">
        <v>1426.85</v>
      </c>
      <c r="H164" s="74">
        <v>85.25</v>
      </c>
      <c r="I164" s="110">
        <f>H164*G164</f>
        <v>121638.96249999999</v>
      </c>
      <c r="J164" s="110"/>
    </row>
    <row r="165" spans="1:11" ht="20.100000000000001" customHeight="1" outlineLevel="1">
      <c r="A165" s="87"/>
      <c r="B165" s="15" t="s">
        <v>100</v>
      </c>
      <c r="C165" s="15"/>
      <c r="D165" s="15" t="s">
        <v>4</v>
      </c>
      <c r="E165" s="85" t="s">
        <v>451</v>
      </c>
      <c r="F165" s="15" t="s">
        <v>85</v>
      </c>
      <c r="G165" s="74">
        <v>1283.33</v>
      </c>
      <c r="H165" s="74">
        <v>138.01</v>
      </c>
      <c r="I165" s="110">
        <f t="shared" ref="I165:I169" si="7">H165*G165</f>
        <v>177112.37329999998</v>
      </c>
      <c r="J165" s="110"/>
    </row>
    <row r="166" spans="1:11" ht="20.100000000000001" customHeight="1" outlineLevel="1">
      <c r="A166" s="87"/>
      <c r="B166" s="15" t="s">
        <v>465</v>
      </c>
      <c r="C166" s="15">
        <v>75220</v>
      </c>
      <c r="D166" s="15" t="s">
        <v>84</v>
      </c>
      <c r="E166" s="85" t="s">
        <v>764</v>
      </c>
      <c r="F166" s="15" t="s">
        <v>97</v>
      </c>
      <c r="G166" s="74">
        <v>83.25</v>
      </c>
      <c r="H166" s="74">
        <v>34.1</v>
      </c>
      <c r="I166" s="110">
        <f t="shared" si="7"/>
        <v>2838.8250000000003</v>
      </c>
      <c r="J166" s="110"/>
    </row>
    <row r="167" spans="1:11" s="19" customFormat="1" ht="20.100000000000001" customHeight="1" outlineLevel="1">
      <c r="A167" s="87"/>
      <c r="B167" s="15" t="s">
        <v>182</v>
      </c>
      <c r="C167" s="15">
        <v>72105</v>
      </c>
      <c r="D167" s="15" t="s">
        <v>84</v>
      </c>
      <c r="E167" s="85" t="s">
        <v>468</v>
      </c>
      <c r="F167" s="15" t="s">
        <v>85</v>
      </c>
      <c r="G167" s="74">
        <v>186.15</v>
      </c>
      <c r="H167" s="74">
        <v>48.92</v>
      </c>
      <c r="I167" s="110">
        <f>H167*G167</f>
        <v>9106.4580000000005</v>
      </c>
      <c r="J167" s="110"/>
      <c r="K167" s="1"/>
    </row>
    <row r="168" spans="1:11" s="19" customFormat="1" ht="20.100000000000001" customHeight="1" outlineLevel="1">
      <c r="A168" s="87"/>
      <c r="B168" s="15" t="s">
        <v>172</v>
      </c>
      <c r="C168" s="15">
        <v>72107</v>
      </c>
      <c r="D168" s="15" t="s">
        <v>84</v>
      </c>
      <c r="E168" s="85" t="s">
        <v>455</v>
      </c>
      <c r="F168" s="15" t="s">
        <v>97</v>
      </c>
      <c r="G168" s="74">
        <v>258.89999999999998</v>
      </c>
      <c r="H168" s="74">
        <v>24.63</v>
      </c>
      <c r="I168" s="110">
        <f t="shared" si="7"/>
        <v>6376.7069999999994</v>
      </c>
      <c r="J168" s="110"/>
      <c r="K168" s="1"/>
    </row>
    <row r="169" spans="1:11" s="19" customFormat="1" ht="20.100000000000001" customHeight="1" outlineLevel="1">
      <c r="A169" s="87"/>
      <c r="B169" s="15" t="s">
        <v>466</v>
      </c>
      <c r="C169" s="15">
        <v>71623</v>
      </c>
      <c r="D169" s="15" t="s">
        <v>84</v>
      </c>
      <c r="E169" s="85" t="s">
        <v>467</v>
      </c>
      <c r="F169" s="15" t="s">
        <v>97</v>
      </c>
      <c r="G169" s="74">
        <v>258.2</v>
      </c>
      <c r="H169" s="74">
        <v>24.15</v>
      </c>
      <c r="I169" s="110">
        <f t="shared" si="7"/>
        <v>6235.53</v>
      </c>
      <c r="J169" s="110"/>
      <c r="K169" s="1"/>
    </row>
    <row r="170" spans="1:11" ht="20.100000000000001" customHeight="1" outlineLevel="1">
      <c r="A170" s="87"/>
      <c r="B170" s="97"/>
      <c r="C170" s="98"/>
      <c r="D170" s="98"/>
      <c r="E170" s="98"/>
      <c r="F170" s="98"/>
      <c r="G170" s="113"/>
      <c r="H170" s="114" t="s">
        <v>234</v>
      </c>
      <c r="I170" s="112">
        <f>SUM(I164:I169)</f>
        <v>323308.85580000002</v>
      </c>
      <c r="J170" s="112"/>
    </row>
    <row r="171" spans="1:11" ht="20.100000000000001" customHeight="1">
      <c r="A171" s="87"/>
      <c r="B171" s="87"/>
      <c r="C171" s="87"/>
      <c r="D171" s="87"/>
      <c r="E171" s="28"/>
      <c r="F171" s="87"/>
      <c r="G171" s="57"/>
      <c r="H171" s="56"/>
      <c r="I171" s="8"/>
      <c r="J171" s="8"/>
    </row>
    <row r="172" spans="1:11" ht="20.100000000000001" customHeight="1">
      <c r="A172" s="87"/>
      <c r="B172" s="49">
        <v>8</v>
      </c>
      <c r="C172" s="49"/>
      <c r="D172" s="49"/>
      <c r="E172" s="22" t="s">
        <v>433</v>
      </c>
      <c r="F172" s="22"/>
      <c r="G172" s="104"/>
      <c r="H172" s="104"/>
      <c r="I172" s="104"/>
      <c r="J172" s="111"/>
    </row>
    <row r="173" spans="1:11" ht="20.100000000000001" customHeight="1" outlineLevel="1">
      <c r="A173" s="87"/>
      <c r="B173" s="15" t="s">
        <v>101</v>
      </c>
      <c r="C173" s="15" t="s">
        <v>201</v>
      </c>
      <c r="D173" s="15" t="s">
        <v>84</v>
      </c>
      <c r="E173" s="85" t="s">
        <v>126</v>
      </c>
      <c r="F173" s="15" t="s">
        <v>85</v>
      </c>
      <c r="G173" s="74">
        <v>707.67</v>
      </c>
      <c r="H173" s="74">
        <v>8.49</v>
      </c>
      <c r="I173" s="110">
        <f>H173*G173</f>
        <v>6008.1183000000001</v>
      </c>
      <c r="J173" s="110"/>
    </row>
    <row r="174" spans="1:11" ht="20.100000000000001" customHeight="1" outlineLevel="1">
      <c r="A174" s="87"/>
      <c r="B174" s="97"/>
      <c r="C174" s="98"/>
      <c r="D174" s="98"/>
      <c r="E174" s="98"/>
      <c r="F174" s="98"/>
      <c r="G174" s="113"/>
      <c r="H174" s="114" t="s">
        <v>234</v>
      </c>
      <c r="I174" s="112">
        <f>I173</f>
        <v>6008.1183000000001</v>
      </c>
      <c r="J174" s="112"/>
    </row>
    <row r="175" spans="1:11" ht="20.100000000000001" customHeight="1">
      <c r="A175" s="87"/>
      <c r="B175" s="87"/>
      <c r="C175" s="87"/>
      <c r="D175" s="87"/>
      <c r="E175" s="28"/>
      <c r="F175" s="87"/>
      <c r="G175" s="57"/>
      <c r="H175" s="56"/>
      <c r="I175" s="8"/>
      <c r="J175" s="8"/>
    </row>
    <row r="176" spans="1:11" ht="20.100000000000001" customHeight="1">
      <c r="A176" s="87"/>
      <c r="B176" s="49">
        <v>9</v>
      </c>
      <c r="C176" s="21"/>
      <c r="D176" s="21"/>
      <c r="E176" s="22" t="s">
        <v>228</v>
      </c>
      <c r="F176" s="22"/>
      <c r="G176" s="111"/>
      <c r="H176" s="104"/>
      <c r="I176" s="104"/>
      <c r="J176" s="111"/>
    </row>
    <row r="177" spans="1:10" ht="20.100000000000001" customHeight="1" outlineLevel="1">
      <c r="A177" s="87"/>
      <c r="B177" s="15" t="s">
        <v>127</v>
      </c>
      <c r="C177" s="15">
        <v>87878</v>
      </c>
      <c r="D177" s="15" t="s">
        <v>84</v>
      </c>
      <c r="E177" s="85" t="s">
        <v>1041</v>
      </c>
      <c r="F177" s="15" t="s">
        <v>85</v>
      </c>
      <c r="G177" s="74">
        <v>3513.3</v>
      </c>
      <c r="H177" s="74">
        <v>3.04</v>
      </c>
      <c r="I177" s="110">
        <f>H177*G177</f>
        <v>10680.432000000001</v>
      </c>
      <c r="J177" s="110"/>
    </row>
    <row r="178" spans="1:10" ht="20.100000000000001" customHeight="1" outlineLevel="1">
      <c r="A178" s="87"/>
      <c r="B178" s="15" t="s">
        <v>427</v>
      </c>
      <c r="C178" s="15">
        <v>87535</v>
      </c>
      <c r="D178" s="15" t="s">
        <v>84</v>
      </c>
      <c r="E178" s="85" t="s">
        <v>633</v>
      </c>
      <c r="F178" s="15" t="s">
        <v>85</v>
      </c>
      <c r="G178" s="74">
        <v>2826.43</v>
      </c>
      <c r="H178" s="74">
        <v>23.23</v>
      </c>
      <c r="I178" s="110">
        <f t="shared" ref="I178:I188" si="8">H178*G178</f>
        <v>65657.968899999993</v>
      </c>
      <c r="J178" s="110"/>
    </row>
    <row r="179" spans="1:10" ht="20.100000000000001" customHeight="1" outlineLevel="1">
      <c r="A179" s="87"/>
      <c r="B179" s="15" t="s">
        <v>128</v>
      </c>
      <c r="C179" s="15">
        <v>87776</v>
      </c>
      <c r="D179" s="15" t="s">
        <v>84</v>
      </c>
      <c r="E179" s="85" t="s">
        <v>634</v>
      </c>
      <c r="F179" s="15" t="s">
        <v>85</v>
      </c>
      <c r="G179" s="74">
        <v>686.87</v>
      </c>
      <c r="H179" s="74">
        <v>40.57</v>
      </c>
      <c r="I179" s="110">
        <f t="shared" si="8"/>
        <v>27866.315900000001</v>
      </c>
      <c r="J179" s="110"/>
    </row>
    <row r="180" spans="1:10" ht="20.100000000000001" customHeight="1" outlineLevel="1">
      <c r="A180" s="87"/>
      <c r="B180" s="15" t="s">
        <v>129</v>
      </c>
      <c r="C180" s="15">
        <v>75481</v>
      </c>
      <c r="D180" s="15" t="s">
        <v>84</v>
      </c>
      <c r="E180" s="85" t="s">
        <v>511</v>
      </c>
      <c r="F180" s="15" t="s">
        <v>85</v>
      </c>
      <c r="G180" s="74">
        <v>2028.45</v>
      </c>
      <c r="H180" s="74">
        <v>16.52</v>
      </c>
      <c r="I180" s="110">
        <f t="shared" si="8"/>
        <v>33509.993999999999</v>
      </c>
      <c r="J180" s="110"/>
    </row>
    <row r="181" spans="1:10" ht="30" customHeight="1" outlineLevel="1">
      <c r="A181" s="87"/>
      <c r="B181" s="15" t="s">
        <v>428</v>
      </c>
      <c r="C181" s="15">
        <v>87272</v>
      </c>
      <c r="D181" s="15" t="s">
        <v>84</v>
      </c>
      <c r="E181" s="85" t="s">
        <v>411</v>
      </c>
      <c r="F181" s="15" t="s">
        <v>85</v>
      </c>
      <c r="G181" s="74">
        <v>629.61</v>
      </c>
      <c r="H181" s="74">
        <v>69.290000000000006</v>
      </c>
      <c r="I181" s="110">
        <f t="shared" si="8"/>
        <v>43625.676900000006</v>
      </c>
      <c r="J181" s="110"/>
    </row>
    <row r="182" spans="1:10" ht="30" customHeight="1" outlineLevel="1">
      <c r="A182" s="87"/>
      <c r="B182" s="15" t="s">
        <v>130</v>
      </c>
      <c r="C182" s="15">
        <v>87267</v>
      </c>
      <c r="D182" s="15" t="s">
        <v>84</v>
      </c>
      <c r="E182" s="85" t="s">
        <v>412</v>
      </c>
      <c r="F182" s="15" t="s">
        <v>85</v>
      </c>
      <c r="G182" s="74">
        <v>9.2100000000000009</v>
      </c>
      <c r="H182" s="74">
        <v>54.82</v>
      </c>
      <c r="I182" s="110">
        <f t="shared" si="8"/>
        <v>504.89220000000006</v>
      </c>
      <c r="J182" s="110"/>
    </row>
    <row r="183" spans="1:10" ht="30" customHeight="1" outlineLevel="1">
      <c r="A183" s="87"/>
      <c r="B183" s="15" t="s">
        <v>131</v>
      </c>
      <c r="C183" s="15">
        <v>87267</v>
      </c>
      <c r="D183" s="15" t="s">
        <v>84</v>
      </c>
      <c r="E183" s="85" t="s">
        <v>413</v>
      </c>
      <c r="F183" s="15" t="s">
        <v>85</v>
      </c>
      <c r="G183" s="74">
        <v>7.49</v>
      </c>
      <c r="H183" s="74">
        <v>54.82</v>
      </c>
      <c r="I183" s="110">
        <f t="shared" si="8"/>
        <v>410.60180000000003</v>
      </c>
      <c r="J183" s="110"/>
    </row>
    <row r="184" spans="1:10" ht="30" customHeight="1" outlineLevel="1">
      <c r="A184" s="87"/>
      <c r="B184" s="15" t="s">
        <v>238</v>
      </c>
      <c r="C184" s="15">
        <v>87267</v>
      </c>
      <c r="D184" s="15" t="s">
        <v>84</v>
      </c>
      <c r="E184" s="85" t="s">
        <v>414</v>
      </c>
      <c r="F184" s="15" t="s">
        <v>85</v>
      </c>
      <c r="G184" s="74">
        <v>15.17</v>
      </c>
      <c r="H184" s="74">
        <v>54.82</v>
      </c>
      <c r="I184" s="110">
        <f t="shared" si="8"/>
        <v>831.61940000000004</v>
      </c>
      <c r="J184" s="110"/>
    </row>
    <row r="185" spans="1:10" ht="30" customHeight="1" outlineLevel="1">
      <c r="A185" s="87"/>
      <c r="B185" s="15" t="s">
        <v>429</v>
      </c>
      <c r="C185" s="15">
        <v>87267</v>
      </c>
      <c r="D185" s="15" t="s">
        <v>84</v>
      </c>
      <c r="E185" s="85" t="s">
        <v>431</v>
      </c>
      <c r="F185" s="15" t="s">
        <v>85</v>
      </c>
      <c r="G185" s="74">
        <v>136.5</v>
      </c>
      <c r="H185" s="74">
        <v>54.82</v>
      </c>
      <c r="I185" s="110">
        <f t="shared" si="8"/>
        <v>7482.93</v>
      </c>
      <c r="J185" s="110"/>
    </row>
    <row r="186" spans="1:10" ht="20.100000000000001" customHeight="1" outlineLevel="1">
      <c r="A186" s="87"/>
      <c r="B186" s="15" t="s">
        <v>430</v>
      </c>
      <c r="C186" s="15" t="s">
        <v>336</v>
      </c>
      <c r="D186" s="15" t="s">
        <v>84</v>
      </c>
      <c r="E186" s="85" t="s">
        <v>357</v>
      </c>
      <c r="F186" s="15" t="s">
        <v>97</v>
      </c>
      <c r="G186" s="74">
        <v>191.3</v>
      </c>
      <c r="H186" s="74">
        <v>12.2</v>
      </c>
      <c r="I186" s="110">
        <f t="shared" si="8"/>
        <v>2333.86</v>
      </c>
      <c r="J186" s="110"/>
    </row>
    <row r="187" spans="1:10" ht="20.100000000000001" customHeight="1" outlineLevel="1">
      <c r="A187" s="87"/>
      <c r="B187" s="15" t="s">
        <v>636</v>
      </c>
      <c r="C187" s="15" t="s">
        <v>432</v>
      </c>
      <c r="D187" s="15" t="s">
        <v>106</v>
      </c>
      <c r="E187" s="85" t="s">
        <v>456</v>
      </c>
      <c r="F187" s="15" t="s">
        <v>85</v>
      </c>
      <c r="G187" s="74">
        <v>498.03</v>
      </c>
      <c r="H187" s="74">
        <v>55.93</v>
      </c>
      <c r="I187" s="110">
        <f t="shared" si="8"/>
        <v>27854.817899999998</v>
      </c>
      <c r="J187" s="110"/>
    </row>
    <row r="188" spans="1:10" ht="30" customHeight="1" outlineLevel="1">
      <c r="A188" s="87"/>
      <c r="B188" s="15" t="s">
        <v>637</v>
      </c>
      <c r="C188" s="15"/>
      <c r="D188" s="15" t="s">
        <v>4</v>
      </c>
      <c r="E188" s="85" t="s">
        <v>1008</v>
      </c>
      <c r="F188" s="15" t="s">
        <v>85</v>
      </c>
      <c r="G188" s="74">
        <v>738.27</v>
      </c>
      <c r="H188" s="74">
        <v>57.21</v>
      </c>
      <c r="I188" s="110">
        <f t="shared" si="8"/>
        <v>42236.426699999996</v>
      </c>
      <c r="J188" s="110"/>
    </row>
    <row r="189" spans="1:10" ht="20.100000000000001" customHeight="1" outlineLevel="1">
      <c r="A189" s="87"/>
      <c r="B189" s="97"/>
      <c r="C189" s="98"/>
      <c r="D189" s="98"/>
      <c r="E189" s="98"/>
      <c r="F189" s="98"/>
      <c r="G189" s="113"/>
      <c r="H189" s="114" t="s">
        <v>234</v>
      </c>
      <c r="I189" s="112">
        <f>SUM(I177:I188)</f>
        <v>262995.53570000001</v>
      </c>
      <c r="J189" s="112"/>
    </row>
    <row r="190" spans="1:10" ht="20.100000000000001" customHeight="1">
      <c r="A190" s="87"/>
      <c r="B190" s="87"/>
      <c r="C190" s="87"/>
      <c r="D190" s="87"/>
      <c r="E190" s="28"/>
      <c r="F190" s="87"/>
      <c r="G190" s="57"/>
      <c r="H190" s="56"/>
      <c r="I190" s="8"/>
      <c r="J190" s="8"/>
    </row>
    <row r="191" spans="1:10" ht="20.100000000000001" customHeight="1">
      <c r="A191" s="87"/>
      <c r="B191" s="49">
        <v>10</v>
      </c>
      <c r="C191" s="49"/>
      <c r="D191" s="49"/>
      <c r="E191" s="22" t="s">
        <v>516</v>
      </c>
      <c r="F191" s="22"/>
      <c r="G191" s="104"/>
      <c r="H191" s="104"/>
      <c r="I191" s="104"/>
      <c r="J191" s="111"/>
    </row>
    <row r="192" spans="1:10" ht="20.100000000000001" customHeight="1">
      <c r="A192" s="87"/>
      <c r="B192" s="35" t="s">
        <v>132</v>
      </c>
      <c r="C192" s="15"/>
      <c r="D192" s="15"/>
      <c r="E192" s="20" t="s">
        <v>1098</v>
      </c>
      <c r="F192" s="15"/>
      <c r="G192" s="81"/>
      <c r="H192" s="81"/>
      <c r="I192" s="81"/>
      <c r="J192" s="81"/>
    </row>
    <row r="193" spans="1:11" ht="20.100000000000001" customHeight="1" outlineLevel="1">
      <c r="A193" s="87"/>
      <c r="B193" s="15" t="s">
        <v>859</v>
      </c>
      <c r="C193" s="15" t="s">
        <v>294</v>
      </c>
      <c r="D193" s="15" t="s">
        <v>84</v>
      </c>
      <c r="E193" s="85" t="s">
        <v>469</v>
      </c>
      <c r="F193" s="15" t="s">
        <v>85</v>
      </c>
      <c r="G193" s="74">
        <v>1159.7</v>
      </c>
      <c r="H193" s="74">
        <v>30.64</v>
      </c>
      <c r="I193" s="110">
        <f>H193*G193</f>
        <v>35533.207999999999</v>
      </c>
      <c r="J193" s="110"/>
    </row>
    <row r="194" spans="1:11" ht="20.100000000000001" customHeight="1" outlineLevel="1">
      <c r="A194" s="87"/>
      <c r="B194" s="15" t="s">
        <v>860</v>
      </c>
      <c r="C194" s="15">
        <v>87650</v>
      </c>
      <c r="D194" s="15" t="s">
        <v>84</v>
      </c>
      <c r="E194" s="85" t="s">
        <v>470</v>
      </c>
      <c r="F194" s="15" t="s">
        <v>85</v>
      </c>
      <c r="G194" s="74">
        <v>1159.7</v>
      </c>
      <c r="H194" s="74">
        <v>26.04</v>
      </c>
      <c r="I194" s="110">
        <f t="shared" ref="I194:I213" si="9">H194*G194</f>
        <v>30198.588</v>
      </c>
      <c r="J194" s="110"/>
    </row>
    <row r="195" spans="1:11" ht="30" customHeight="1" outlineLevel="1">
      <c r="A195" s="87"/>
      <c r="B195" s="15" t="s">
        <v>861</v>
      </c>
      <c r="C195" s="15" t="s">
        <v>335</v>
      </c>
      <c r="D195" s="15" t="s">
        <v>84</v>
      </c>
      <c r="E195" s="85" t="s">
        <v>471</v>
      </c>
      <c r="F195" s="15" t="s">
        <v>85</v>
      </c>
      <c r="G195" s="74">
        <v>386.12</v>
      </c>
      <c r="H195" s="74">
        <v>43.84</v>
      </c>
      <c r="I195" s="110">
        <f t="shared" si="9"/>
        <v>16927.500800000002</v>
      </c>
      <c r="J195" s="110"/>
    </row>
    <row r="196" spans="1:11" ht="20.100000000000001" customHeight="1" outlineLevel="1">
      <c r="A196" s="87"/>
      <c r="B196" s="15" t="s">
        <v>862</v>
      </c>
      <c r="C196" s="15">
        <v>72815</v>
      </c>
      <c r="D196" s="15" t="s">
        <v>84</v>
      </c>
      <c r="E196" s="85" t="s">
        <v>472</v>
      </c>
      <c r="F196" s="15" t="s">
        <v>85</v>
      </c>
      <c r="G196" s="74">
        <v>23.72</v>
      </c>
      <c r="H196" s="74">
        <v>38.950000000000003</v>
      </c>
      <c r="I196" s="110">
        <f t="shared" si="9"/>
        <v>923.89400000000001</v>
      </c>
      <c r="J196" s="110"/>
    </row>
    <row r="197" spans="1:11" ht="20.100000000000001" customHeight="1" outlineLevel="1">
      <c r="A197" s="87"/>
      <c r="B197" s="15" t="s">
        <v>863</v>
      </c>
      <c r="C197" s="15">
        <v>87251</v>
      </c>
      <c r="D197" s="15" t="s">
        <v>84</v>
      </c>
      <c r="E197" s="85" t="s">
        <v>191</v>
      </c>
      <c r="F197" s="15" t="s">
        <v>85</v>
      </c>
      <c r="G197" s="74">
        <v>226.97</v>
      </c>
      <c r="H197" s="74">
        <v>29.77</v>
      </c>
      <c r="I197" s="110">
        <f t="shared" si="9"/>
        <v>6756.8968999999997</v>
      </c>
      <c r="J197" s="110"/>
    </row>
    <row r="198" spans="1:11" ht="20.100000000000001" customHeight="1" outlineLevel="1">
      <c r="A198" s="87"/>
      <c r="B198" s="15" t="s">
        <v>864</v>
      </c>
      <c r="C198" s="15">
        <v>87257</v>
      </c>
      <c r="D198" s="15" t="s">
        <v>84</v>
      </c>
      <c r="E198" s="85" t="s">
        <v>473</v>
      </c>
      <c r="F198" s="15" t="s">
        <v>85</v>
      </c>
      <c r="G198" s="74">
        <v>355.53</v>
      </c>
      <c r="H198" s="74">
        <v>58.23</v>
      </c>
      <c r="I198" s="110">
        <f t="shared" si="9"/>
        <v>20702.511899999998</v>
      </c>
      <c r="J198" s="110"/>
    </row>
    <row r="199" spans="1:11" ht="20.100000000000001" customHeight="1" outlineLevel="1">
      <c r="A199" s="87"/>
      <c r="B199" s="15" t="s">
        <v>865</v>
      </c>
      <c r="C199" s="65">
        <v>72185</v>
      </c>
      <c r="D199" s="15" t="s">
        <v>84</v>
      </c>
      <c r="E199" s="85" t="s">
        <v>474</v>
      </c>
      <c r="F199" s="15" t="s">
        <v>85</v>
      </c>
      <c r="G199" s="74">
        <v>394.33</v>
      </c>
      <c r="H199" s="74">
        <v>83.26</v>
      </c>
      <c r="I199" s="110">
        <f t="shared" si="9"/>
        <v>32831.915800000002</v>
      </c>
      <c r="J199" s="110"/>
    </row>
    <row r="200" spans="1:11" ht="30" customHeight="1" outlineLevel="1">
      <c r="A200" s="87"/>
      <c r="B200" s="15" t="s">
        <v>1099</v>
      </c>
      <c r="C200" s="15" t="s">
        <v>0</v>
      </c>
      <c r="D200" s="15" t="s">
        <v>106</v>
      </c>
      <c r="E200" s="37" t="s">
        <v>285</v>
      </c>
      <c r="F200" s="36" t="s">
        <v>85</v>
      </c>
      <c r="G200" s="74">
        <v>27.9</v>
      </c>
      <c r="H200" s="74">
        <v>141.36000000000001</v>
      </c>
      <c r="I200" s="110">
        <f t="shared" si="9"/>
        <v>3943.944</v>
      </c>
      <c r="J200" s="110"/>
    </row>
    <row r="201" spans="1:11" ht="30" customHeight="1" outlineLevel="1">
      <c r="A201" s="87"/>
      <c r="B201" s="15" t="s">
        <v>1100</v>
      </c>
      <c r="C201" s="15" t="s">
        <v>0</v>
      </c>
      <c r="D201" s="15" t="s">
        <v>106</v>
      </c>
      <c r="E201" s="85" t="s">
        <v>286</v>
      </c>
      <c r="F201" s="36" t="s">
        <v>85</v>
      </c>
      <c r="G201" s="74">
        <v>22.68</v>
      </c>
      <c r="H201" s="74">
        <v>141.36000000000001</v>
      </c>
      <c r="I201" s="110">
        <f t="shared" si="9"/>
        <v>3206.0448000000001</v>
      </c>
      <c r="J201" s="110"/>
    </row>
    <row r="202" spans="1:11" s="86" customFormat="1" ht="20.100000000000001" customHeight="1" outlineLevel="1">
      <c r="A202" s="87"/>
      <c r="B202" s="15" t="s">
        <v>1101</v>
      </c>
      <c r="C202" s="15">
        <v>72189</v>
      </c>
      <c r="D202" s="15" t="s">
        <v>84</v>
      </c>
      <c r="E202" s="85" t="s">
        <v>1223</v>
      </c>
      <c r="F202" s="36" t="s">
        <v>97</v>
      </c>
      <c r="G202" s="74">
        <v>191.3</v>
      </c>
      <c r="H202" s="74">
        <v>16.72</v>
      </c>
      <c r="I202" s="110">
        <f t="shared" si="9"/>
        <v>3198.5360000000001</v>
      </c>
      <c r="J202" s="110"/>
      <c r="K202" s="1"/>
    </row>
    <row r="203" spans="1:11" s="86" customFormat="1" ht="20.100000000000001" customHeight="1" outlineLevel="1">
      <c r="A203" s="87"/>
      <c r="B203" s="15" t="s">
        <v>1102</v>
      </c>
      <c r="C203" s="15" t="s">
        <v>453</v>
      </c>
      <c r="D203" s="15" t="s">
        <v>106</v>
      </c>
      <c r="E203" s="85" t="s">
        <v>2</v>
      </c>
      <c r="F203" s="15" t="s">
        <v>97</v>
      </c>
      <c r="G203" s="74">
        <v>90</v>
      </c>
      <c r="H203" s="74">
        <v>66.95</v>
      </c>
      <c r="I203" s="110">
        <f t="shared" si="9"/>
        <v>6025.5</v>
      </c>
      <c r="J203" s="110"/>
      <c r="K203" s="1"/>
    </row>
    <row r="204" spans="1:11" s="86" customFormat="1" ht="20.100000000000001" customHeight="1" outlineLevel="1">
      <c r="A204" s="87"/>
      <c r="B204" s="15" t="s">
        <v>1224</v>
      </c>
      <c r="C204" s="15" t="s">
        <v>454</v>
      </c>
      <c r="D204" s="15" t="s">
        <v>106</v>
      </c>
      <c r="E204" s="85" t="s">
        <v>475</v>
      </c>
      <c r="F204" s="15" t="s">
        <v>97</v>
      </c>
      <c r="G204" s="74">
        <v>1.77</v>
      </c>
      <c r="H204" s="74">
        <v>104.57</v>
      </c>
      <c r="I204" s="110">
        <f t="shared" si="9"/>
        <v>185.0889</v>
      </c>
      <c r="J204" s="110"/>
      <c r="K204" s="1"/>
    </row>
    <row r="205" spans="1:11" ht="20.100000000000001" customHeight="1" outlineLevel="1">
      <c r="A205" s="87"/>
      <c r="B205" s="35" t="s">
        <v>133</v>
      </c>
      <c r="C205" s="15"/>
      <c r="D205" s="15"/>
      <c r="E205" s="20" t="s">
        <v>175</v>
      </c>
      <c r="F205" s="15"/>
      <c r="G205" s="74">
        <v>0</v>
      </c>
      <c r="H205" s="74"/>
      <c r="I205" s="110">
        <f t="shared" si="9"/>
        <v>0</v>
      </c>
      <c r="J205" s="110"/>
    </row>
    <row r="206" spans="1:11" ht="20.100000000000001" customHeight="1" outlineLevel="1">
      <c r="A206" s="87"/>
      <c r="B206" s="15" t="s">
        <v>866</v>
      </c>
      <c r="C206" s="15" t="s">
        <v>337</v>
      </c>
      <c r="D206" s="15" t="s">
        <v>84</v>
      </c>
      <c r="E206" s="85" t="s">
        <v>476</v>
      </c>
      <c r="F206" s="15" t="s">
        <v>85</v>
      </c>
      <c r="G206" s="74">
        <v>345.98</v>
      </c>
      <c r="H206" s="74">
        <v>33.85</v>
      </c>
      <c r="I206" s="110">
        <f t="shared" si="9"/>
        <v>11711.423000000001</v>
      </c>
      <c r="J206" s="110"/>
    </row>
    <row r="207" spans="1:11" ht="20.100000000000001" customHeight="1" outlineLevel="1">
      <c r="A207" s="87"/>
      <c r="B207" s="15" t="s">
        <v>867</v>
      </c>
      <c r="C207" s="75" t="s">
        <v>294</v>
      </c>
      <c r="D207" s="15" t="s">
        <v>84</v>
      </c>
      <c r="E207" s="66" t="s">
        <v>295</v>
      </c>
      <c r="F207" s="15" t="s">
        <v>85</v>
      </c>
      <c r="G207" s="74">
        <v>28.22</v>
      </c>
      <c r="H207" s="74">
        <v>27.06</v>
      </c>
      <c r="I207" s="110">
        <f t="shared" si="9"/>
        <v>763.63319999999999</v>
      </c>
      <c r="J207" s="110"/>
    </row>
    <row r="208" spans="1:11" ht="30" customHeight="1" outlineLevel="1">
      <c r="A208" s="87"/>
      <c r="B208" s="15" t="s">
        <v>868</v>
      </c>
      <c r="C208" s="15" t="s">
        <v>213</v>
      </c>
      <c r="D208" s="15" t="s">
        <v>84</v>
      </c>
      <c r="E208" s="85" t="s">
        <v>478</v>
      </c>
      <c r="F208" s="15" t="s">
        <v>85</v>
      </c>
      <c r="G208" s="74">
        <v>67.22</v>
      </c>
      <c r="H208" s="74">
        <v>56.56</v>
      </c>
      <c r="I208" s="110">
        <f t="shared" si="9"/>
        <v>3801.9632000000001</v>
      </c>
      <c r="J208" s="110"/>
    </row>
    <row r="209" spans="1:11" ht="20.100000000000001" customHeight="1" outlineLevel="1">
      <c r="A209" s="87"/>
      <c r="B209" s="15" t="s">
        <v>869</v>
      </c>
      <c r="C209" s="15" t="s">
        <v>371</v>
      </c>
      <c r="D209" s="15" t="s">
        <v>106</v>
      </c>
      <c r="E209" s="85" t="s">
        <v>287</v>
      </c>
      <c r="F209" s="15" t="s">
        <v>85</v>
      </c>
      <c r="G209" s="74">
        <v>4.8600000000000003</v>
      </c>
      <c r="H209" s="74">
        <v>91.97</v>
      </c>
      <c r="I209" s="110">
        <f t="shared" si="9"/>
        <v>446.9742</v>
      </c>
      <c r="J209" s="110"/>
    </row>
    <row r="210" spans="1:11" ht="20.100000000000001" customHeight="1" outlineLevel="1">
      <c r="A210" s="87"/>
      <c r="B210" s="15" t="s">
        <v>870</v>
      </c>
      <c r="C210" s="15" t="s">
        <v>371</v>
      </c>
      <c r="D210" s="15" t="s">
        <v>106</v>
      </c>
      <c r="E210" s="85" t="s">
        <v>288</v>
      </c>
      <c r="F210" s="15" t="s">
        <v>85</v>
      </c>
      <c r="G210" s="74">
        <v>8.64</v>
      </c>
      <c r="H210" s="74">
        <v>91.97</v>
      </c>
      <c r="I210" s="110">
        <f t="shared" si="9"/>
        <v>794.62080000000003</v>
      </c>
      <c r="J210" s="110"/>
    </row>
    <row r="211" spans="1:11" ht="30" customHeight="1" outlineLevel="1">
      <c r="A211" s="87"/>
      <c r="B211" s="15" t="s">
        <v>871</v>
      </c>
      <c r="C211" s="15" t="s">
        <v>194</v>
      </c>
      <c r="D211" s="15" t="s">
        <v>84</v>
      </c>
      <c r="E211" s="85" t="s">
        <v>477</v>
      </c>
      <c r="F211" s="15" t="s">
        <v>97</v>
      </c>
      <c r="G211" s="74">
        <v>23.1</v>
      </c>
      <c r="H211" s="74">
        <v>43.07</v>
      </c>
      <c r="I211" s="110">
        <f t="shared" si="9"/>
        <v>994.91700000000003</v>
      </c>
      <c r="J211" s="110"/>
    </row>
    <row r="212" spans="1:11" ht="20.100000000000001" customHeight="1" outlineLevel="1">
      <c r="A212" s="87"/>
      <c r="B212" s="15" t="s">
        <v>872</v>
      </c>
      <c r="C212" s="15">
        <v>73692</v>
      </c>
      <c r="D212" s="15" t="s">
        <v>84</v>
      </c>
      <c r="E212" s="85" t="s">
        <v>479</v>
      </c>
      <c r="F212" s="15" t="s">
        <v>82</v>
      </c>
      <c r="G212" s="74">
        <v>7.6</v>
      </c>
      <c r="H212" s="74">
        <v>110.12</v>
      </c>
      <c r="I212" s="110">
        <f t="shared" si="9"/>
        <v>836.91200000000003</v>
      </c>
      <c r="J212" s="110"/>
    </row>
    <row r="213" spans="1:11" ht="20.100000000000001" customHeight="1" outlineLevel="1">
      <c r="A213" s="87"/>
      <c r="B213" s="15" t="s">
        <v>873</v>
      </c>
      <c r="C213" s="15" t="s">
        <v>340</v>
      </c>
      <c r="D213" s="15" t="s">
        <v>84</v>
      </c>
      <c r="E213" s="85" t="s">
        <v>281</v>
      </c>
      <c r="F213" s="15" t="s">
        <v>85</v>
      </c>
      <c r="G213" s="74">
        <v>368.56</v>
      </c>
      <c r="H213" s="200">
        <v>10.87</v>
      </c>
      <c r="I213" s="110">
        <f t="shared" si="9"/>
        <v>4006.2471999999998</v>
      </c>
      <c r="J213" s="112"/>
    </row>
    <row r="214" spans="1:11" ht="20.100000000000001" customHeight="1" outlineLevel="1">
      <c r="A214" s="87"/>
      <c r="B214" s="97"/>
      <c r="C214" s="98"/>
      <c r="D214" s="98"/>
      <c r="E214" s="98"/>
      <c r="F214" s="98"/>
      <c r="G214" s="113"/>
      <c r="H214" s="114" t="s">
        <v>234</v>
      </c>
      <c r="I214" s="112">
        <f>SUM(I193:I213)</f>
        <v>183790.31970000002</v>
      </c>
      <c r="J214" s="112"/>
    </row>
    <row r="215" spans="1:11" ht="20.100000000000001" customHeight="1">
      <c r="A215" s="87"/>
      <c r="B215" s="87"/>
      <c r="C215" s="87"/>
      <c r="D215" s="87"/>
      <c r="E215" s="28"/>
      <c r="F215" s="87"/>
      <c r="G215" s="57"/>
      <c r="H215" s="56"/>
      <c r="I215" s="8"/>
      <c r="J215" s="8"/>
    </row>
    <row r="216" spans="1:11" ht="20.100000000000001" customHeight="1">
      <c r="A216" s="87"/>
      <c r="B216" s="49">
        <v>11</v>
      </c>
      <c r="C216" s="49"/>
      <c r="D216" s="49"/>
      <c r="E216" s="22" t="s">
        <v>5</v>
      </c>
      <c r="F216" s="22"/>
      <c r="G216" s="104"/>
      <c r="H216" s="104"/>
      <c r="I216" s="104"/>
      <c r="J216" s="111"/>
    </row>
    <row r="217" spans="1:11" ht="20.100000000000001" customHeight="1" outlineLevel="1">
      <c r="A217" s="87"/>
      <c r="B217" s="15" t="s">
        <v>1</v>
      </c>
      <c r="C217" s="15" t="s">
        <v>350</v>
      </c>
      <c r="D217" s="15" t="s">
        <v>106</v>
      </c>
      <c r="E217" s="85" t="s">
        <v>715</v>
      </c>
      <c r="F217" s="15" t="s">
        <v>85</v>
      </c>
      <c r="G217" s="74">
        <v>2028.45</v>
      </c>
      <c r="H217" s="74">
        <v>14.81</v>
      </c>
      <c r="I217" s="110">
        <f>H217*G217</f>
        <v>30041.344500000003</v>
      </c>
      <c r="J217" s="110"/>
    </row>
    <row r="218" spans="1:11" ht="20.100000000000001" customHeight="1" outlineLevel="1">
      <c r="A218" s="87"/>
      <c r="B218" s="15" t="s">
        <v>505</v>
      </c>
      <c r="C218" s="15">
        <v>88489</v>
      </c>
      <c r="D218" s="15" t="s">
        <v>84</v>
      </c>
      <c r="E218" s="85" t="s">
        <v>368</v>
      </c>
      <c r="F218" s="15" t="s">
        <v>85</v>
      </c>
      <c r="G218" s="74">
        <v>2715.32</v>
      </c>
      <c r="H218" s="74">
        <v>11.06</v>
      </c>
      <c r="I218" s="110">
        <f t="shared" ref="I218:I222" si="10">H218*G218</f>
        <v>30031.439200000004</v>
      </c>
      <c r="J218" s="110"/>
    </row>
    <row r="219" spans="1:11" ht="20.100000000000001" customHeight="1" outlineLevel="1">
      <c r="A219" s="87"/>
      <c r="B219" s="15" t="s">
        <v>32</v>
      </c>
      <c r="C219" s="15">
        <v>88486</v>
      </c>
      <c r="D219" s="15" t="s">
        <v>84</v>
      </c>
      <c r="E219" s="85" t="s">
        <v>415</v>
      </c>
      <c r="F219" s="15" t="s">
        <v>85</v>
      </c>
      <c r="G219" s="74">
        <v>498.03</v>
      </c>
      <c r="H219" s="74">
        <v>8.61</v>
      </c>
      <c r="I219" s="110">
        <f t="shared" si="10"/>
        <v>4288.0382999999993</v>
      </c>
      <c r="J219" s="110"/>
    </row>
    <row r="220" spans="1:11" ht="20.100000000000001" customHeight="1" outlineLevel="1">
      <c r="A220" s="87"/>
      <c r="B220" s="15" t="s">
        <v>3</v>
      </c>
      <c r="C220" s="15" t="s">
        <v>214</v>
      </c>
      <c r="D220" s="15" t="s">
        <v>84</v>
      </c>
      <c r="E220" s="85" t="s">
        <v>8</v>
      </c>
      <c r="F220" s="15" t="s">
        <v>85</v>
      </c>
      <c r="G220" s="74">
        <v>107.1</v>
      </c>
      <c r="H220" s="74">
        <v>19.14</v>
      </c>
      <c r="I220" s="110">
        <f t="shared" si="10"/>
        <v>2049.8939999999998</v>
      </c>
      <c r="J220" s="110"/>
    </row>
    <row r="221" spans="1:11" ht="20.100000000000001" customHeight="1" outlineLevel="1">
      <c r="A221" s="87"/>
      <c r="B221" s="15" t="s">
        <v>240</v>
      </c>
      <c r="C221" s="15" t="s">
        <v>289</v>
      </c>
      <c r="D221" s="15" t="s">
        <v>84</v>
      </c>
      <c r="E221" s="85" t="s">
        <v>290</v>
      </c>
      <c r="F221" s="15" t="s">
        <v>85</v>
      </c>
      <c r="G221" s="74">
        <v>19.13</v>
      </c>
      <c r="H221" s="74">
        <v>19.23</v>
      </c>
      <c r="I221" s="110">
        <f t="shared" si="10"/>
        <v>367.86989999999997</v>
      </c>
      <c r="J221" s="110"/>
    </row>
    <row r="222" spans="1:11" ht="20.100000000000001" customHeight="1" outlineLevel="1">
      <c r="A222" s="87"/>
      <c r="B222" s="15" t="s">
        <v>241</v>
      </c>
      <c r="C222" s="15">
        <v>79460</v>
      </c>
      <c r="D222" s="15" t="s">
        <v>84</v>
      </c>
      <c r="E222" s="85" t="s">
        <v>635</v>
      </c>
      <c r="F222" s="15" t="s">
        <v>85</v>
      </c>
      <c r="G222" s="74">
        <v>172.17</v>
      </c>
      <c r="H222" s="74">
        <v>41.75</v>
      </c>
      <c r="I222" s="110">
        <f t="shared" si="10"/>
        <v>7188.0974999999999</v>
      </c>
      <c r="J222" s="110"/>
    </row>
    <row r="223" spans="1:11" ht="20.100000000000001" customHeight="1" outlineLevel="1">
      <c r="A223" s="87"/>
      <c r="B223" s="97"/>
      <c r="C223" s="98"/>
      <c r="D223" s="98"/>
      <c r="E223" s="98"/>
      <c r="F223" s="98"/>
      <c r="G223" s="113"/>
      <c r="H223" s="114" t="s">
        <v>234</v>
      </c>
      <c r="I223" s="112">
        <f>SUM(I217:I222)</f>
        <v>73966.683400000009</v>
      </c>
      <c r="J223" s="112"/>
    </row>
    <row r="224" spans="1:11" s="86" customFormat="1" ht="20.100000000000001" customHeight="1">
      <c r="A224" s="87"/>
      <c r="B224" s="87"/>
      <c r="C224" s="87"/>
      <c r="D224" s="87"/>
      <c r="E224" s="28"/>
      <c r="F224" s="87"/>
      <c r="G224" s="57"/>
      <c r="H224" s="56"/>
      <c r="I224" s="8"/>
      <c r="J224" s="8"/>
      <c r="K224" s="1"/>
    </row>
    <row r="225" spans="1:11" ht="20.100000000000001" customHeight="1">
      <c r="A225" s="87"/>
      <c r="B225" s="49">
        <v>12</v>
      </c>
      <c r="C225" s="49"/>
      <c r="D225" s="49"/>
      <c r="E225" s="22" t="s">
        <v>45</v>
      </c>
      <c r="F225" s="22"/>
      <c r="G225" s="104"/>
      <c r="H225" s="104"/>
      <c r="I225" s="104"/>
      <c r="J225" s="111"/>
    </row>
    <row r="226" spans="1:11" s="86" customFormat="1" ht="20.100000000000001" customHeight="1" outlineLevel="1">
      <c r="A226" s="87"/>
      <c r="B226" s="52" t="s">
        <v>6</v>
      </c>
      <c r="C226" s="52"/>
      <c r="D226" s="93"/>
      <c r="E226" s="33" t="s">
        <v>16</v>
      </c>
      <c r="F226" s="31"/>
      <c r="G226" s="74">
        <v>0</v>
      </c>
      <c r="H226" s="120"/>
      <c r="I226" s="110"/>
      <c r="J226" s="110"/>
      <c r="K226" s="1"/>
    </row>
    <row r="227" spans="1:11" s="86" customFormat="1" ht="20.100000000000001" customHeight="1" outlineLevel="1">
      <c r="A227" s="87"/>
      <c r="B227" s="30" t="s">
        <v>874</v>
      </c>
      <c r="C227" s="30">
        <v>89401</v>
      </c>
      <c r="D227" s="30" t="s">
        <v>84</v>
      </c>
      <c r="E227" s="94" t="s">
        <v>556</v>
      </c>
      <c r="F227" s="93" t="s">
        <v>97</v>
      </c>
      <c r="G227" s="74">
        <v>36.78</v>
      </c>
      <c r="H227" s="74">
        <v>5.41</v>
      </c>
      <c r="I227" s="110">
        <f>H227*G227</f>
        <v>198.97980000000001</v>
      </c>
      <c r="J227" s="110"/>
      <c r="K227" s="1"/>
    </row>
    <row r="228" spans="1:11" s="86" customFormat="1" ht="20.100000000000001" customHeight="1" outlineLevel="1">
      <c r="A228" s="87"/>
      <c r="B228" s="30" t="s">
        <v>875</v>
      </c>
      <c r="C228" s="30">
        <v>89446</v>
      </c>
      <c r="D228" s="30" t="s">
        <v>84</v>
      </c>
      <c r="E228" s="94" t="s">
        <v>557</v>
      </c>
      <c r="F228" s="93" t="s">
        <v>97</v>
      </c>
      <c r="G228" s="74">
        <v>275.11</v>
      </c>
      <c r="H228" s="74">
        <v>3.83</v>
      </c>
      <c r="I228" s="110">
        <f t="shared" ref="I228:I291" si="11">H228*G228</f>
        <v>1053.6713</v>
      </c>
      <c r="J228" s="110"/>
      <c r="K228" s="1"/>
    </row>
    <row r="229" spans="1:11" s="86" customFormat="1" ht="20.100000000000001" customHeight="1" outlineLevel="1">
      <c r="A229" s="87"/>
      <c r="B229" s="30" t="s">
        <v>1103</v>
      </c>
      <c r="C229" s="30">
        <v>89447</v>
      </c>
      <c r="D229" s="30" t="s">
        <v>84</v>
      </c>
      <c r="E229" s="94" t="s">
        <v>558</v>
      </c>
      <c r="F229" s="93" t="s">
        <v>97</v>
      </c>
      <c r="G229" s="74">
        <v>16.43</v>
      </c>
      <c r="H229" s="74">
        <v>7.78</v>
      </c>
      <c r="I229" s="110">
        <f t="shared" si="11"/>
        <v>127.8254</v>
      </c>
      <c r="J229" s="110"/>
      <c r="K229" s="1"/>
    </row>
    <row r="230" spans="1:11" s="86" customFormat="1" ht="20.100000000000001" customHeight="1" outlineLevel="1">
      <c r="A230" s="87"/>
      <c r="B230" s="30" t="s">
        <v>1104</v>
      </c>
      <c r="C230" s="30">
        <v>89449</v>
      </c>
      <c r="D230" s="30" t="s">
        <v>84</v>
      </c>
      <c r="E230" s="94" t="s">
        <v>613</v>
      </c>
      <c r="F230" s="93" t="s">
        <v>97</v>
      </c>
      <c r="G230" s="74">
        <v>115.77</v>
      </c>
      <c r="H230" s="74">
        <v>13.87</v>
      </c>
      <c r="I230" s="110">
        <f t="shared" si="11"/>
        <v>1605.7298999999998</v>
      </c>
      <c r="J230" s="110"/>
      <c r="K230" s="1"/>
    </row>
    <row r="231" spans="1:11" s="86" customFormat="1" ht="20.100000000000001" customHeight="1" outlineLevel="1">
      <c r="A231" s="87"/>
      <c r="B231" s="30" t="s">
        <v>1105</v>
      </c>
      <c r="C231" s="30">
        <v>89450</v>
      </c>
      <c r="D231" s="93" t="s">
        <v>84</v>
      </c>
      <c r="E231" s="94" t="s">
        <v>614</v>
      </c>
      <c r="F231" s="93" t="s">
        <v>97</v>
      </c>
      <c r="G231" s="74">
        <v>42.95</v>
      </c>
      <c r="H231" s="74">
        <v>21.27</v>
      </c>
      <c r="I231" s="110">
        <f t="shared" si="11"/>
        <v>913.54650000000004</v>
      </c>
      <c r="J231" s="110"/>
      <c r="K231" s="1"/>
    </row>
    <row r="232" spans="1:11" s="86" customFormat="1" ht="20.100000000000001" customHeight="1" outlineLevel="1">
      <c r="A232" s="87"/>
      <c r="B232" s="30" t="s">
        <v>1106</v>
      </c>
      <c r="C232" s="30">
        <v>89451</v>
      </c>
      <c r="D232" s="93" t="s">
        <v>84</v>
      </c>
      <c r="E232" s="94" t="s">
        <v>615</v>
      </c>
      <c r="F232" s="93" t="s">
        <v>97</v>
      </c>
      <c r="G232" s="74">
        <v>50.33</v>
      </c>
      <c r="H232" s="74">
        <v>29.68</v>
      </c>
      <c r="I232" s="110">
        <f t="shared" si="11"/>
        <v>1493.7944</v>
      </c>
      <c r="J232" s="110"/>
      <c r="K232" s="1"/>
    </row>
    <row r="233" spans="1:11" s="86" customFormat="1" ht="20.100000000000001" customHeight="1" outlineLevel="1">
      <c r="A233" s="87"/>
      <c r="B233" s="30" t="s">
        <v>1107</v>
      </c>
      <c r="C233" s="30">
        <v>89452</v>
      </c>
      <c r="D233" s="93" t="s">
        <v>84</v>
      </c>
      <c r="E233" s="94" t="s">
        <v>616</v>
      </c>
      <c r="F233" s="93" t="s">
        <v>97</v>
      </c>
      <c r="G233" s="74">
        <v>94.74</v>
      </c>
      <c r="H233" s="74">
        <v>37.24</v>
      </c>
      <c r="I233" s="110">
        <f t="shared" si="11"/>
        <v>3528.1176</v>
      </c>
      <c r="J233" s="110"/>
      <c r="K233" s="1"/>
    </row>
    <row r="234" spans="1:11" s="86" customFormat="1" ht="20.100000000000001" customHeight="1" outlineLevel="1">
      <c r="A234" s="87"/>
      <c r="B234" s="30" t="s">
        <v>1108</v>
      </c>
      <c r="C234" s="30">
        <v>89714</v>
      </c>
      <c r="D234" s="93" t="s">
        <v>84</v>
      </c>
      <c r="E234" s="94" t="s">
        <v>617</v>
      </c>
      <c r="F234" s="93" t="s">
        <v>97</v>
      </c>
      <c r="G234" s="74">
        <v>46.4</v>
      </c>
      <c r="H234" s="74">
        <v>36.46</v>
      </c>
      <c r="I234" s="110">
        <f t="shared" si="11"/>
        <v>1691.7439999999999</v>
      </c>
      <c r="J234" s="110"/>
      <c r="K234" s="1"/>
    </row>
    <row r="235" spans="1:11" s="86" customFormat="1" ht="30" customHeight="1" outlineLevel="1">
      <c r="A235" s="87"/>
      <c r="B235" s="30" t="s">
        <v>1109</v>
      </c>
      <c r="C235" s="30">
        <v>72796</v>
      </c>
      <c r="D235" s="93" t="s">
        <v>84</v>
      </c>
      <c r="E235" s="94" t="s">
        <v>1016</v>
      </c>
      <c r="F235" s="93" t="s">
        <v>79</v>
      </c>
      <c r="G235" s="74">
        <v>4</v>
      </c>
      <c r="H235" s="74">
        <v>295.77</v>
      </c>
      <c r="I235" s="110">
        <f t="shared" si="11"/>
        <v>1183.08</v>
      </c>
      <c r="J235" s="110"/>
      <c r="K235" s="1"/>
    </row>
    <row r="236" spans="1:11" s="86" customFormat="1" ht="30" customHeight="1" outlineLevel="1">
      <c r="A236" s="87"/>
      <c r="B236" s="30" t="s">
        <v>1110</v>
      </c>
      <c r="C236" s="30">
        <v>72795</v>
      </c>
      <c r="D236" s="93" t="s">
        <v>84</v>
      </c>
      <c r="E236" s="94" t="s">
        <v>603</v>
      </c>
      <c r="F236" s="93" t="s">
        <v>79</v>
      </c>
      <c r="G236" s="74">
        <v>4</v>
      </c>
      <c r="H236" s="74">
        <v>212.61</v>
      </c>
      <c r="I236" s="110">
        <f t="shared" si="11"/>
        <v>850.44</v>
      </c>
      <c r="J236" s="110"/>
      <c r="K236" s="1"/>
    </row>
    <row r="237" spans="1:11" s="86" customFormat="1" ht="30" customHeight="1" outlineLevel="1">
      <c r="A237" s="87"/>
      <c r="B237" s="30" t="s">
        <v>1111</v>
      </c>
      <c r="C237" s="30">
        <v>72789</v>
      </c>
      <c r="D237" s="93" t="s">
        <v>84</v>
      </c>
      <c r="E237" s="94" t="s">
        <v>604</v>
      </c>
      <c r="F237" s="93" t="s">
        <v>79</v>
      </c>
      <c r="G237" s="74">
        <v>1</v>
      </c>
      <c r="H237" s="74">
        <v>13.84</v>
      </c>
      <c r="I237" s="110">
        <f t="shared" si="11"/>
        <v>13.84</v>
      </c>
      <c r="J237" s="110"/>
      <c r="K237" s="1"/>
    </row>
    <row r="238" spans="1:11" s="86" customFormat="1" ht="30" customHeight="1" outlineLevel="1">
      <c r="A238" s="87"/>
      <c r="B238" s="30" t="s">
        <v>1112</v>
      </c>
      <c r="C238" s="30">
        <v>89616</v>
      </c>
      <c r="D238" s="93" t="s">
        <v>84</v>
      </c>
      <c r="E238" s="94" t="s">
        <v>606</v>
      </c>
      <c r="F238" s="93" t="s">
        <v>79</v>
      </c>
      <c r="G238" s="74">
        <v>4</v>
      </c>
      <c r="H238" s="74">
        <v>32.58</v>
      </c>
      <c r="I238" s="110">
        <f t="shared" si="11"/>
        <v>130.32</v>
      </c>
      <c r="J238" s="110"/>
      <c r="K238" s="1"/>
    </row>
    <row r="239" spans="1:11" s="86" customFormat="1" ht="30" customHeight="1" outlineLevel="1">
      <c r="A239" s="87"/>
      <c r="B239" s="30" t="s">
        <v>1113</v>
      </c>
      <c r="C239" s="30">
        <v>89538</v>
      </c>
      <c r="D239" s="93" t="s">
        <v>84</v>
      </c>
      <c r="E239" s="94" t="s">
        <v>605</v>
      </c>
      <c r="F239" s="93" t="s">
        <v>79</v>
      </c>
      <c r="G239" s="74">
        <v>3</v>
      </c>
      <c r="H239" s="74">
        <v>2.67</v>
      </c>
      <c r="I239" s="110">
        <f t="shared" si="11"/>
        <v>8.01</v>
      </c>
      <c r="J239" s="110"/>
      <c r="K239" s="1"/>
    </row>
    <row r="240" spans="1:11" s="86" customFormat="1" ht="30" customHeight="1" outlineLevel="1">
      <c r="A240" s="87"/>
      <c r="B240" s="30" t="s">
        <v>1114</v>
      </c>
      <c r="C240" s="30">
        <v>89538</v>
      </c>
      <c r="D240" s="93" t="s">
        <v>84</v>
      </c>
      <c r="E240" s="94" t="s">
        <v>607</v>
      </c>
      <c r="F240" s="93" t="s">
        <v>79</v>
      </c>
      <c r="G240" s="74">
        <v>81</v>
      </c>
      <c r="H240" s="74">
        <v>2.67</v>
      </c>
      <c r="I240" s="110">
        <f t="shared" si="11"/>
        <v>216.26999999999998</v>
      </c>
      <c r="J240" s="110"/>
      <c r="K240" s="1"/>
    </row>
    <row r="241" spans="1:11" s="86" customFormat="1" ht="30" customHeight="1" outlineLevel="1">
      <c r="A241" s="87"/>
      <c r="B241" s="30" t="s">
        <v>1115</v>
      </c>
      <c r="C241" s="30">
        <v>89553</v>
      </c>
      <c r="D241" s="93" t="s">
        <v>84</v>
      </c>
      <c r="E241" s="94" t="s">
        <v>608</v>
      </c>
      <c r="F241" s="93" t="s">
        <v>79</v>
      </c>
      <c r="G241" s="74">
        <v>2</v>
      </c>
      <c r="H241" s="74">
        <v>3.61</v>
      </c>
      <c r="I241" s="110">
        <f t="shared" si="11"/>
        <v>7.22</v>
      </c>
      <c r="J241" s="110"/>
      <c r="K241" s="1"/>
    </row>
    <row r="242" spans="1:11" s="86" customFormat="1" ht="30" customHeight="1" outlineLevel="1">
      <c r="A242" s="87"/>
      <c r="B242" s="30" t="s">
        <v>1116</v>
      </c>
      <c r="C242" s="30">
        <v>89596</v>
      </c>
      <c r="D242" s="93" t="s">
        <v>84</v>
      </c>
      <c r="E242" s="94" t="s">
        <v>609</v>
      </c>
      <c r="F242" s="93" t="s">
        <v>79</v>
      </c>
      <c r="G242" s="74">
        <v>36</v>
      </c>
      <c r="H242" s="74">
        <v>7.57</v>
      </c>
      <c r="I242" s="110">
        <f t="shared" si="11"/>
        <v>272.52</v>
      </c>
      <c r="J242" s="110"/>
      <c r="K242" s="1"/>
    </row>
    <row r="243" spans="1:11" s="86" customFormat="1" ht="30" customHeight="1" outlineLevel="1">
      <c r="A243" s="87"/>
      <c r="B243" s="30" t="s">
        <v>1117</v>
      </c>
      <c r="C243" s="30">
        <v>89610</v>
      </c>
      <c r="D243" s="93" t="s">
        <v>84</v>
      </c>
      <c r="E243" s="94" t="s">
        <v>610</v>
      </c>
      <c r="F243" s="93" t="s">
        <v>79</v>
      </c>
      <c r="G243" s="74">
        <v>16</v>
      </c>
      <c r="H243" s="74">
        <v>14.3</v>
      </c>
      <c r="I243" s="110">
        <f t="shared" si="11"/>
        <v>228.8</v>
      </c>
      <c r="J243" s="110"/>
      <c r="K243" s="1"/>
    </row>
    <row r="244" spans="1:11" s="86" customFormat="1" ht="30" customHeight="1" outlineLevel="1">
      <c r="A244" s="87"/>
      <c r="B244" s="30" t="s">
        <v>1118</v>
      </c>
      <c r="C244" s="30">
        <v>89613</v>
      </c>
      <c r="D244" s="93" t="s">
        <v>84</v>
      </c>
      <c r="E244" s="94" t="s">
        <v>611</v>
      </c>
      <c r="F244" s="93" t="s">
        <v>79</v>
      </c>
      <c r="G244" s="74">
        <v>4</v>
      </c>
      <c r="H244" s="74">
        <v>23.36</v>
      </c>
      <c r="I244" s="110">
        <f t="shared" si="11"/>
        <v>93.44</v>
      </c>
      <c r="J244" s="110"/>
      <c r="K244" s="1"/>
    </row>
    <row r="245" spans="1:11" s="86" customFormat="1" ht="30" customHeight="1" outlineLevel="1">
      <c r="A245" s="87"/>
      <c r="B245" s="30" t="s">
        <v>1119</v>
      </c>
      <c r="C245" s="30">
        <v>89616</v>
      </c>
      <c r="D245" s="93" t="s">
        <v>84</v>
      </c>
      <c r="E245" s="94" t="s">
        <v>612</v>
      </c>
      <c r="F245" s="93" t="s">
        <v>79</v>
      </c>
      <c r="G245" s="74">
        <v>4</v>
      </c>
      <c r="H245" s="74">
        <v>32.58</v>
      </c>
      <c r="I245" s="110">
        <f t="shared" si="11"/>
        <v>130.32</v>
      </c>
      <c r="J245" s="110"/>
      <c r="K245" s="1"/>
    </row>
    <row r="246" spans="1:11" s="86" customFormat="1" ht="20.100000000000001" customHeight="1" outlineLevel="1">
      <c r="A246" s="87"/>
      <c r="B246" s="30" t="s">
        <v>1120</v>
      </c>
      <c r="C246" s="30" t="s">
        <v>889</v>
      </c>
      <c r="D246" s="93" t="s">
        <v>106</v>
      </c>
      <c r="E246" s="94" t="s">
        <v>561</v>
      </c>
      <c r="F246" s="93" t="s">
        <v>79</v>
      </c>
      <c r="G246" s="74">
        <v>1</v>
      </c>
      <c r="H246" s="74">
        <v>4.7</v>
      </c>
      <c r="I246" s="110">
        <f t="shared" si="11"/>
        <v>4.7</v>
      </c>
      <c r="J246" s="110"/>
      <c r="K246" s="1"/>
    </row>
    <row r="247" spans="1:11" s="86" customFormat="1" ht="20.100000000000001" customHeight="1" outlineLevel="1">
      <c r="A247" s="87"/>
      <c r="B247" s="30" t="s">
        <v>1121</v>
      </c>
      <c r="C247" s="30" t="s">
        <v>893</v>
      </c>
      <c r="D247" s="93" t="s">
        <v>106</v>
      </c>
      <c r="E247" s="94" t="s">
        <v>562</v>
      </c>
      <c r="F247" s="93" t="s">
        <v>79</v>
      </c>
      <c r="G247" s="74">
        <v>24</v>
      </c>
      <c r="H247" s="74">
        <v>13.15</v>
      </c>
      <c r="I247" s="110">
        <f t="shared" si="11"/>
        <v>315.60000000000002</v>
      </c>
      <c r="J247" s="110"/>
      <c r="K247" s="1"/>
    </row>
    <row r="248" spans="1:11" s="86" customFormat="1" ht="20.100000000000001" customHeight="1" outlineLevel="1">
      <c r="A248" s="87"/>
      <c r="B248" s="30" t="s">
        <v>1122</v>
      </c>
      <c r="C248" s="30" t="s">
        <v>895</v>
      </c>
      <c r="D248" s="93" t="s">
        <v>106</v>
      </c>
      <c r="E248" s="94" t="s">
        <v>563</v>
      </c>
      <c r="F248" s="93" t="s">
        <v>79</v>
      </c>
      <c r="G248" s="74">
        <v>3</v>
      </c>
      <c r="H248" s="74">
        <v>32.590000000000003</v>
      </c>
      <c r="I248" s="110">
        <f t="shared" si="11"/>
        <v>97.77000000000001</v>
      </c>
      <c r="J248" s="110"/>
      <c r="K248" s="1"/>
    </row>
    <row r="249" spans="1:11" s="86" customFormat="1" ht="20.100000000000001" customHeight="1" outlineLevel="1">
      <c r="A249" s="87"/>
      <c r="B249" s="30" t="s">
        <v>1123</v>
      </c>
      <c r="C249" s="30" t="s">
        <v>897</v>
      </c>
      <c r="D249" s="93" t="s">
        <v>106</v>
      </c>
      <c r="E249" s="94" t="s">
        <v>564</v>
      </c>
      <c r="F249" s="93" t="s">
        <v>79</v>
      </c>
      <c r="G249" s="74">
        <v>7</v>
      </c>
      <c r="H249" s="74">
        <v>42.55</v>
      </c>
      <c r="I249" s="110">
        <f t="shared" si="11"/>
        <v>297.84999999999997</v>
      </c>
      <c r="J249" s="110"/>
      <c r="K249" s="1"/>
    </row>
    <row r="250" spans="1:11" s="86" customFormat="1" ht="19.5" customHeight="1" outlineLevel="1">
      <c r="A250" s="87"/>
      <c r="B250" s="30" t="s">
        <v>1124</v>
      </c>
      <c r="C250" s="96" t="s">
        <v>898</v>
      </c>
      <c r="D250" s="93" t="s">
        <v>106</v>
      </c>
      <c r="E250" s="94" t="s">
        <v>1007</v>
      </c>
      <c r="F250" s="93" t="s">
        <v>79</v>
      </c>
      <c r="G250" s="74">
        <v>2</v>
      </c>
      <c r="H250" s="74">
        <v>94.32</v>
      </c>
      <c r="I250" s="110">
        <f t="shared" si="11"/>
        <v>188.64</v>
      </c>
      <c r="J250" s="110"/>
      <c r="K250" s="1"/>
    </row>
    <row r="251" spans="1:11" s="86" customFormat="1" ht="20.100000000000001" customHeight="1" outlineLevel="1">
      <c r="A251" s="87"/>
      <c r="B251" s="30" t="s">
        <v>1125</v>
      </c>
      <c r="C251" s="30" t="s">
        <v>890</v>
      </c>
      <c r="D251" s="93" t="s">
        <v>106</v>
      </c>
      <c r="E251" s="94" t="s">
        <v>565</v>
      </c>
      <c r="F251" s="93" t="s">
        <v>79</v>
      </c>
      <c r="G251" s="74">
        <v>30</v>
      </c>
      <c r="H251" s="74">
        <v>9.39</v>
      </c>
      <c r="I251" s="110">
        <f t="shared" si="11"/>
        <v>281.70000000000005</v>
      </c>
      <c r="J251" s="110"/>
      <c r="K251" s="1"/>
    </row>
    <row r="252" spans="1:11" s="86" customFormat="1" ht="20.100000000000001" customHeight="1" outlineLevel="1">
      <c r="A252" s="87"/>
      <c r="B252" s="30" t="s">
        <v>1126</v>
      </c>
      <c r="C252" s="30" t="s">
        <v>891</v>
      </c>
      <c r="D252" s="93" t="s">
        <v>106</v>
      </c>
      <c r="E252" s="94" t="s">
        <v>566</v>
      </c>
      <c r="F252" s="93" t="s">
        <v>79</v>
      </c>
      <c r="G252" s="74">
        <v>2</v>
      </c>
      <c r="H252" s="74">
        <v>8.86</v>
      </c>
      <c r="I252" s="110">
        <f t="shared" si="11"/>
        <v>17.72</v>
      </c>
      <c r="J252" s="110"/>
      <c r="K252" s="1"/>
    </row>
    <row r="253" spans="1:11" s="86" customFormat="1" ht="20.100000000000001" customHeight="1" outlineLevel="1">
      <c r="A253" s="87"/>
      <c r="B253" s="30" t="s">
        <v>1127</v>
      </c>
      <c r="C253" s="30" t="s">
        <v>892</v>
      </c>
      <c r="D253" s="93" t="s">
        <v>106</v>
      </c>
      <c r="E253" s="94" t="s">
        <v>567</v>
      </c>
      <c r="F253" s="93" t="s">
        <v>79</v>
      </c>
      <c r="G253" s="74">
        <v>5</v>
      </c>
      <c r="H253" s="74">
        <v>13</v>
      </c>
      <c r="I253" s="110">
        <f t="shared" si="11"/>
        <v>65</v>
      </c>
      <c r="J253" s="110"/>
      <c r="K253" s="1"/>
    </row>
    <row r="254" spans="1:11" s="86" customFormat="1" ht="20.100000000000001" customHeight="1" outlineLevel="1">
      <c r="A254" s="87"/>
      <c r="B254" s="30" t="s">
        <v>1128</v>
      </c>
      <c r="C254" s="30" t="s">
        <v>894</v>
      </c>
      <c r="D254" s="93" t="s">
        <v>106</v>
      </c>
      <c r="E254" s="94" t="s">
        <v>568</v>
      </c>
      <c r="F254" s="93" t="s">
        <v>79</v>
      </c>
      <c r="G254" s="74">
        <v>15</v>
      </c>
      <c r="H254" s="74">
        <v>30.51</v>
      </c>
      <c r="I254" s="110">
        <f t="shared" si="11"/>
        <v>457.65000000000003</v>
      </c>
      <c r="J254" s="110"/>
      <c r="K254" s="1"/>
    </row>
    <row r="255" spans="1:11" s="86" customFormat="1" ht="20.100000000000001" customHeight="1" outlineLevel="1">
      <c r="A255" s="87"/>
      <c r="B255" s="30" t="s">
        <v>1129</v>
      </c>
      <c r="C255" s="30" t="s">
        <v>896</v>
      </c>
      <c r="D255" s="93" t="s">
        <v>106</v>
      </c>
      <c r="E255" s="94" t="s">
        <v>569</v>
      </c>
      <c r="F255" s="93" t="s">
        <v>79</v>
      </c>
      <c r="G255" s="74">
        <v>4</v>
      </c>
      <c r="H255" s="74">
        <v>29.6</v>
      </c>
      <c r="I255" s="110">
        <f t="shared" si="11"/>
        <v>118.4</v>
      </c>
      <c r="J255" s="110"/>
      <c r="K255" s="1"/>
    </row>
    <row r="256" spans="1:11" s="86" customFormat="1" ht="20.100000000000001" customHeight="1" outlineLevel="1">
      <c r="A256" s="87"/>
      <c r="B256" s="30" t="s">
        <v>1130</v>
      </c>
      <c r="C256" s="30">
        <v>89485</v>
      </c>
      <c r="D256" s="93" t="s">
        <v>84</v>
      </c>
      <c r="E256" s="94" t="s">
        <v>570</v>
      </c>
      <c r="F256" s="93" t="s">
        <v>79</v>
      </c>
      <c r="G256" s="74">
        <v>6</v>
      </c>
      <c r="H256" s="74">
        <v>3.79</v>
      </c>
      <c r="I256" s="110">
        <f t="shared" si="11"/>
        <v>22.740000000000002</v>
      </c>
      <c r="J256" s="110"/>
      <c r="K256" s="1"/>
    </row>
    <row r="257" spans="1:11" s="86" customFormat="1" ht="20.100000000000001" customHeight="1" outlineLevel="1">
      <c r="A257" s="87"/>
      <c r="B257" s="30" t="s">
        <v>1131</v>
      </c>
      <c r="C257" s="30">
        <v>89493</v>
      </c>
      <c r="D257" s="93" t="s">
        <v>84</v>
      </c>
      <c r="E257" s="94" t="s">
        <v>571</v>
      </c>
      <c r="F257" s="93" t="s">
        <v>79</v>
      </c>
      <c r="G257" s="74">
        <v>2</v>
      </c>
      <c r="H257" s="74">
        <v>6.33</v>
      </c>
      <c r="I257" s="110">
        <f t="shared" si="11"/>
        <v>12.66</v>
      </c>
      <c r="J257" s="110"/>
      <c r="K257" s="1"/>
    </row>
    <row r="258" spans="1:11" s="86" customFormat="1" ht="20.100000000000001" customHeight="1" outlineLevel="1">
      <c r="A258" s="87"/>
      <c r="B258" s="30" t="s">
        <v>1132</v>
      </c>
      <c r="C258" s="30">
        <v>89502</v>
      </c>
      <c r="D258" s="93" t="s">
        <v>84</v>
      </c>
      <c r="E258" s="94" t="s">
        <v>572</v>
      </c>
      <c r="F258" s="93" t="s">
        <v>79</v>
      </c>
      <c r="G258" s="74">
        <v>2</v>
      </c>
      <c r="H258" s="74">
        <v>11.1</v>
      </c>
      <c r="I258" s="110">
        <f t="shared" si="11"/>
        <v>22.2</v>
      </c>
      <c r="J258" s="110"/>
      <c r="K258" s="1"/>
    </row>
    <row r="259" spans="1:11" s="86" customFormat="1" ht="20.100000000000001" customHeight="1" outlineLevel="1">
      <c r="A259" s="87"/>
      <c r="B259" s="30" t="s">
        <v>1133</v>
      </c>
      <c r="C259" s="30">
        <v>89515</v>
      </c>
      <c r="D259" s="93" t="s">
        <v>84</v>
      </c>
      <c r="E259" s="94" t="s">
        <v>573</v>
      </c>
      <c r="F259" s="93" t="s">
        <v>79</v>
      </c>
      <c r="G259" s="74">
        <v>2</v>
      </c>
      <c r="H259" s="74">
        <v>61.31</v>
      </c>
      <c r="I259" s="110">
        <f t="shared" si="11"/>
        <v>122.62</v>
      </c>
      <c r="J259" s="110"/>
      <c r="K259" s="1"/>
    </row>
    <row r="260" spans="1:11" s="86" customFormat="1" ht="20.100000000000001" customHeight="1" outlineLevel="1">
      <c r="A260" s="87"/>
      <c r="B260" s="30" t="s">
        <v>1134</v>
      </c>
      <c r="C260" s="30">
        <v>89523</v>
      </c>
      <c r="D260" s="93" t="s">
        <v>84</v>
      </c>
      <c r="E260" s="94" t="s">
        <v>574</v>
      </c>
      <c r="F260" s="93" t="s">
        <v>79</v>
      </c>
      <c r="G260" s="74">
        <v>2</v>
      </c>
      <c r="H260" s="74">
        <v>69.61</v>
      </c>
      <c r="I260" s="110">
        <f t="shared" si="11"/>
        <v>139.22</v>
      </c>
      <c r="J260" s="110"/>
      <c r="K260" s="1"/>
    </row>
    <row r="261" spans="1:11" s="86" customFormat="1" ht="20.100000000000001" customHeight="1" outlineLevel="1">
      <c r="A261" s="87"/>
      <c r="B261" s="30" t="s">
        <v>1135</v>
      </c>
      <c r="C261" s="30">
        <v>89358</v>
      </c>
      <c r="D261" s="93" t="s">
        <v>84</v>
      </c>
      <c r="E261" s="94" t="s">
        <v>576</v>
      </c>
      <c r="F261" s="93" t="s">
        <v>79</v>
      </c>
      <c r="G261" s="74">
        <v>3</v>
      </c>
      <c r="H261" s="74">
        <v>4.87</v>
      </c>
      <c r="I261" s="110">
        <f t="shared" si="11"/>
        <v>14.61</v>
      </c>
      <c r="J261" s="110"/>
      <c r="K261" s="1"/>
    </row>
    <row r="262" spans="1:11" s="86" customFormat="1" ht="20.100000000000001" customHeight="1" outlineLevel="1">
      <c r="A262" s="87"/>
      <c r="B262" s="30" t="s">
        <v>1136</v>
      </c>
      <c r="C262" s="30">
        <v>89362</v>
      </c>
      <c r="D262" s="93" t="s">
        <v>84</v>
      </c>
      <c r="E262" s="94" t="s">
        <v>577</v>
      </c>
      <c r="F262" s="93" t="s">
        <v>79</v>
      </c>
      <c r="G262" s="74">
        <v>151</v>
      </c>
      <c r="H262" s="74">
        <v>5.76</v>
      </c>
      <c r="I262" s="110">
        <f t="shared" si="11"/>
        <v>869.76</v>
      </c>
      <c r="J262" s="110"/>
      <c r="K262" s="1"/>
    </row>
    <row r="263" spans="1:11" s="86" customFormat="1" ht="20.100000000000001" customHeight="1" outlineLevel="1">
      <c r="A263" s="87"/>
      <c r="B263" s="30" t="s">
        <v>1137</v>
      </c>
      <c r="C263" s="30">
        <v>89367</v>
      </c>
      <c r="D263" s="93" t="s">
        <v>84</v>
      </c>
      <c r="E263" s="94" t="s">
        <v>578</v>
      </c>
      <c r="F263" s="93" t="s">
        <v>79</v>
      </c>
      <c r="G263" s="74">
        <v>3</v>
      </c>
      <c r="H263" s="74">
        <v>7.87</v>
      </c>
      <c r="I263" s="110">
        <f t="shared" si="11"/>
        <v>23.61</v>
      </c>
      <c r="J263" s="110"/>
      <c r="K263" s="1"/>
    </row>
    <row r="264" spans="1:11" s="86" customFormat="1" ht="20.100000000000001" customHeight="1" outlineLevel="1">
      <c r="A264" s="87"/>
      <c r="B264" s="30" t="s">
        <v>1138</v>
      </c>
      <c r="C264" s="30">
        <v>89501</v>
      </c>
      <c r="D264" s="93" t="s">
        <v>84</v>
      </c>
      <c r="E264" s="94" t="s">
        <v>579</v>
      </c>
      <c r="F264" s="93" t="s">
        <v>79</v>
      </c>
      <c r="G264" s="74">
        <v>20</v>
      </c>
      <c r="H264" s="74">
        <v>9.48</v>
      </c>
      <c r="I264" s="110">
        <f t="shared" si="11"/>
        <v>189.60000000000002</v>
      </c>
      <c r="J264" s="110"/>
      <c r="K264" s="1"/>
    </row>
    <row r="265" spans="1:11" s="86" customFormat="1" ht="20.100000000000001" customHeight="1" outlineLevel="1">
      <c r="A265" s="87"/>
      <c r="B265" s="30" t="s">
        <v>1139</v>
      </c>
      <c r="C265" s="30">
        <v>89505</v>
      </c>
      <c r="D265" s="93" t="s">
        <v>84</v>
      </c>
      <c r="E265" s="94" t="s">
        <v>580</v>
      </c>
      <c r="F265" s="93" t="s">
        <v>79</v>
      </c>
      <c r="G265" s="74">
        <v>11</v>
      </c>
      <c r="H265" s="74">
        <v>28.29</v>
      </c>
      <c r="I265" s="110">
        <f t="shared" si="11"/>
        <v>311.19</v>
      </c>
      <c r="J265" s="110"/>
      <c r="K265" s="1"/>
    </row>
    <row r="266" spans="1:11" s="86" customFormat="1" ht="20.100000000000001" customHeight="1" outlineLevel="1">
      <c r="A266" s="87"/>
      <c r="B266" s="30" t="s">
        <v>1140</v>
      </c>
      <c r="C266" s="30">
        <v>89521</v>
      </c>
      <c r="D266" s="93" t="s">
        <v>84</v>
      </c>
      <c r="E266" s="94" t="s">
        <v>581</v>
      </c>
      <c r="F266" s="93" t="s">
        <v>79</v>
      </c>
      <c r="G266" s="74">
        <v>2</v>
      </c>
      <c r="H266" s="74">
        <v>90.41</v>
      </c>
      <c r="I266" s="110">
        <f t="shared" si="11"/>
        <v>180.82</v>
      </c>
      <c r="J266" s="110"/>
      <c r="K266" s="1"/>
    </row>
    <row r="267" spans="1:11" s="86" customFormat="1" ht="20.100000000000001" customHeight="1" outlineLevel="1">
      <c r="A267" s="87"/>
      <c r="B267" s="30" t="s">
        <v>1141</v>
      </c>
      <c r="C267" s="30">
        <v>89521</v>
      </c>
      <c r="D267" s="93" t="s">
        <v>84</v>
      </c>
      <c r="E267" s="94" t="s">
        <v>582</v>
      </c>
      <c r="F267" s="93" t="s">
        <v>79</v>
      </c>
      <c r="G267" s="74">
        <v>10</v>
      </c>
      <c r="H267" s="74">
        <v>90.41</v>
      </c>
      <c r="I267" s="110">
        <f t="shared" si="11"/>
        <v>904.09999999999991</v>
      </c>
      <c r="J267" s="110"/>
      <c r="K267" s="1"/>
    </row>
    <row r="268" spans="1:11" s="86" customFormat="1" ht="20.100000000000001" customHeight="1" outlineLevel="1">
      <c r="A268" s="87"/>
      <c r="B268" s="30" t="s">
        <v>1142</v>
      </c>
      <c r="C268" s="30">
        <v>89529</v>
      </c>
      <c r="D268" s="93" t="s">
        <v>84</v>
      </c>
      <c r="E268" s="94" t="s">
        <v>575</v>
      </c>
      <c r="F268" s="93" t="s">
        <v>79</v>
      </c>
      <c r="G268" s="74">
        <v>7</v>
      </c>
      <c r="H268" s="74">
        <v>34.54</v>
      </c>
      <c r="I268" s="110">
        <f t="shared" si="11"/>
        <v>241.78</v>
      </c>
      <c r="J268" s="110"/>
      <c r="K268" s="1"/>
    </row>
    <row r="269" spans="1:11" s="86" customFormat="1" ht="20.100000000000001" customHeight="1" outlineLevel="1">
      <c r="A269" s="87"/>
      <c r="B269" s="30" t="s">
        <v>1143</v>
      </c>
      <c r="C269" s="30">
        <v>89645</v>
      </c>
      <c r="D269" s="93" t="s">
        <v>84</v>
      </c>
      <c r="E269" s="94" t="s">
        <v>583</v>
      </c>
      <c r="F269" s="93" t="s">
        <v>79</v>
      </c>
      <c r="G269" s="74">
        <v>3</v>
      </c>
      <c r="H269" s="74">
        <v>19.579999999999998</v>
      </c>
      <c r="I269" s="110">
        <f t="shared" si="11"/>
        <v>58.739999999999995</v>
      </c>
      <c r="J269" s="110"/>
      <c r="K269" s="1"/>
    </row>
    <row r="270" spans="1:11" s="86" customFormat="1" ht="20.100000000000001" customHeight="1" outlineLevel="1">
      <c r="A270" s="87"/>
      <c r="B270" s="30" t="s">
        <v>1144</v>
      </c>
      <c r="C270" s="30">
        <v>89412</v>
      </c>
      <c r="D270" s="93" t="s">
        <v>84</v>
      </c>
      <c r="E270" s="94" t="s">
        <v>602</v>
      </c>
      <c r="F270" s="93" t="s">
        <v>79</v>
      </c>
      <c r="G270" s="74">
        <v>5</v>
      </c>
      <c r="H270" s="74">
        <v>5.8</v>
      </c>
      <c r="I270" s="110">
        <f t="shared" si="11"/>
        <v>29</v>
      </c>
      <c r="J270" s="110"/>
      <c r="K270" s="1"/>
    </row>
    <row r="271" spans="1:11" s="86" customFormat="1" ht="20.100000000000001" customHeight="1" outlineLevel="1">
      <c r="A271" s="87"/>
      <c r="B271" s="30" t="s">
        <v>1145</v>
      </c>
      <c r="C271" s="30">
        <v>90373</v>
      </c>
      <c r="D271" s="93" t="s">
        <v>84</v>
      </c>
      <c r="E271" s="94" t="s">
        <v>597</v>
      </c>
      <c r="F271" s="93" t="s">
        <v>79</v>
      </c>
      <c r="G271" s="74">
        <v>7</v>
      </c>
      <c r="H271" s="74">
        <v>10.7</v>
      </c>
      <c r="I271" s="110">
        <f t="shared" si="11"/>
        <v>74.899999999999991</v>
      </c>
      <c r="J271" s="110"/>
      <c r="K271" s="1"/>
    </row>
    <row r="272" spans="1:11" s="86" customFormat="1" ht="30" customHeight="1" outlineLevel="1">
      <c r="A272" s="87"/>
      <c r="B272" s="30" t="s">
        <v>1146</v>
      </c>
      <c r="C272" s="30">
        <v>89645</v>
      </c>
      <c r="D272" s="93" t="s">
        <v>84</v>
      </c>
      <c r="E272" s="94" t="s">
        <v>598</v>
      </c>
      <c r="F272" s="93" t="s">
        <v>79</v>
      </c>
      <c r="G272" s="74">
        <v>88</v>
      </c>
      <c r="H272" s="74">
        <v>19.579999999999998</v>
      </c>
      <c r="I272" s="110">
        <f t="shared" si="11"/>
        <v>1723.04</v>
      </c>
      <c r="J272" s="110"/>
      <c r="K272" s="1"/>
    </row>
    <row r="273" spans="1:11" s="86" customFormat="1" ht="20.100000000000001" customHeight="1" outlineLevel="1">
      <c r="A273" s="87"/>
      <c r="B273" s="30" t="s">
        <v>1147</v>
      </c>
      <c r="C273" s="30">
        <v>89424</v>
      </c>
      <c r="D273" s="30" t="s">
        <v>84</v>
      </c>
      <c r="E273" s="29" t="s">
        <v>555</v>
      </c>
      <c r="F273" s="93" t="s">
        <v>79</v>
      </c>
      <c r="G273" s="74">
        <v>15</v>
      </c>
      <c r="H273" s="74">
        <v>3.14</v>
      </c>
      <c r="I273" s="110">
        <f t="shared" si="11"/>
        <v>47.1</v>
      </c>
      <c r="J273" s="110"/>
      <c r="K273" s="1"/>
    </row>
    <row r="274" spans="1:11" s="86" customFormat="1" ht="20.100000000000001" customHeight="1" outlineLevel="1">
      <c r="A274" s="87"/>
      <c r="B274" s="30" t="s">
        <v>1148</v>
      </c>
      <c r="C274" s="93">
        <v>89980</v>
      </c>
      <c r="D274" s="93" t="s">
        <v>84</v>
      </c>
      <c r="E274" s="94" t="s">
        <v>599</v>
      </c>
      <c r="F274" s="93" t="s">
        <v>79</v>
      </c>
      <c r="G274" s="74">
        <v>14</v>
      </c>
      <c r="H274" s="74">
        <v>8.1</v>
      </c>
      <c r="I274" s="110">
        <f t="shared" si="11"/>
        <v>113.39999999999999</v>
      </c>
      <c r="J274" s="110"/>
      <c r="K274" s="1"/>
    </row>
    <row r="275" spans="1:11" s="86" customFormat="1" ht="20.100000000000001" customHeight="1" outlineLevel="1">
      <c r="A275" s="87"/>
      <c r="B275" s="30" t="s">
        <v>1149</v>
      </c>
      <c r="C275" s="30">
        <v>89395</v>
      </c>
      <c r="D275" s="93" t="s">
        <v>84</v>
      </c>
      <c r="E275" s="94" t="s">
        <v>585</v>
      </c>
      <c r="F275" s="93" t="s">
        <v>79</v>
      </c>
      <c r="G275" s="74">
        <v>37</v>
      </c>
      <c r="H275" s="74">
        <v>8.19</v>
      </c>
      <c r="I275" s="110">
        <f t="shared" si="11"/>
        <v>303.02999999999997</v>
      </c>
      <c r="J275" s="110"/>
      <c r="K275" s="1"/>
    </row>
    <row r="276" spans="1:11" s="86" customFormat="1" ht="20.100000000000001" customHeight="1" outlineLevel="1">
      <c r="A276" s="87"/>
      <c r="B276" s="30" t="s">
        <v>1150</v>
      </c>
      <c r="C276" s="30">
        <v>89443</v>
      </c>
      <c r="D276" s="93" t="s">
        <v>84</v>
      </c>
      <c r="E276" s="94" t="s">
        <v>586</v>
      </c>
      <c r="F276" s="93" t="s">
        <v>79</v>
      </c>
      <c r="G276" s="74">
        <v>1</v>
      </c>
      <c r="H276" s="74">
        <v>9.31</v>
      </c>
      <c r="I276" s="110">
        <f t="shared" si="11"/>
        <v>9.31</v>
      </c>
      <c r="J276" s="110"/>
      <c r="K276" s="1"/>
    </row>
    <row r="277" spans="1:11" s="86" customFormat="1" ht="20.100000000000001" customHeight="1" outlineLevel="1">
      <c r="A277" s="87"/>
      <c r="B277" s="30" t="s">
        <v>1151</v>
      </c>
      <c r="C277" s="30">
        <v>89625</v>
      </c>
      <c r="D277" s="93" t="s">
        <v>84</v>
      </c>
      <c r="E277" s="94" t="s">
        <v>587</v>
      </c>
      <c r="F277" s="93" t="s">
        <v>79</v>
      </c>
      <c r="G277" s="74">
        <v>13</v>
      </c>
      <c r="H277" s="74">
        <v>16.7</v>
      </c>
      <c r="I277" s="110">
        <f t="shared" si="11"/>
        <v>217.1</v>
      </c>
      <c r="J277" s="110"/>
      <c r="K277" s="1"/>
    </row>
    <row r="278" spans="1:11" s="86" customFormat="1" ht="20.100000000000001" customHeight="1" outlineLevel="1">
      <c r="A278" s="87"/>
      <c r="B278" s="30" t="s">
        <v>1152</v>
      </c>
      <c r="C278" s="30">
        <v>89628</v>
      </c>
      <c r="D278" s="93" t="s">
        <v>84</v>
      </c>
      <c r="E278" s="94" t="s">
        <v>588</v>
      </c>
      <c r="F278" s="93" t="s">
        <v>79</v>
      </c>
      <c r="G278" s="74">
        <v>12</v>
      </c>
      <c r="H278" s="74">
        <v>46.39</v>
      </c>
      <c r="I278" s="110">
        <f t="shared" si="11"/>
        <v>556.68000000000006</v>
      </c>
      <c r="J278" s="110"/>
      <c r="K278" s="1"/>
    </row>
    <row r="279" spans="1:11" s="86" customFormat="1" ht="20.100000000000001" customHeight="1" outlineLevel="1">
      <c r="A279" s="87"/>
      <c r="B279" s="30" t="s">
        <v>1153</v>
      </c>
      <c r="C279" s="30">
        <v>89566</v>
      </c>
      <c r="D279" s="93" t="s">
        <v>84</v>
      </c>
      <c r="E279" s="94" t="s">
        <v>589</v>
      </c>
      <c r="F279" s="93" t="s">
        <v>79</v>
      </c>
      <c r="G279" s="74">
        <v>3</v>
      </c>
      <c r="H279" s="74">
        <v>42.42</v>
      </c>
      <c r="I279" s="110">
        <f t="shared" si="11"/>
        <v>127.26</v>
      </c>
      <c r="J279" s="110"/>
      <c r="K279" s="1"/>
    </row>
    <row r="280" spans="1:11" s="86" customFormat="1" ht="20.100000000000001" customHeight="1" outlineLevel="1">
      <c r="A280" s="87"/>
      <c r="B280" s="30" t="s">
        <v>1154</v>
      </c>
      <c r="C280" s="30">
        <v>89566</v>
      </c>
      <c r="D280" s="93" t="s">
        <v>84</v>
      </c>
      <c r="E280" s="94" t="s">
        <v>590</v>
      </c>
      <c r="F280" s="93" t="s">
        <v>79</v>
      </c>
      <c r="G280" s="74">
        <v>9</v>
      </c>
      <c r="H280" s="74">
        <v>42.42</v>
      </c>
      <c r="I280" s="110">
        <f t="shared" si="11"/>
        <v>381.78000000000003</v>
      </c>
      <c r="J280" s="110"/>
      <c r="K280" s="1"/>
    </row>
    <row r="281" spans="1:11" s="86" customFormat="1" ht="20.100000000000001" customHeight="1" outlineLevel="1">
      <c r="A281" s="87"/>
      <c r="B281" s="30" t="s">
        <v>1155</v>
      </c>
      <c r="C281" s="30">
        <v>89559</v>
      </c>
      <c r="D281" s="93" t="s">
        <v>84</v>
      </c>
      <c r="E281" s="94" t="s">
        <v>584</v>
      </c>
      <c r="F281" s="93" t="s">
        <v>79</v>
      </c>
      <c r="G281" s="74">
        <v>2</v>
      </c>
      <c r="H281" s="74">
        <v>62.97</v>
      </c>
      <c r="I281" s="110">
        <f t="shared" si="11"/>
        <v>125.94</v>
      </c>
      <c r="J281" s="110"/>
      <c r="K281" s="1"/>
    </row>
    <row r="282" spans="1:11" s="86" customFormat="1" ht="20.100000000000001" customHeight="1" outlineLevel="1">
      <c r="A282" s="87"/>
      <c r="B282" s="30" t="s">
        <v>1156</v>
      </c>
      <c r="C282" s="30">
        <v>89622</v>
      </c>
      <c r="D282" s="93" t="s">
        <v>84</v>
      </c>
      <c r="E282" s="94" t="s">
        <v>591</v>
      </c>
      <c r="F282" s="93" t="s">
        <v>79</v>
      </c>
      <c r="G282" s="74">
        <v>3</v>
      </c>
      <c r="H282" s="74">
        <v>10.59</v>
      </c>
      <c r="I282" s="110">
        <f t="shared" si="11"/>
        <v>31.77</v>
      </c>
      <c r="J282" s="110"/>
      <c r="K282" s="1"/>
    </row>
    <row r="283" spans="1:11" s="86" customFormat="1" ht="20.100000000000001" customHeight="1" outlineLevel="1">
      <c r="A283" s="87"/>
      <c r="B283" s="30" t="s">
        <v>1157</v>
      </c>
      <c r="C283" s="30">
        <v>89627</v>
      </c>
      <c r="D283" s="93" t="s">
        <v>84</v>
      </c>
      <c r="E283" s="94" t="s">
        <v>592</v>
      </c>
      <c r="F283" s="93" t="s">
        <v>79</v>
      </c>
      <c r="G283" s="74">
        <v>28</v>
      </c>
      <c r="H283" s="74">
        <v>16.87</v>
      </c>
      <c r="I283" s="110">
        <f t="shared" si="11"/>
        <v>472.36</v>
      </c>
      <c r="J283" s="110"/>
      <c r="K283" s="1"/>
    </row>
    <row r="284" spans="1:11" s="86" customFormat="1" ht="20.100000000000001" customHeight="1" outlineLevel="1">
      <c r="A284" s="87"/>
      <c r="B284" s="30" t="s">
        <v>1158</v>
      </c>
      <c r="C284" s="30">
        <v>89626</v>
      </c>
      <c r="D284" s="93" t="s">
        <v>84</v>
      </c>
      <c r="E284" s="94" t="s">
        <v>1017</v>
      </c>
      <c r="F284" s="93" t="s">
        <v>79</v>
      </c>
      <c r="G284" s="74">
        <v>1</v>
      </c>
      <c r="H284" s="74">
        <v>26.42</v>
      </c>
      <c r="I284" s="110">
        <f t="shared" si="11"/>
        <v>26.42</v>
      </c>
      <c r="J284" s="110"/>
      <c r="K284" s="1"/>
    </row>
    <row r="285" spans="1:11" s="86" customFormat="1" ht="20.100000000000001" customHeight="1" outlineLevel="1">
      <c r="A285" s="87"/>
      <c r="B285" s="30" t="s">
        <v>1159</v>
      </c>
      <c r="C285" s="30">
        <v>89630</v>
      </c>
      <c r="D285" s="93" t="s">
        <v>84</v>
      </c>
      <c r="E285" s="94" t="s">
        <v>593</v>
      </c>
      <c r="F285" s="93" t="s">
        <v>79</v>
      </c>
      <c r="G285" s="74">
        <v>11</v>
      </c>
      <c r="H285" s="74">
        <v>55.64</v>
      </c>
      <c r="I285" s="110">
        <f t="shared" si="11"/>
        <v>612.04</v>
      </c>
      <c r="J285" s="110"/>
      <c r="K285" s="1"/>
    </row>
    <row r="286" spans="1:11" s="86" customFormat="1" ht="20.100000000000001" customHeight="1" outlineLevel="1">
      <c r="A286" s="87"/>
      <c r="B286" s="30" t="s">
        <v>1160</v>
      </c>
      <c r="C286" s="30">
        <v>89630</v>
      </c>
      <c r="D286" s="93" t="s">
        <v>84</v>
      </c>
      <c r="E286" s="94" t="s">
        <v>594</v>
      </c>
      <c r="F286" s="93" t="s">
        <v>79</v>
      </c>
      <c r="G286" s="74">
        <v>5</v>
      </c>
      <c r="H286" s="74">
        <v>55.64</v>
      </c>
      <c r="I286" s="110">
        <f t="shared" si="11"/>
        <v>278.2</v>
      </c>
      <c r="J286" s="110"/>
      <c r="K286" s="1"/>
    </row>
    <row r="287" spans="1:11" s="86" customFormat="1" ht="20.100000000000001" customHeight="1" outlineLevel="1">
      <c r="A287" s="87"/>
      <c r="B287" s="30" t="s">
        <v>1161</v>
      </c>
      <c r="C287" s="30">
        <v>89632</v>
      </c>
      <c r="D287" s="93" t="s">
        <v>84</v>
      </c>
      <c r="E287" s="94" t="s">
        <v>595</v>
      </c>
      <c r="F287" s="93" t="s">
        <v>79</v>
      </c>
      <c r="G287" s="74">
        <v>5</v>
      </c>
      <c r="H287" s="74">
        <v>107.27</v>
      </c>
      <c r="I287" s="110">
        <f t="shared" si="11"/>
        <v>536.35</v>
      </c>
      <c r="J287" s="110"/>
      <c r="K287" s="1"/>
    </row>
    <row r="288" spans="1:11" s="86" customFormat="1" ht="20.100000000000001" customHeight="1" outlineLevel="1">
      <c r="A288" s="87"/>
      <c r="B288" s="30" t="s">
        <v>1162</v>
      </c>
      <c r="C288" s="30">
        <v>89632</v>
      </c>
      <c r="D288" s="93" t="s">
        <v>84</v>
      </c>
      <c r="E288" s="94" t="s">
        <v>596</v>
      </c>
      <c r="F288" s="93" t="s">
        <v>79</v>
      </c>
      <c r="G288" s="74">
        <v>2</v>
      </c>
      <c r="H288" s="74">
        <v>107.27</v>
      </c>
      <c r="I288" s="110">
        <f t="shared" si="11"/>
        <v>214.54</v>
      </c>
      <c r="J288" s="110"/>
      <c r="K288" s="1"/>
    </row>
    <row r="289" spans="1:11" s="86" customFormat="1" ht="30" customHeight="1" outlineLevel="1">
      <c r="A289" s="87"/>
      <c r="B289" s="30" t="s">
        <v>1163</v>
      </c>
      <c r="C289" s="93">
        <v>89394</v>
      </c>
      <c r="D289" s="93" t="s">
        <v>84</v>
      </c>
      <c r="E289" s="94" t="s">
        <v>600</v>
      </c>
      <c r="F289" s="93" t="s">
        <v>79</v>
      </c>
      <c r="G289" s="74">
        <v>20</v>
      </c>
      <c r="H289" s="74">
        <v>16.54</v>
      </c>
      <c r="I289" s="110">
        <f t="shared" si="11"/>
        <v>330.79999999999995</v>
      </c>
      <c r="J289" s="110"/>
      <c r="K289" s="1"/>
    </row>
    <row r="290" spans="1:11" s="86" customFormat="1" ht="20.100000000000001" customHeight="1" outlineLevel="1">
      <c r="A290" s="87"/>
      <c r="B290" s="30" t="s">
        <v>1164</v>
      </c>
      <c r="C290" s="30">
        <v>90374</v>
      </c>
      <c r="D290" s="93" t="s">
        <v>84</v>
      </c>
      <c r="E290" s="94" t="s">
        <v>601</v>
      </c>
      <c r="F290" s="93" t="s">
        <v>79</v>
      </c>
      <c r="G290" s="74">
        <v>3</v>
      </c>
      <c r="H290" s="74">
        <v>18.98</v>
      </c>
      <c r="I290" s="110">
        <f t="shared" si="11"/>
        <v>56.94</v>
      </c>
      <c r="J290" s="110"/>
      <c r="K290" s="1"/>
    </row>
    <row r="291" spans="1:11" s="86" customFormat="1" ht="20.100000000000001" customHeight="1" outlineLevel="1">
      <c r="A291" s="87"/>
      <c r="B291" s="30" t="s">
        <v>1165</v>
      </c>
      <c r="C291" s="30">
        <v>89439</v>
      </c>
      <c r="D291" s="93" t="s">
        <v>84</v>
      </c>
      <c r="E291" s="94" t="s">
        <v>559</v>
      </c>
      <c r="F291" s="93" t="s">
        <v>79</v>
      </c>
      <c r="G291" s="74">
        <v>1</v>
      </c>
      <c r="H291" s="74">
        <v>6.56</v>
      </c>
      <c r="I291" s="110">
        <f t="shared" si="11"/>
        <v>6.56</v>
      </c>
      <c r="J291" s="110"/>
      <c r="K291" s="1"/>
    </row>
    <row r="292" spans="1:11" s="86" customFormat="1" ht="20.100000000000001" customHeight="1" outlineLevel="1">
      <c r="A292" s="87"/>
      <c r="B292" s="30" t="s">
        <v>1166</v>
      </c>
      <c r="C292" s="31"/>
      <c r="D292" s="30" t="s">
        <v>4</v>
      </c>
      <c r="E292" s="29" t="s">
        <v>553</v>
      </c>
      <c r="F292" s="93" t="s">
        <v>79</v>
      </c>
      <c r="G292" s="74">
        <v>26</v>
      </c>
      <c r="H292" s="74">
        <v>4.55</v>
      </c>
      <c r="I292" s="110">
        <f t="shared" ref="I292:I306" si="12">H292*G292</f>
        <v>118.3</v>
      </c>
      <c r="J292" s="110"/>
      <c r="K292" s="1"/>
    </row>
    <row r="293" spans="1:11" s="86" customFormat="1" ht="20.100000000000001" customHeight="1" outlineLevel="1">
      <c r="A293" s="87"/>
      <c r="B293" s="30" t="s">
        <v>1167</v>
      </c>
      <c r="C293" s="31"/>
      <c r="D293" s="30" t="s">
        <v>4</v>
      </c>
      <c r="E293" s="29" t="s">
        <v>554</v>
      </c>
      <c r="F293" s="93" t="s">
        <v>79</v>
      </c>
      <c r="G293" s="74">
        <v>26</v>
      </c>
      <c r="H293" s="74">
        <v>6.27</v>
      </c>
      <c r="I293" s="110">
        <f t="shared" si="12"/>
        <v>163.01999999999998</v>
      </c>
      <c r="J293" s="110"/>
      <c r="K293" s="1"/>
    </row>
    <row r="294" spans="1:11" s="86" customFormat="1" ht="20.100000000000001" customHeight="1" outlineLevel="1">
      <c r="A294" s="87"/>
      <c r="B294" s="52" t="s">
        <v>7</v>
      </c>
      <c r="C294" s="30"/>
      <c r="D294" s="12"/>
      <c r="E294" s="13" t="s">
        <v>560</v>
      </c>
      <c r="F294" s="14"/>
      <c r="G294" s="74">
        <v>0</v>
      </c>
      <c r="H294" s="74"/>
      <c r="I294" s="110">
        <f t="shared" si="12"/>
        <v>0</v>
      </c>
      <c r="J294" s="110"/>
      <c r="K294" s="1"/>
    </row>
    <row r="295" spans="1:11" s="86" customFormat="1" ht="20.100000000000001" customHeight="1" outlineLevel="1">
      <c r="A295" s="87"/>
      <c r="B295" s="30" t="s">
        <v>876</v>
      </c>
      <c r="C295" s="30" t="s">
        <v>324</v>
      </c>
      <c r="D295" s="93" t="s">
        <v>84</v>
      </c>
      <c r="E295" s="14" t="s">
        <v>618</v>
      </c>
      <c r="F295" s="93" t="s">
        <v>79</v>
      </c>
      <c r="G295" s="74">
        <v>1</v>
      </c>
      <c r="H295" s="74">
        <v>86.2</v>
      </c>
      <c r="I295" s="110">
        <f t="shared" si="12"/>
        <v>86.2</v>
      </c>
      <c r="J295" s="110"/>
      <c r="K295" s="1"/>
    </row>
    <row r="296" spans="1:11" s="86" customFormat="1" ht="20.100000000000001" customHeight="1" outlineLevel="1">
      <c r="A296" s="87"/>
      <c r="B296" s="30" t="s">
        <v>877</v>
      </c>
      <c r="C296" s="30" t="s">
        <v>325</v>
      </c>
      <c r="D296" s="93" t="s">
        <v>84</v>
      </c>
      <c r="E296" s="14" t="s">
        <v>619</v>
      </c>
      <c r="F296" s="93" t="s">
        <v>79</v>
      </c>
      <c r="G296" s="74">
        <v>1</v>
      </c>
      <c r="H296" s="74">
        <v>118.79</v>
      </c>
      <c r="I296" s="110">
        <f t="shared" si="12"/>
        <v>118.79</v>
      </c>
      <c r="J296" s="110"/>
      <c r="K296" s="1"/>
    </row>
    <row r="297" spans="1:11" s="86" customFormat="1" ht="20.100000000000001" customHeight="1" outlineLevel="1">
      <c r="A297" s="87"/>
      <c r="B297" s="30" t="s">
        <v>878</v>
      </c>
      <c r="C297" s="30"/>
      <c r="D297" s="93" t="s">
        <v>4</v>
      </c>
      <c r="E297" s="14" t="s">
        <v>620</v>
      </c>
      <c r="F297" s="93" t="s">
        <v>79</v>
      </c>
      <c r="G297" s="74">
        <v>1</v>
      </c>
      <c r="H297" s="74">
        <v>33.71</v>
      </c>
      <c r="I297" s="110">
        <f t="shared" si="12"/>
        <v>33.71</v>
      </c>
      <c r="J297" s="110"/>
      <c r="K297" s="1"/>
    </row>
    <row r="298" spans="1:11" s="86" customFormat="1" ht="20.100000000000001" customHeight="1" outlineLevel="1">
      <c r="A298" s="87"/>
      <c r="B298" s="30" t="s">
        <v>879</v>
      </c>
      <c r="C298" s="30" t="s">
        <v>220</v>
      </c>
      <c r="D298" s="93" t="s">
        <v>84</v>
      </c>
      <c r="E298" s="14" t="s">
        <v>621</v>
      </c>
      <c r="F298" s="93" t="s">
        <v>79</v>
      </c>
      <c r="G298" s="74">
        <v>8</v>
      </c>
      <c r="H298" s="74">
        <v>104.32</v>
      </c>
      <c r="I298" s="110">
        <f t="shared" si="12"/>
        <v>834.56</v>
      </c>
      <c r="J298" s="110"/>
      <c r="K298" s="1"/>
    </row>
    <row r="299" spans="1:11" s="86" customFormat="1" ht="20.100000000000001" customHeight="1" outlineLevel="1">
      <c r="A299" s="87"/>
      <c r="B299" s="30" t="s">
        <v>880</v>
      </c>
      <c r="C299" s="30" t="s">
        <v>221</v>
      </c>
      <c r="D299" s="93" t="s">
        <v>84</v>
      </c>
      <c r="E299" s="14" t="s">
        <v>622</v>
      </c>
      <c r="F299" s="93" t="s">
        <v>79</v>
      </c>
      <c r="G299" s="74">
        <v>2</v>
      </c>
      <c r="H299" s="74">
        <v>197.68</v>
      </c>
      <c r="I299" s="110">
        <f t="shared" si="12"/>
        <v>395.36</v>
      </c>
      <c r="J299" s="110"/>
      <c r="K299" s="1"/>
    </row>
    <row r="300" spans="1:11" s="86" customFormat="1" ht="20.100000000000001" customHeight="1" outlineLevel="1">
      <c r="A300" s="87"/>
      <c r="B300" s="30" t="s">
        <v>1168</v>
      </c>
      <c r="C300" s="30" t="s">
        <v>327</v>
      </c>
      <c r="D300" s="93" t="s">
        <v>84</v>
      </c>
      <c r="E300" s="14" t="s">
        <v>623</v>
      </c>
      <c r="F300" s="93" t="s">
        <v>79</v>
      </c>
      <c r="G300" s="74">
        <v>2</v>
      </c>
      <c r="H300" s="74">
        <v>336.04</v>
      </c>
      <c r="I300" s="110">
        <f t="shared" si="12"/>
        <v>672.08</v>
      </c>
      <c r="J300" s="110"/>
      <c r="K300" s="1"/>
    </row>
    <row r="301" spans="1:11" s="86" customFormat="1" ht="20.100000000000001" customHeight="1" outlineLevel="1">
      <c r="A301" s="87"/>
      <c r="B301" s="30" t="s">
        <v>1169</v>
      </c>
      <c r="C301" s="30" t="s">
        <v>328</v>
      </c>
      <c r="D301" s="93" t="s">
        <v>84</v>
      </c>
      <c r="E301" s="14" t="s">
        <v>1018</v>
      </c>
      <c r="F301" s="93" t="s">
        <v>79</v>
      </c>
      <c r="G301" s="74">
        <v>2</v>
      </c>
      <c r="H301" s="74">
        <v>49.09</v>
      </c>
      <c r="I301" s="110">
        <f t="shared" si="12"/>
        <v>98.18</v>
      </c>
      <c r="J301" s="110"/>
      <c r="K301" s="1"/>
    </row>
    <row r="302" spans="1:11" s="86" customFormat="1" ht="20.100000000000001" customHeight="1" outlineLevel="1">
      <c r="A302" s="87"/>
      <c r="B302" s="30" t="s">
        <v>1170</v>
      </c>
      <c r="C302" s="30" t="s">
        <v>326</v>
      </c>
      <c r="D302" s="93" t="s">
        <v>84</v>
      </c>
      <c r="E302" s="14" t="s">
        <v>624</v>
      </c>
      <c r="F302" s="93" t="s">
        <v>79</v>
      </c>
      <c r="G302" s="74">
        <v>2</v>
      </c>
      <c r="H302" s="74">
        <v>558.07000000000005</v>
      </c>
      <c r="I302" s="110">
        <f t="shared" si="12"/>
        <v>1116.1400000000001</v>
      </c>
      <c r="J302" s="110"/>
      <c r="K302" s="1"/>
    </row>
    <row r="303" spans="1:11" s="86" customFormat="1" ht="20.100000000000001" customHeight="1" outlineLevel="1">
      <c r="A303" s="87"/>
      <c r="B303" s="30" t="s">
        <v>1171</v>
      </c>
      <c r="C303" s="30" t="s">
        <v>222</v>
      </c>
      <c r="D303" s="93" t="s">
        <v>84</v>
      </c>
      <c r="E303" s="14" t="s">
        <v>625</v>
      </c>
      <c r="F303" s="93" t="s">
        <v>79</v>
      </c>
      <c r="G303" s="74">
        <v>1</v>
      </c>
      <c r="H303" s="74">
        <v>80.39</v>
      </c>
      <c r="I303" s="110">
        <f t="shared" si="12"/>
        <v>80.39</v>
      </c>
      <c r="J303" s="110"/>
      <c r="K303" s="1"/>
    </row>
    <row r="304" spans="1:11" s="86" customFormat="1" ht="20.100000000000001" customHeight="1" outlineLevel="1">
      <c r="A304" s="87"/>
      <c r="B304" s="30" t="s">
        <v>1172</v>
      </c>
      <c r="C304" s="30" t="s">
        <v>325</v>
      </c>
      <c r="D304" s="93" t="s">
        <v>84</v>
      </c>
      <c r="E304" s="14" t="s">
        <v>626</v>
      </c>
      <c r="F304" s="93" t="s">
        <v>79</v>
      </c>
      <c r="G304" s="74">
        <v>5</v>
      </c>
      <c r="H304" s="74">
        <v>118.79</v>
      </c>
      <c r="I304" s="110">
        <f t="shared" si="12"/>
        <v>593.95000000000005</v>
      </c>
      <c r="J304" s="110"/>
      <c r="K304" s="1"/>
    </row>
    <row r="305" spans="1:11" s="86" customFormat="1" ht="20.100000000000001" customHeight="1" outlineLevel="1">
      <c r="A305" s="87"/>
      <c r="B305" s="30" t="s">
        <v>1173</v>
      </c>
      <c r="C305" s="30" t="s">
        <v>222</v>
      </c>
      <c r="D305" s="93" t="s">
        <v>84</v>
      </c>
      <c r="E305" s="14" t="s">
        <v>627</v>
      </c>
      <c r="F305" s="93" t="s">
        <v>79</v>
      </c>
      <c r="G305" s="74">
        <v>31</v>
      </c>
      <c r="H305" s="74">
        <v>80.39</v>
      </c>
      <c r="I305" s="110">
        <f t="shared" si="12"/>
        <v>2492.09</v>
      </c>
      <c r="J305" s="110"/>
      <c r="K305" s="1"/>
    </row>
    <row r="306" spans="1:11" s="86" customFormat="1" ht="20.100000000000001" customHeight="1" outlineLevel="1">
      <c r="A306" s="87"/>
      <c r="B306" s="30" t="s">
        <v>1174</v>
      </c>
      <c r="C306" s="30">
        <v>89985</v>
      </c>
      <c r="D306" s="93" t="s">
        <v>84</v>
      </c>
      <c r="E306" s="14" t="s">
        <v>628</v>
      </c>
      <c r="F306" s="93" t="s">
        <v>79</v>
      </c>
      <c r="G306" s="74">
        <v>15</v>
      </c>
      <c r="H306" s="74">
        <v>55.84</v>
      </c>
      <c r="I306" s="110">
        <f t="shared" si="12"/>
        <v>837.6</v>
      </c>
      <c r="J306" s="110"/>
      <c r="K306" s="1"/>
    </row>
    <row r="307" spans="1:11" s="86" customFormat="1" ht="20.100000000000001" customHeight="1" outlineLevel="1">
      <c r="A307" s="87"/>
      <c r="B307" s="97"/>
      <c r="C307" s="98"/>
      <c r="D307" s="98"/>
      <c r="E307" s="98"/>
      <c r="F307" s="98"/>
      <c r="G307" s="113"/>
      <c r="H307" s="114" t="s">
        <v>234</v>
      </c>
      <c r="I307" s="112">
        <f>SUM(I227:I306)</f>
        <v>32621.238899999997</v>
      </c>
      <c r="J307" s="112"/>
      <c r="K307" s="1"/>
    </row>
    <row r="308" spans="1:11" s="86" customFormat="1" ht="20.100000000000001" customHeight="1">
      <c r="A308" s="87"/>
      <c r="B308" s="87"/>
      <c r="C308" s="87"/>
      <c r="D308" s="87"/>
      <c r="E308" s="28"/>
      <c r="F308" s="87"/>
      <c r="G308" s="57"/>
      <c r="H308" s="56"/>
      <c r="I308" s="8"/>
      <c r="J308" s="8"/>
      <c r="K308" s="1"/>
    </row>
    <row r="309" spans="1:11" s="86" customFormat="1" ht="20.100000000000001" customHeight="1">
      <c r="A309" s="87"/>
      <c r="B309" s="48">
        <v>13</v>
      </c>
      <c r="C309" s="48"/>
      <c r="D309" s="48"/>
      <c r="E309" s="44" t="s">
        <v>18</v>
      </c>
      <c r="F309" s="45"/>
      <c r="G309" s="118"/>
      <c r="H309" s="118"/>
      <c r="I309" s="118"/>
      <c r="J309" s="111"/>
      <c r="K309" s="1"/>
    </row>
    <row r="310" spans="1:11" s="86" customFormat="1" ht="20.100000000000001" customHeight="1" outlineLevel="1">
      <c r="A310" s="87"/>
      <c r="B310" s="52" t="s">
        <v>33</v>
      </c>
      <c r="C310" s="52"/>
      <c r="D310" s="52"/>
      <c r="E310" s="33" t="s">
        <v>46</v>
      </c>
      <c r="F310" s="31"/>
      <c r="G310" s="74">
        <v>0</v>
      </c>
      <c r="H310" s="110"/>
      <c r="I310" s="110"/>
      <c r="J310" s="110"/>
      <c r="K310" s="1"/>
    </row>
    <row r="311" spans="1:11" s="86" customFormat="1" ht="20.100000000000001" customHeight="1" outlineLevel="1">
      <c r="A311" s="87"/>
      <c r="B311" s="30" t="s">
        <v>881</v>
      </c>
      <c r="C311" s="93">
        <v>89848</v>
      </c>
      <c r="D311" s="30" t="s">
        <v>84</v>
      </c>
      <c r="E311" s="29" t="s">
        <v>711</v>
      </c>
      <c r="F311" s="30" t="s">
        <v>97</v>
      </c>
      <c r="G311" s="74">
        <v>237.27</v>
      </c>
      <c r="H311" s="74">
        <v>19.920000000000002</v>
      </c>
      <c r="I311" s="110">
        <f>H311*G311</f>
        <v>4726.4184000000005</v>
      </c>
      <c r="J311" s="110"/>
      <c r="K311" s="1"/>
    </row>
    <row r="312" spans="1:11" s="86" customFormat="1" ht="20.100000000000001" customHeight="1" outlineLevel="1">
      <c r="A312" s="87"/>
      <c r="B312" s="30" t="s">
        <v>882</v>
      </c>
      <c r="C312" s="93">
        <v>89849</v>
      </c>
      <c r="D312" s="93" t="s">
        <v>84</v>
      </c>
      <c r="E312" s="94" t="s">
        <v>710</v>
      </c>
      <c r="F312" s="93" t="s">
        <v>97</v>
      </c>
      <c r="G312" s="74">
        <v>107.14</v>
      </c>
      <c r="H312" s="74">
        <v>37.49</v>
      </c>
      <c r="I312" s="110">
        <f t="shared" ref="I312:I320" si="13">H312*G312</f>
        <v>4016.6786000000002</v>
      </c>
      <c r="J312" s="110"/>
      <c r="K312" s="1"/>
    </row>
    <row r="313" spans="1:11" s="86" customFormat="1" ht="20.100000000000001" customHeight="1" outlineLevel="1">
      <c r="A313" s="87"/>
      <c r="B313" s="30" t="s">
        <v>883</v>
      </c>
      <c r="C313" s="93">
        <v>89811</v>
      </c>
      <c r="D313" s="93" t="s">
        <v>84</v>
      </c>
      <c r="E313" s="94" t="s">
        <v>708</v>
      </c>
      <c r="F313" s="93" t="s">
        <v>79</v>
      </c>
      <c r="G313" s="74">
        <v>52</v>
      </c>
      <c r="H313" s="74">
        <v>26.17</v>
      </c>
      <c r="I313" s="110">
        <f t="shared" si="13"/>
        <v>1360.8400000000001</v>
      </c>
      <c r="J313" s="110"/>
      <c r="K313" s="1"/>
    </row>
    <row r="314" spans="1:11" s="86" customFormat="1" ht="20.100000000000001" customHeight="1" outlineLevel="1">
      <c r="A314" s="87"/>
      <c r="B314" s="30" t="s">
        <v>884</v>
      </c>
      <c r="C314" s="93">
        <v>89746</v>
      </c>
      <c r="D314" s="93" t="s">
        <v>84</v>
      </c>
      <c r="E314" s="94" t="s">
        <v>705</v>
      </c>
      <c r="F314" s="93" t="s">
        <v>79</v>
      </c>
      <c r="G314" s="74">
        <v>26</v>
      </c>
      <c r="H314" s="74">
        <v>17.07</v>
      </c>
      <c r="I314" s="110">
        <f t="shared" si="13"/>
        <v>443.82</v>
      </c>
      <c r="J314" s="110"/>
      <c r="K314" s="1"/>
    </row>
    <row r="315" spans="1:11" s="86" customFormat="1" ht="20.100000000000001" customHeight="1" outlineLevel="1">
      <c r="A315" s="87"/>
      <c r="B315" s="30" t="s">
        <v>885</v>
      </c>
      <c r="C315" s="93">
        <v>89744</v>
      </c>
      <c r="D315" s="93" t="s">
        <v>84</v>
      </c>
      <c r="E315" s="94" t="s">
        <v>706</v>
      </c>
      <c r="F315" s="93" t="s">
        <v>79</v>
      </c>
      <c r="G315" s="74">
        <v>4</v>
      </c>
      <c r="H315" s="74">
        <v>17.66</v>
      </c>
      <c r="I315" s="110">
        <f t="shared" si="13"/>
        <v>70.64</v>
      </c>
      <c r="J315" s="110"/>
      <c r="K315" s="1"/>
    </row>
    <row r="316" spans="1:11" s="86" customFormat="1" ht="20.100000000000001" customHeight="1" outlineLevel="1">
      <c r="A316" s="87"/>
      <c r="B316" s="30" t="s">
        <v>886</v>
      </c>
      <c r="C316" s="93">
        <v>89693</v>
      </c>
      <c r="D316" s="93" t="s">
        <v>84</v>
      </c>
      <c r="E316" s="94" t="s">
        <v>707</v>
      </c>
      <c r="F316" s="93" t="s">
        <v>79</v>
      </c>
      <c r="G316" s="74">
        <v>4</v>
      </c>
      <c r="H316" s="74">
        <v>68.37</v>
      </c>
      <c r="I316" s="110">
        <f t="shared" si="13"/>
        <v>273.48</v>
      </c>
      <c r="J316" s="110"/>
      <c r="K316" s="1"/>
    </row>
    <row r="317" spans="1:11" s="86" customFormat="1" ht="20.100000000000001" customHeight="1" outlineLevel="1">
      <c r="A317" s="87"/>
      <c r="B317" s="30" t="s">
        <v>1175</v>
      </c>
      <c r="C317" s="93">
        <v>89567</v>
      </c>
      <c r="D317" s="93" t="s">
        <v>84</v>
      </c>
      <c r="E317" s="94" t="s">
        <v>1019</v>
      </c>
      <c r="F317" s="93" t="s">
        <v>79</v>
      </c>
      <c r="G317" s="90">
        <v>6</v>
      </c>
      <c r="H317" s="74">
        <v>61.6</v>
      </c>
      <c r="I317" s="110">
        <f t="shared" si="13"/>
        <v>369.6</v>
      </c>
      <c r="J317" s="110"/>
      <c r="K317" s="1"/>
    </row>
    <row r="318" spans="1:11" s="86" customFormat="1" ht="20.100000000000001" customHeight="1" outlineLevel="1">
      <c r="A318" s="87"/>
      <c r="B318" s="52" t="s">
        <v>9</v>
      </c>
      <c r="C318" s="12"/>
      <c r="D318" s="12"/>
      <c r="E318" s="13" t="s">
        <v>19</v>
      </c>
      <c r="F318" s="14"/>
      <c r="G318" s="74">
        <v>0</v>
      </c>
      <c r="H318" s="74"/>
      <c r="I318" s="110">
        <f t="shared" si="13"/>
        <v>0</v>
      </c>
      <c r="J318" s="110"/>
      <c r="K318" s="1"/>
    </row>
    <row r="319" spans="1:11" s="86" customFormat="1" ht="20.100000000000001" customHeight="1" outlineLevel="1">
      <c r="A319" s="87"/>
      <c r="B319" s="93" t="s">
        <v>887</v>
      </c>
      <c r="C319" s="93"/>
      <c r="D319" s="93" t="s">
        <v>4</v>
      </c>
      <c r="E319" s="16" t="s">
        <v>20</v>
      </c>
      <c r="F319" s="93" t="s">
        <v>79</v>
      </c>
      <c r="G319" s="74">
        <v>24</v>
      </c>
      <c r="H319" s="74">
        <v>29.77</v>
      </c>
      <c r="I319" s="110">
        <f t="shared" si="13"/>
        <v>714.48</v>
      </c>
      <c r="J319" s="110"/>
      <c r="K319" s="79"/>
    </row>
    <row r="320" spans="1:11" s="86" customFormat="1" ht="20.100000000000001" customHeight="1" outlineLevel="1">
      <c r="A320" s="87"/>
      <c r="B320" s="93" t="s">
        <v>888</v>
      </c>
      <c r="C320" s="93">
        <v>72285</v>
      </c>
      <c r="D320" s="93" t="s">
        <v>84</v>
      </c>
      <c r="E320" s="16" t="s">
        <v>704</v>
      </c>
      <c r="F320" s="93" t="s">
        <v>79</v>
      </c>
      <c r="G320" s="74">
        <v>20</v>
      </c>
      <c r="H320" s="74">
        <v>146.54</v>
      </c>
      <c r="I320" s="110">
        <f t="shared" si="13"/>
        <v>2930.7999999999997</v>
      </c>
      <c r="J320" s="110"/>
      <c r="K320" s="1"/>
    </row>
    <row r="321" spans="1:11" s="86" customFormat="1" ht="20.100000000000001" customHeight="1" outlineLevel="1">
      <c r="A321" s="87"/>
      <c r="B321" s="97"/>
      <c r="C321" s="98"/>
      <c r="D321" s="98"/>
      <c r="E321" s="98"/>
      <c r="F321" s="98"/>
      <c r="G321" s="113"/>
      <c r="H321" s="114" t="s">
        <v>234</v>
      </c>
      <c r="I321" s="112">
        <f>SUM(I311:I320)</f>
        <v>14906.757</v>
      </c>
      <c r="J321" s="112"/>
      <c r="K321" s="1"/>
    </row>
    <row r="322" spans="1:11" ht="20.100000000000001" customHeight="1">
      <c r="A322" s="87"/>
      <c r="B322" s="87"/>
      <c r="C322" s="87"/>
      <c r="D322" s="87"/>
      <c r="E322" s="28"/>
      <c r="F322" s="87"/>
      <c r="G322" s="57"/>
      <c r="H322" s="56"/>
      <c r="I322" s="8"/>
      <c r="J322" s="8"/>
    </row>
    <row r="323" spans="1:11" ht="20.100000000000001" customHeight="1">
      <c r="A323" s="87"/>
      <c r="B323" s="49">
        <v>14</v>
      </c>
      <c r="C323" s="49"/>
      <c r="D323" s="49"/>
      <c r="E323" s="22" t="s">
        <v>47</v>
      </c>
      <c r="F323" s="22"/>
      <c r="G323" s="104"/>
      <c r="H323" s="104"/>
      <c r="I323" s="104"/>
      <c r="J323" s="111"/>
    </row>
    <row r="324" spans="1:11" s="86" customFormat="1" ht="20.100000000000001" customHeight="1" outlineLevel="1">
      <c r="A324" s="87"/>
      <c r="B324" s="93" t="s">
        <v>15</v>
      </c>
      <c r="C324" s="93">
        <v>89714</v>
      </c>
      <c r="D324" s="93" t="s">
        <v>84</v>
      </c>
      <c r="E324" s="94" t="s">
        <v>524</v>
      </c>
      <c r="F324" s="93" t="s">
        <v>97</v>
      </c>
      <c r="G324" s="74">
        <v>213.06</v>
      </c>
      <c r="H324" s="74">
        <v>36.46</v>
      </c>
      <c r="I324" s="110">
        <f>H324*G324</f>
        <v>7768.1676000000007</v>
      </c>
      <c r="J324" s="110"/>
      <c r="K324" s="1"/>
    </row>
    <row r="325" spans="1:11" s="86" customFormat="1" ht="20.100000000000001" customHeight="1" outlineLevel="1">
      <c r="A325" s="87"/>
      <c r="B325" s="93" t="s">
        <v>17</v>
      </c>
      <c r="C325" s="93">
        <v>89711</v>
      </c>
      <c r="D325" s="93" t="s">
        <v>84</v>
      </c>
      <c r="E325" s="94" t="s">
        <v>525</v>
      </c>
      <c r="F325" s="93" t="s">
        <v>97</v>
      </c>
      <c r="G325" s="74">
        <v>125.81</v>
      </c>
      <c r="H325" s="74">
        <v>12.86</v>
      </c>
      <c r="I325" s="110">
        <f t="shared" ref="I325:I363" si="14">H325*G325</f>
        <v>1617.9166</v>
      </c>
      <c r="J325" s="110"/>
      <c r="K325" s="1"/>
    </row>
    <row r="326" spans="1:11" s="86" customFormat="1" ht="20.100000000000001" customHeight="1" outlineLevel="1">
      <c r="A326" s="87"/>
      <c r="B326" s="93" t="s">
        <v>652</v>
      </c>
      <c r="C326" s="93">
        <v>89712</v>
      </c>
      <c r="D326" s="93" t="s">
        <v>84</v>
      </c>
      <c r="E326" s="94" t="s">
        <v>527</v>
      </c>
      <c r="F326" s="93" t="s">
        <v>97</v>
      </c>
      <c r="G326" s="74">
        <v>136.81</v>
      </c>
      <c r="H326" s="74">
        <v>19.21</v>
      </c>
      <c r="I326" s="110">
        <f t="shared" si="14"/>
        <v>2628.1201000000001</v>
      </c>
      <c r="J326" s="110"/>
      <c r="K326" s="1"/>
    </row>
    <row r="327" spans="1:11" s="86" customFormat="1" ht="20.100000000000001" customHeight="1" outlineLevel="1">
      <c r="A327" s="87"/>
      <c r="B327" s="93" t="s">
        <v>653</v>
      </c>
      <c r="C327" s="93">
        <v>89511</v>
      </c>
      <c r="D327" s="93" t="s">
        <v>84</v>
      </c>
      <c r="E327" s="94" t="s">
        <v>528</v>
      </c>
      <c r="F327" s="93" t="s">
        <v>97</v>
      </c>
      <c r="G327" s="74">
        <v>92.42</v>
      </c>
      <c r="H327" s="74">
        <v>24.82</v>
      </c>
      <c r="I327" s="110">
        <f t="shared" si="14"/>
        <v>2293.8643999999999</v>
      </c>
      <c r="J327" s="110"/>
      <c r="K327" s="1"/>
    </row>
    <row r="328" spans="1:11" s="86" customFormat="1" ht="20.100000000000001" customHeight="1" outlineLevel="1">
      <c r="A328" s="87"/>
      <c r="B328" s="93" t="s">
        <v>242</v>
      </c>
      <c r="C328" s="93">
        <v>89849</v>
      </c>
      <c r="D328" s="93" t="s">
        <v>84</v>
      </c>
      <c r="E328" s="94" t="s">
        <v>526</v>
      </c>
      <c r="F328" s="93" t="s">
        <v>97</v>
      </c>
      <c r="G328" s="74">
        <v>37.6</v>
      </c>
      <c r="H328" s="74">
        <v>37.49</v>
      </c>
      <c r="I328" s="110">
        <f t="shared" si="14"/>
        <v>1409.624</v>
      </c>
      <c r="J328" s="110"/>
      <c r="K328" s="1"/>
    </row>
    <row r="329" spans="1:11" s="86" customFormat="1" ht="20.100000000000001" customHeight="1" outlineLevel="1">
      <c r="A329" s="87"/>
      <c r="B329" s="93" t="s">
        <v>243</v>
      </c>
      <c r="C329" s="93">
        <v>90375</v>
      </c>
      <c r="D329" s="93" t="s">
        <v>84</v>
      </c>
      <c r="E329" s="94" t="s">
        <v>523</v>
      </c>
      <c r="F329" s="93" t="s">
        <v>79</v>
      </c>
      <c r="G329" s="74">
        <v>37</v>
      </c>
      <c r="H329" s="74">
        <v>6.24</v>
      </c>
      <c r="I329" s="110">
        <f t="shared" si="14"/>
        <v>230.88</v>
      </c>
      <c r="J329" s="110"/>
      <c r="K329" s="1"/>
    </row>
    <row r="330" spans="1:11" s="86" customFormat="1" ht="20.100000000000001" customHeight="1" outlineLevel="1">
      <c r="A330" s="87"/>
      <c r="B330" s="93" t="s">
        <v>244</v>
      </c>
      <c r="C330" s="93">
        <v>89728</v>
      </c>
      <c r="D330" s="93" t="s">
        <v>84</v>
      </c>
      <c r="E330" s="94" t="s">
        <v>529</v>
      </c>
      <c r="F330" s="93" t="s">
        <v>79</v>
      </c>
      <c r="G330" s="74">
        <v>97</v>
      </c>
      <c r="H330" s="74">
        <v>8.1199999999999992</v>
      </c>
      <c r="I330" s="110">
        <f t="shared" si="14"/>
        <v>787.63999999999987</v>
      </c>
      <c r="J330" s="110"/>
      <c r="K330" s="1"/>
    </row>
    <row r="331" spans="1:11" s="86" customFormat="1" ht="20.100000000000001" customHeight="1" outlineLevel="1">
      <c r="A331" s="87"/>
      <c r="B331" s="93" t="s">
        <v>693</v>
      </c>
      <c r="C331" s="93">
        <v>89517</v>
      </c>
      <c r="D331" s="93" t="s">
        <v>84</v>
      </c>
      <c r="E331" s="94" t="s">
        <v>701</v>
      </c>
      <c r="F331" s="93" t="s">
        <v>79</v>
      </c>
      <c r="G331" s="74">
        <v>23</v>
      </c>
      <c r="H331" s="74">
        <v>55.55</v>
      </c>
      <c r="I331" s="110">
        <f t="shared" si="14"/>
        <v>1277.6499999999999</v>
      </c>
      <c r="J331" s="110"/>
      <c r="K331" s="1"/>
    </row>
    <row r="332" spans="1:11" s="86" customFormat="1" ht="20.100000000000001" customHeight="1" outlineLevel="1">
      <c r="A332" s="87"/>
      <c r="B332" s="93" t="s">
        <v>694</v>
      </c>
      <c r="C332" s="93">
        <v>89746</v>
      </c>
      <c r="D332" s="93" t="s">
        <v>84</v>
      </c>
      <c r="E332" s="94" t="s">
        <v>530</v>
      </c>
      <c r="F332" s="93" t="s">
        <v>79</v>
      </c>
      <c r="G332" s="74">
        <v>7</v>
      </c>
      <c r="H332" s="74">
        <v>17.07</v>
      </c>
      <c r="I332" s="110">
        <f t="shared" si="14"/>
        <v>119.49000000000001</v>
      </c>
      <c r="J332" s="110"/>
      <c r="K332" s="1"/>
    </row>
    <row r="333" spans="1:11" s="86" customFormat="1" ht="20.100000000000001" customHeight="1" outlineLevel="1">
      <c r="A333" s="87"/>
      <c r="B333" s="93" t="s">
        <v>695</v>
      </c>
      <c r="C333" s="93">
        <v>89739</v>
      </c>
      <c r="D333" s="93" t="s">
        <v>84</v>
      </c>
      <c r="E333" s="94" t="s">
        <v>531</v>
      </c>
      <c r="F333" s="93" t="s">
        <v>79</v>
      </c>
      <c r="G333" s="74">
        <v>4</v>
      </c>
      <c r="H333" s="74">
        <v>14.05</v>
      </c>
      <c r="I333" s="110">
        <f t="shared" si="14"/>
        <v>56.2</v>
      </c>
      <c r="J333" s="110"/>
      <c r="K333" s="1"/>
    </row>
    <row r="334" spans="1:11" s="86" customFormat="1" ht="20.100000000000001" customHeight="1" outlineLevel="1">
      <c r="A334" s="87"/>
      <c r="B334" s="93" t="s">
        <v>245</v>
      </c>
      <c r="C334" s="93">
        <v>89732</v>
      </c>
      <c r="D334" s="93" t="s">
        <v>84</v>
      </c>
      <c r="E334" s="94" t="s">
        <v>532</v>
      </c>
      <c r="F334" s="93" t="s">
        <v>79</v>
      </c>
      <c r="G334" s="74">
        <v>62</v>
      </c>
      <c r="H334" s="74">
        <v>8.2100000000000009</v>
      </c>
      <c r="I334" s="110">
        <f t="shared" si="14"/>
        <v>509.02000000000004</v>
      </c>
      <c r="J334" s="110"/>
      <c r="K334" s="1"/>
    </row>
    <row r="335" spans="1:11" s="86" customFormat="1" ht="20.100000000000001" customHeight="1" outlineLevel="1">
      <c r="A335" s="87"/>
      <c r="B335" s="93" t="s">
        <v>696</v>
      </c>
      <c r="C335" s="93">
        <v>89726</v>
      </c>
      <c r="D335" s="93" t="s">
        <v>84</v>
      </c>
      <c r="E335" s="94" t="s">
        <v>533</v>
      </c>
      <c r="F335" s="93" t="s">
        <v>79</v>
      </c>
      <c r="G335" s="74">
        <v>49</v>
      </c>
      <c r="H335" s="74">
        <v>5.78</v>
      </c>
      <c r="I335" s="110">
        <f t="shared" si="14"/>
        <v>283.22000000000003</v>
      </c>
      <c r="J335" s="110"/>
      <c r="K335" s="1"/>
    </row>
    <row r="336" spans="1:11" s="86" customFormat="1" ht="20.100000000000001" customHeight="1" outlineLevel="1">
      <c r="A336" s="87"/>
      <c r="B336" s="93" t="s">
        <v>697</v>
      </c>
      <c r="C336" s="93">
        <v>89744</v>
      </c>
      <c r="D336" s="93" t="s">
        <v>84</v>
      </c>
      <c r="E336" s="94" t="s">
        <v>534</v>
      </c>
      <c r="F336" s="93" t="s">
        <v>79</v>
      </c>
      <c r="G336" s="74">
        <v>26</v>
      </c>
      <c r="H336" s="74">
        <v>17.66</v>
      </c>
      <c r="I336" s="110">
        <f t="shared" si="14"/>
        <v>459.16</v>
      </c>
      <c r="J336" s="110"/>
      <c r="K336" s="1"/>
    </row>
    <row r="337" spans="1:11" s="86" customFormat="1" ht="20.100000000000001" customHeight="1" outlineLevel="1">
      <c r="A337" s="87"/>
      <c r="B337" s="93" t="s">
        <v>698</v>
      </c>
      <c r="C337" s="93">
        <v>89522</v>
      </c>
      <c r="D337" s="93" t="s">
        <v>84</v>
      </c>
      <c r="E337" s="94" t="s">
        <v>702</v>
      </c>
      <c r="F337" s="93" t="s">
        <v>79</v>
      </c>
      <c r="G337" s="74">
        <v>35</v>
      </c>
      <c r="H337" s="74">
        <v>21.94</v>
      </c>
      <c r="I337" s="110">
        <f t="shared" si="14"/>
        <v>767.90000000000009</v>
      </c>
      <c r="J337" s="110"/>
      <c r="K337" s="1"/>
    </row>
    <row r="338" spans="1:11" s="86" customFormat="1" ht="20.100000000000001" customHeight="1" outlineLevel="1">
      <c r="A338" s="87"/>
      <c r="B338" s="93" t="s">
        <v>246</v>
      </c>
      <c r="C338" s="93">
        <v>89731</v>
      </c>
      <c r="D338" s="93" t="s">
        <v>84</v>
      </c>
      <c r="E338" s="94" t="s">
        <v>535</v>
      </c>
      <c r="F338" s="93" t="s">
        <v>79</v>
      </c>
      <c r="G338" s="74">
        <v>3</v>
      </c>
      <c r="H338" s="74">
        <v>7.56</v>
      </c>
      <c r="I338" s="110">
        <f t="shared" si="14"/>
        <v>22.68</v>
      </c>
      <c r="J338" s="110"/>
      <c r="K338" s="1"/>
    </row>
    <row r="339" spans="1:11" s="86" customFormat="1" ht="20.100000000000001" customHeight="1" outlineLevel="1">
      <c r="A339" s="87"/>
      <c r="B339" s="93" t="s">
        <v>247</v>
      </c>
      <c r="C339" s="93">
        <v>89724</v>
      </c>
      <c r="D339" s="93" t="s">
        <v>84</v>
      </c>
      <c r="E339" s="94" t="s">
        <v>536</v>
      </c>
      <c r="F339" s="93" t="s">
        <v>79</v>
      </c>
      <c r="G339" s="74">
        <v>19</v>
      </c>
      <c r="H339" s="74">
        <v>5.53</v>
      </c>
      <c r="I339" s="110">
        <f t="shared" si="14"/>
        <v>105.07000000000001</v>
      </c>
      <c r="J339" s="110"/>
      <c r="K339" s="1"/>
    </row>
    <row r="340" spans="1:11" s="86" customFormat="1" ht="30" customHeight="1" outlineLevel="1">
      <c r="A340" s="87"/>
      <c r="B340" s="93" t="s">
        <v>353</v>
      </c>
      <c r="C340" s="93">
        <v>89724</v>
      </c>
      <c r="D340" s="93" t="s">
        <v>84</v>
      </c>
      <c r="E340" s="94" t="s">
        <v>537</v>
      </c>
      <c r="F340" s="93" t="s">
        <v>79</v>
      </c>
      <c r="G340" s="74">
        <v>65</v>
      </c>
      <c r="H340" s="74">
        <v>5.53</v>
      </c>
      <c r="I340" s="110">
        <f t="shared" si="14"/>
        <v>359.45</v>
      </c>
      <c r="J340" s="110"/>
      <c r="K340" s="1"/>
    </row>
    <row r="341" spans="1:11" s="86" customFormat="1" ht="20.100000000000001" customHeight="1" outlineLevel="1">
      <c r="A341" s="87"/>
      <c r="B341" s="93" t="s">
        <v>699</v>
      </c>
      <c r="C341" s="93">
        <v>89569</v>
      </c>
      <c r="D341" s="93" t="s">
        <v>84</v>
      </c>
      <c r="E341" s="94" t="s">
        <v>538</v>
      </c>
      <c r="F341" s="93" t="s">
        <v>79</v>
      </c>
      <c r="G341" s="74">
        <v>25</v>
      </c>
      <c r="H341" s="74">
        <v>63.9</v>
      </c>
      <c r="I341" s="110">
        <f t="shared" si="14"/>
        <v>1597.5</v>
      </c>
      <c r="J341" s="110"/>
      <c r="K341" s="1"/>
    </row>
    <row r="342" spans="1:11" s="86" customFormat="1" ht="20.100000000000001" customHeight="1" outlineLevel="1">
      <c r="A342" s="87"/>
      <c r="B342" s="93" t="s">
        <v>700</v>
      </c>
      <c r="C342" s="93">
        <v>89569</v>
      </c>
      <c r="D342" s="93" t="s">
        <v>84</v>
      </c>
      <c r="E342" s="94" t="s">
        <v>539</v>
      </c>
      <c r="F342" s="93" t="s">
        <v>79</v>
      </c>
      <c r="G342" s="74">
        <v>2</v>
      </c>
      <c r="H342" s="74">
        <v>63.9</v>
      </c>
      <c r="I342" s="110">
        <f t="shared" si="14"/>
        <v>127.8</v>
      </c>
      <c r="J342" s="110"/>
      <c r="K342" s="1"/>
    </row>
    <row r="343" spans="1:11" s="86" customFormat="1" ht="20.100000000000001" customHeight="1" outlineLevel="1">
      <c r="A343" s="87"/>
      <c r="B343" s="93" t="s">
        <v>654</v>
      </c>
      <c r="C343" s="93">
        <v>89690</v>
      </c>
      <c r="D343" s="93" t="s">
        <v>84</v>
      </c>
      <c r="E343" s="94" t="s">
        <v>540</v>
      </c>
      <c r="F343" s="93" t="s">
        <v>79</v>
      </c>
      <c r="G343" s="74">
        <v>19</v>
      </c>
      <c r="H343" s="74">
        <v>59.98</v>
      </c>
      <c r="I343" s="110">
        <f t="shared" si="14"/>
        <v>1139.6199999999999</v>
      </c>
      <c r="J343" s="110"/>
      <c r="K343" s="1"/>
    </row>
    <row r="344" spans="1:11" s="86" customFormat="1" ht="20.100000000000001" customHeight="1" outlineLevel="1">
      <c r="A344" s="87"/>
      <c r="B344" s="93" t="s">
        <v>655</v>
      </c>
      <c r="C344" s="93">
        <v>89685</v>
      </c>
      <c r="D344" s="93" t="s">
        <v>84</v>
      </c>
      <c r="E344" s="94" t="s">
        <v>541</v>
      </c>
      <c r="F344" s="93" t="s">
        <v>79</v>
      </c>
      <c r="G344" s="74">
        <v>5</v>
      </c>
      <c r="H344" s="74">
        <v>40.200000000000003</v>
      </c>
      <c r="I344" s="110">
        <f t="shared" si="14"/>
        <v>201</v>
      </c>
      <c r="J344" s="110"/>
      <c r="K344" s="1"/>
    </row>
    <row r="345" spans="1:11" s="86" customFormat="1" ht="20.100000000000001" customHeight="1" outlineLevel="1">
      <c r="A345" s="87"/>
      <c r="B345" s="93" t="s">
        <v>656</v>
      </c>
      <c r="C345" s="93">
        <v>89685</v>
      </c>
      <c r="D345" s="93" t="s">
        <v>84</v>
      </c>
      <c r="E345" s="94" t="s">
        <v>542</v>
      </c>
      <c r="F345" s="93" t="s">
        <v>79</v>
      </c>
      <c r="G345" s="74">
        <v>2</v>
      </c>
      <c r="H345" s="74">
        <v>40.200000000000003</v>
      </c>
      <c r="I345" s="110">
        <f t="shared" si="14"/>
        <v>80.400000000000006</v>
      </c>
      <c r="J345" s="110"/>
      <c r="K345" s="1"/>
    </row>
    <row r="346" spans="1:11" s="86" customFormat="1" ht="20.100000000000001" customHeight="1" outlineLevel="1">
      <c r="A346" s="87"/>
      <c r="B346" s="93" t="s">
        <v>657</v>
      </c>
      <c r="C346" s="93">
        <v>89557</v>
      </c>
      <c r="D346" s="93" t="s">
        <v>84</v>
      </c>
      <c r="E346" s="94" t="s">
        <v>543</v>
      </c>
      <c r="F346" s="93" t="s">
        <v>79</v>
      </c>
      <c r="G346" s="74">
        <v>6</v>
      </c>
      <c r="H346" s="74">
        <v>10.18</v>
      </c>
      <c r="I346" s="110">
        <f t="shared" si="14"/>
        <v>61.08</v>
      </c>
      <c r="J346" s="110"/>
      <c r="K346" s="1"/>
    </row>
    <row r="347" spans="1:11" s="86" customFormat="1" ht="20.100000000000001" customHeight="1" outlineLevel="1">
      <c r="A347" s="87"/>
      <c r="B347" s="93" t="s">
        <v>658</v>
      </c>
      <c r="C347" s="93">
        <v>89549</v>
      </c>
      <c r="D347" s="93" t="s">
        <v>84</v>
      </c>
      <c r="E347" s="94" t="s">
        <v>544</v>
      </c>
      <c r="F347" s="93" t="s">
        <v>79</v>
      </c>
      <c r="G347" s="74">
        <v>5</v>
      </c>
      <c r="H347" s="74">
        <v>6.74</v>
      </c>
      <c r="I347" s="110">
        <f t="shared" si="14"/>
        <v>33.700000000000003</v>
      </c>
      <c r="J347" s="110"/>
      <c r="K347" s="1"/>
    </row>
    <row r="348" spans="1:11" s="86" customFormat="1" ht="20.100000000000001" customHeight="1" outlineLevel="1">
      <c r="A348" s="87"/>
      <c r="B348" s="93" t="s">
        <v>659</v>
      </c>
      <c r="C348" s="93">
        <v>89623</v>
      </c>
      <c r="D348" s="93" t="s">
        <v>84</v>
      </c>
      <c r="E348" s="94" t="s">
        <v>545</v>
      </c>
      <c r="F348" s="93" t="s">
        <v>79</v>
      </c>
      <c r="G348" s="74">
        <v>1</v>
      </c>
      <c r="H348" s="74">
        <v>14.7</v>
      </c>
      <c r="I348" s="110">
        <f t="shared" si="14"/>
        <v>14.7</v>
      </c>
      <c r="J348" s="110"/>
      <c r="K348" s="1"/>
    </row>
    <row r="349" spans="1:11" s="86" customFormat="1" ht="20.100000000000001" customHeight="1" outlineLevel="1">
      <c r="A349" s="87"/>
      <c r="B349" s="93" t="s">
        <v>660</v>
      </c>
      <c r="C349" s="93">
        <v>89623</v>
      </c>
      <c r="D349" s="93" t="s">
        <v>84</v>
      </c>
      <c r="E349" s="94" t="s">
        <v>546</v>
      </c>
      <c r="F349" s="93" t="s">
        <v>79</v>
      </c>
      <c r="G349" s="74">
        <v>19</v>
      </c>
      <c r="H349" s="74">
        <v>14.7</v>
      </c>
      <c r="I349" s="110">
        <f t="shared" si="14"/>
        <v>279.3</v>
      </c>
      <c r="J349" s="110"/>
      <c r="K349" s="1"/>
    </row>
    <row r="350" spans="1:11" s="86" customFormat="1" ht="20.100000000000001" customHeight="1" outlineLevel="1">
      <c r="A350" s="87"/>
      <c r="B350" s="93" t="s">
        <v>661</v>
      </c>
      <c r="C350" s="93">
        <v>89696</v>
      </c>
      <c r="D350" s="93" t="s">
        <v>84</v>
      </c>
      <c r="E350" s="94" t="s">
        <v>548</v>
      </c>
      <c r="F350" s="93" t="s">
        <v>79</v>
      </c>
      <c r="G350" s="74">
        <v>11</v>
      </c>
      <c r="H350" s="74">
        <v>52.63</v>
      </c>
      <c r="I350" s="110">
        <f t="shared" si="14"/>
        <v>578.93000000000006</v>
      </c>
      <c r="J350" s="110"/>
      <c r="K350" s="1"/>
    </row>
    <row r="351" spans="1:11" s="86" customFormat="1" ht="20.100000000000001" customHeight="1" outlineLevel="1">
      <c r="A351" s="87"/>
      <c r="B351" s="93" t="s">
        <v>662</v>
      </c>
      <c r="C351" s="93">
        <v>89696</v>
      </c>
      <c r="D351" s="93" t="s">
        <v>84</v>
      </c>
      <c r="E351" s="94" t="s">
        <v>769</v>
      </c>
      <c r="F351" s="93" t="s">
        <v>79</v>
      </c>
      <c r="G351" s="74">
        <v>20</v>
      </c>
      <c r="H351" s="74">
        <v>52.63</v>
      </c>
      <c r="I351" s="110">
        <f t="shared" si="14"/>
        <v>1052.6000000000001</v>
      </c>
      <c r="J351" s="110"/>
      <c r="K351" s="1"/>
    </row>
    <row r="352" spans="1:11" s="86" customFormat="1" ht="20.100000000000001" customHeight="1" outlineLevel="1">
      <c r="A352" s="87"/>
      <c r="B352" s="93" t="s">
        <v>663</v>
      </c>
      <c r="C352" s="93">
        <v>89704</v>
      </c>
      <c r="D352" s="93" t="s">
        <v>84</v>
      </c>
      <c r="E352" s="94" t="s">
        <v>547</v>
      </c>
      <c r="F352" s="93" t="s">
        <v>79</v>
      </c>
      <c r="G352" s="74">
        <v>2</v>
      </c>
      <c r="H352" s="74">
        <v>124.43</v>
      </c>
      <c r="I352" s="110">
        <f t="shared" si="14"/>
        <v>248.86</v>
      </c>
      <c r="J352" s="110"/>
      <c r="K352" s="1"/>
    </row>
    <row r="353" spans="1:11" s="86" customFormat="1" ht="20.100000000000001" customHeight="1" outlineLevel="1">
      <c r="A353" s="87"/>
      <c r="B353" s="93" t="s">
        <v>664</v>
      </c>
      <c r="C353" s="93">
        <v>89784</v>
      </c>
      <c r="D353" s="93" t="s">
        <v>84</v>
      </c>
      <c r="E353" s="94" t="s">
        <v>549</v>
      </c>
      <c r="F353" s="93" t="s">
        <v>79</v>
      </c>
      <c r="G353" s="74">
        <v>19</v>
      </c>
      <c r="H353" s="74">
        <v>15.08</v>
      </c>
      <c r="I353" s="110">
        <f t="shared" si="14"/>
        <v>286.52</v>
      </c>
      <c r="J353" s="110"/>
      <c r="K353" s="1"/>
    </row>
    <row r="354" spans="1:11" s="86" customFormat="1" ht="20.100000000000001" customHeight="1" outlineLevel="1">
      <c r="A354" s="87"/>
      <c r="B354" s="93" t="s">
        <v>665</v>
      </c>
      <c r="C354" s="93">
        <v>89687</v>
      </c>
      <c r="D354" s="93" t="s">
        <v>84</v>
      </c>
      <c r="E354" s="94" t="s">
        <v>703</v>
      </c>
      <c r="F354" s="93" t="s">
        <v>79</v>
      </c>
      <c r="G354" s="74">
        <v>4</v>
      </c>
      <c r="H354" s="74">
        <v>40.799999999999997</v>
      </c>
      <c r="I354" s="110">
        <f t="shared" si="14"/>
        <v>163.19999999999999</v>
      </c>
      <c r="J354" s="110"/>
      <c r="K354" s="1"/>
    </row>
    <row r="355" spans="1:11" s="86" customFormat="1" ht="20.100000000000001" customHeight="1" outlineLevel="1">
      <c r="A355" s="87"/>
      <c r="B355" s="93" t="s">
        <v>666</v>
      </c>
      <c r="C355" s="93">
        <v>89707</v>
      </c>
      <c r="D355" s="93" t="s">
        <v>84</v>
      </c>
      <c r="E355" s="94" t="s">
        <v>552</v>
      </c>
      <c r="F355" s="93" t="s">
        <v>79</v>
      </c>
      <c r="G355" s="74">
        <v>19</v>
      </c>
      <c r="H355" s="74">
        <v>19.63</v>
      </c>
      <c r="I355" s="110">
        <f t="shared" si="14"/>
        <v>372.96999999999997</v>
      </c>
      <c r="J355" s="110"/>
      <c r="K355" s="1"/>
    </row>
    <row r="356" spans="1:11" s="86" customFormat="1" ht="20.100000000000001" customHeight="1" outlineLevel="1">
      <c r="A356" s="87"/>
      <c r="B356" s="93" t="s">
        <v>667</v>
      </c>
      <c r="C356" s="93">
        <v>89708</v>
      </c>
      <c r="D356" s="93" t="s">
        <v>84</v>
      </c>
      <c r="E356" s="94" t="s">
        <v>551</v>
      </c>
      <c r="F356" s="93" t="s">
        <v>79</v>
      </c>
      <c r="G356" s="74">
        <v>1</v>
      </c>
      <c r="H356" s="74">
        <v>43.83</v>
      </c>
      <c r="I356" s="110">
        <f t="shared" si="14"/>
        <v>43.83</v>
      </c>
      <c r="J356" s="110"/>
      <c r="K356" s="1"/>
    </row>
    <row r="357" spans="1:11" s="86" customFormat="1" ht="20.100000000000001" customHeight="1" outlineLevel="1">
      <c r="A357" s="87"/>
      <c r="B357" s="93" t="s">
        <v>668</v>
      </c>
      <c r="C357" s="93" t="s">
        <v>322</v>
      </c>
      <c r="D357" s="95" t="s">
        <v>84</v>
      </c>
      <c r="E357" s="94" t="s">
        <v>765</v>
      </c>
      <c r="F357" s="93" t="s">
        <v>79</v>
      </c>
      <c r="G357" s="74">
        <v>7</v>
      </c>
      <c r="H357" s="74">
        <v>100.36</v>
      </c>
      <c r="I357" s="110">
        <f t="shared" si="14"/>
        <v>702.52</v>
      </c>
      <c r="J357" s="110"/>
      <c r="K357" s="1"/>
    </row>
    <row r="358" spans="1:11" s="86" customFormat="1" ht="20.100000000000001" customHeight="1" outlineLevel="1">
      <c r="A358" s="87"/>
      <c r="B358" s="93" t="s">
        <v>669</v>
      </c>
      <c r="C358" s="93">
        <v>72289</v>
      </c>
      <c r="D358" s="95" t="s">
        <v>84</v>
      </c>
      <c r="E358" s="94" t="s">
        <v>767</v>
      </c>
      <c r="F358" s="93" t="s">
        <v>79</v>
      </c>
      <c r="G358" s="74">
        <v>17</v>
      </c>
      <c r="H358" s="74">
        <v>324.23</v>
      </c>
      <c r="I358" s="110">
        <f t="shared" si="14"/>
        <v>5511.91</v>
      </c>
      <c r="J358" s="110"/>
      <c r="K358" s="1"/>
    </row>
    <row r="359" spans="1:11" s="86" customFormat="1" ht="20.100000000000001" customHeight="1" outlineLevel="1">
      <c r="A359" s="87"/>
      <c r="B359" s="93" t="s">
        <v>670</v>
      </c>
      <c r="C359" s="93" t="s">
        <v>210</v>
      </c>
      <c r="D359" s="95" t="s">
        <v>84</v>
      </c>
      <c r="E359" s="94" t="s">
        <v>766</v>
      </c>
      <c r="F359" s="93" t="s">
        <v>79</v>
      </c>
      <c r="G359" s="74">
        <v>1</v>
      </c>
      <c r="H359" s="74">
        <v>132.12</v>
      </c>
      <c r="I359" s="110">
        <f t="shared" si="14"/>
        <v>132.12</v>
      </c>
      <c r="J359" s="110"/>
      <c r="K359" s="1"/>
    </row>
    <row r="360" spans="1:11" s="86" customFormat="1" ht="20.100000000000001" customHeight="1" outlineLevel="1">
      <c r="A360" s="87"/>
      <c r="B360" s="93" t="s">
        <v>671</v>
      </c>
      <c r="C360" s="93">
        <v>89710</v>
      </c>
      <c r="D360" s="93" t="s">
        <v>84</v>
      </c>
      <c r="E360" s="94" t="s">
        <v>550</v>
      </c>
      <c r="F360" s="93" t="s">
        <v>79</v>
      </c>
      <c r="G360" s="74">
        <v>30</v>
      </c>
      <c r="H360" s="74">
        <v>7.19</v>
      </c>
      <c r="I360" s="110">
        <f t="shared" si="14"/>
        <v>215.70000000000002</v>
      </c>
      <c r="J360" s="110"/>
      <c r="K360" s="1"/>
    </row>
    <row r="361" spans="1:11" s="86" customFormat="1" ht="20.100000000000001" customHeight="1" outlineLevel="1">
      <c r="A361" s="87"/>
      <c r="B361" s="93" t="s">
        <v>672</v>
      </c>
      <c r="C361" s="93"/>
      <c r="D361" s="93" t="s">
        <v>4</v>
      </c>
      <c r="E361" s="94" t="s">
        <v>768</v>
      </c>
      <c r="F361" s="93" t="s">
        <v>79</v>
      </c>
      <c r="G361" s="74">
        <v>39</v>
      </c>
      <c r="H361" s="74">
        <v>5.47</v>
      </c>
      <c r="I361" s="110">
        <f t="shared" si="14"/>
        <v>213.32999999999998</v>
      </c>
      <c r="J361" s="110"/>
      <c r="K361" s="1"/>
    </row>
    <row r="362" spans="1:11" s="86" customFormat="1" ht="20.100000000000001" customHeight="1" outlineLevel="1">
      <c r="A362" s="87"/>
      <c r="B362" s="93" t="s">
        <v>673</v>
      </c>
      <c r="C362" s="93" t="s">
        <v>212</v>
      </c>
      <c r="D362" s="93" t="s">
        <v>84</v>
      </c>
      <c r="E362" s="94" t="s">
        <v>148</v>
      </c>
      <c r="F362" s="93" t="s">
        <v>79</v>
      </c>
      <c r="G362" s="74">
        <v>1</v>
      </c>
      <c r="H362" s="74">
        <v>1467.82</v>
      </c>
      <c r="I362" s="110">
        <f t="shared" si="14"/>
        <v>1467.82</v>
      </c>
      <c r="J362" s="110"/>
      <c r="K362" s="1"/>
    </row>
    <row r="363" spans="1:11" s="86" customFormat="1" ht="20.100000000000001" customHeight="1" outlineLevel="1">
      <c r="A363" s="87"/>
      <c r="B363" s="93" t="s">
        <v>674</v>
      </c>
      <c r="C363" s="93" t="s">
        <v>211</v>
      </c>
      <c r="D363" s="93" t="s">
        <v>84</v>
      </c>
      <c r="E363" s="94" t="s">
        <v>149</v>
      </c>
      <c r="F363" s="93" t="s">
        <v>79</v>
      </c>
      <c r="G363" s="74">
        <v>1</v>
      </c>
      <c r="H363" s="74">
        <v>1238.4100000000001</v>
      </c>
      <c r="I363" s="110">
        <f t="shared" si="14"/>
        <v>1238.4100000000001</v>
      </c>
      <c r="J363" s="110"/>
      <c r="K363" s="1"/>
    </row>
    <row r="364" spans="1:11" ht="20.100000000000001" customHeight="1" outlineLevel="1">
      <c r="A364" s="87"/>
      <c r="B364" s="97"/>
      <c r="C364" s="98"/>
      <c r="D364" s="98"/>
      <c r="E364" s="98"/>
      <c r="F364" s="98"/>
      <c r="G364" s="113"/>
      <c r="H364" s="114" t="s">
        <v>234</v>
      </c>
      <c r="I364" s="112">
        <f>SUM(I324:I363)</f>
        <v>36459.872700000022</v>
      </c>
      <c r="J364" s="112"/>
    </row>
    <row r="365" spans="1:11" ht="20.100000000000001" customHeight="1">
      <c r="A365" s="87"/>
      <c r="B365" s="87"/>
      <c r="C365" s="87"/>
      <c r="D365" s="87"/>
      <c r="E365" s="28"/>
      <c r="F365" s="87"/>
      <c r="G365" s="57"/>
      <c r="H365" s="56"/>
      <c r="I365" s="8"/>
      <c r="J365" s="8"/>
    </row>
    <row r="366" spans="1:11" ht="20.100000000000001" customHeight="1">
      <c r="A366" s="87"/>
      <c r="B366" s="49">
        <v>15</v>
      </c>
      <c r="C366" s="49"/>
      <c r="D366" s="49"/>
      <c r="E366" s="22" t="s">
        <v>22</v>
      </c>
      <c r="F366" s="22"/>
      <c r="G366" s="104"/>
      <c r="H366" s="104"/>
      <c r="I366" s="104"/>
      <c r="J366" s="111"/>
    </row>
    <row r="367" spans="1:11" ht="39.950000000000003" customHeight="1" outlineLevel="1">
      <c r="A367" s="87"/>
      <c r="B367" s="93" t="s">
        <v>48</v>
      </c>
      <c r="C367" s="93" t="s">
        <v>302</v>
      </c>
      <c r="D367" s="93" t="s">
        <v>106</v>
      </c>
      <c r="E367" s="94" t="s">
        <v>501</v>
      </c>
      <c r="F367" s="93" t="s">
        <v>79</v>
      </c>
      <c r="G367" s="74">
        <v>2</v>
      </c>
      <c r="H367" s="74">
        <v>924.93</v>
      </c>
      <c r="I367" s="110">
        <f>H367*G367</f>
        <v>1849.86</v>
      </c>
      <c r="J367" s="110"/>
    </row>
    <row r="368" spans="1:11" ht="30" customHeight="1" outlineLevel="1">
      <c r="A368" s="87"/>
      <c r="B368" s="93" t="s">
        <v>49</v>
      </c>
      <c r="C368" s="93">
        <v>6021</v>
      </c>
      <c r="D368" s="93" t="s">
        <v>84</v>
      </c>
      <c r="E368" s="94" t="s">
        <v>493</v>
      </c>
      <c r="F368" s="93" t="s">
        <v>79</v>
      </c>
      <c r="G368" s="74">
        <v>4</v>
      </c>
      <c r="H368" s="74">
        <v>200.72</v>
      </c>
      <c r="I368" s="110">
        <f t="shared" ref="I368:I397" si="15">H368*G368</f>
        <v>802.88</v>
      </c>
      <c r="J368" s="110"/>
    </row>
    <row r="369" spans="1:11" ht="39.950000000000003" customHeight="1" outlineLevel="1">
      <c r="A369" s="87"/>
      <c r="B369" s="93" t="s">
        <v>50</v>
      </c>
      <c r="C369" s="76">
        <v>72739</v>
      </c>
      <c r="D369" s="93" t="s">
        <v>84</v>
      </c>
      <c r="E369" s="94" t="s">
        <v>355</v>
      </c>
      <c r="F369" s="93" t="s">
        <v>79</v>
      </c>
      <c r="G369" s="74">
        <v>20</v>
      </c>
      <c r="H369" s="74">
        <v>382.7</v>
      </c>
      <c r="I369" s="110">
        <f t="shared" si="15"/>
        <v>7654</v>
      </c>
      <c r="J369" s="110"/>
    </row>
    <row r="370" spans="1:11" ht="30" customHeight="1" outlineLevel="1">
      <c r="A370" s="87"/>
      <c r="B370" s="93" t="s">
        <v>342</v>
      </c>
      <c r="C370" s="76">
        <v>40729</v>
      </c>
      <c r="D370" s="93" t="s">
        <v>84</v>
      </c>
      <c r="E370" s="94" t="s">
        <v>494</v>
      </c>
      <c r="F370" s="93" t="s">
        <v>79</v>
      </c>
      <c r="G370" s="74">
        <v>26</v>
      </c>
      <c r="H370" s="74">
        <v>189.1</v>
      </c>
      <c r="I370" s="110">
        <f t="shared" si="15"/>
        <v>4916.5999999999995</v>
      </c>
      <c r="J370" s="110"/>
    </row>
    <row r="371" spans="1:11" s="86" customFormat="1" ht="30" customHeight="1" outlineLevel="1">
      <c r="A371" s="87"/>
      <c r="B371" s="93" t="s">
        <v>51</v>
      </c>
      <c r="C371" s="93">
        <v>86901</v>
      </c>
      <c r="D371" s="93" t="s">
        <v>84</v>
      </c>
      <c r="E371" s="94" t="s">
        <v>141</v>
      </c>
      <c r="F371" s="93" t="s">
        <v>79</v>
      </c>
      <c r="G371" s="74">
        <v>22</v>
      </c>
      <c r="H371" s="74">
        <v>96.13</v>
      </c>
      <c r="I371" s="110">
        <f t="shared" si="15"/>
        <v>2114.8599999999997</v>
      </c>
      <c r="J371" s="110"/>
      <c r="K371" s="1"/>
    </row>
    <row r="372" spans="1:11" s="86" customFormat="1" ht="39.950000000000003" customHeight="1" outlineLevel="1">
      <c r="A372" s="87"/>
      <c r="B372" s="93" t="s">
        <v>52</v>
      </c>
      <c r="C372" s="93"/>
      <c r="D372" s="93" t="s">
        <v>4</v>
      </c>
      <c r="E372" s="94" t="s">
        <v>144</v>
      </c>
      <c r="F372" s="93" t="s">
        <v>79</v>
      </c>
      <c r="G372" s="74">
        <v>3</v>
      </c>
      <c r="H372" s="74">
        <v>439.47</v>
      </c>
      <c r="I372" s="110">
        <f t="shared" si="15"/>
        <v>1318.41</v>
      </c>
      <c r="J372" s="110"/>
      <c r="K372" s="1"/>
    </row>
    <row r="373" spans="1:11" s="86" customFormat="1" ht="39.950000000000003" customHeight="1" outlineLevel="1">
      <c r="A373" s="87"/>
      <c r="B373" s="93" t="s">
        <v>53</v>
      </c>
      <c r="C373" s="93">
        <v>86936</v>
      </c>
      <c r="D373" s="93" t="s">
        <v>84</v>
      </c>
      <c r="E373" s="94" t="s">
        <v>145</v>
      </c>
      <c r="F373" s="93" t="s">
        <v>63</v>
      </c>
      <c r="G373" s="74">
        <v>15</v>
      </c>
      <c r="H373" s="74">
        <v>295.06</v>
      </c>
      <c r="I373" s="110">
        <f t="shared" si="15"/>
        <v>4425.8999999999996</v>
      </c>
      <c r="J373" s="110"/>
      <c r="K373" s="1"/>
    </row>
    <row r="374" spans="1:11" ht="20.100000000000001" customHeight="1" outlineLevel="1">
      <c r="A374" s="87"/>
      <c r="B374" s="93" t="s">
        <v>54</v>
      </c>
      <c r="C374" s="93"/>
      <c r="D374" s="93" t="s">
        <v>4</v>
      </c>
      <c r="E374" s="94" t="s">
        <v>341</v>
      </c>
      <c r="F374" s="93" t="s">
        <v>79</v>
      </c>
      <c r="G374" s="74">
        <v>4</v>
      </c>
      <c r="H374" s="74">
        <v>43.95</v>
      </c>
      <c r="I374" s="110">
        <f t="shared" si="15"/>
        <v>175.8</v>
      </c>
      <c r="J374" s="110"/>
    </row>
    <row r="375" spans="1:11" ht="30" customHeight="1" outlineLevel="1">
      <c r="A375" s="87"/>
      <c r="B375" s="93" t="s">
        <v>55</v>
      </c>
      <c r="C375" s="93"/>
      <c r="D375" s="93" t="s">
        <v>4</v>
      </c>
      <c r="E375" s="94" t="s">
        <v>1245</v>
      </c>
      <c r="F375" s="93" t="s">
        <v>79</v>
      </c>
      <c r="G375" s="74">
        <v>4</v>
      </c>
      <c r="H375" s="74">
        <v>110.82</v>
      </c>
      <c r="I375" s="110">
        <f t="shared" si="15"/>
        <v>443.28</v>
      </c>
      <c r="J375" s="110"/>
    </row>
    <row r="376" spans="1:11" ht="30" customHeight="1" outlineLevel="1">
      <c r="A376" s="87"/>
      <c r="B376" s="93" t="s">
        <v>56</v>
      </c>
      <c r="C376" s="93">
        <v>86904</v>
      </c>
      <c r="D376" s="93" t="s">
        <v>84</v>
      </c>
      <c r="E376" s="94" t="s">
        <v>496</v>
      </c>
      <c r="F376" s="93" t="s">
        <v>79</v>
      </c>
      <c r="G376" s="74">
        <v>6</v>
      </c>
      <c r="H376" s="74">
        <v>85.52</v>
      </c>
      <c r="I376" s="110">
        <f t="shared" si="15"/>
        <v>513.12</v>
      </c>
      <c r="J376" s="110"/>
    </row>
    <row r="377" spans="1:11" ht="30" customHeight="1" outlineLevel="1">
      <c r="A377" s="87"/>
      <c r="B377" s="93" t="s">
        <v>57</v>
      </c>
      <c r="C377" s="93">
        <v>86919</v>
      </c>
      <c r="D377" s="93" t="s">
        <v>84</v>
      </c>
      <c r="E377" s="94" t="s">
        <v>503</v>
      </c>
      <c r="F377" s="93" t="s">
        <v>79</v>
      </c>
      <c r="G377" s="74">
        <v>7</v>
      </c>
      <c r="H377" s="74">
        <v>339.17</v>
      </c>
      <c r="I377" s="110">
        <f t="shared" si="15"/>
        <v>2374.19</v>
      </c>
      <c r="J377" s="110"/>
    </row>
    <row r="378" spans="1:11" ht="30" customHeight="1" outlineLevel="1">
      <c r="A378" s="87"/>
      <c r="B378" s="93" t="s">
        <v>248</v>
      </c>
      <c r="C378" s="93">
        <v>9535</v>
      </c>
      <c r="D378" s="93" t="s">
        <v>84</v>
      </c>
      <c r="E378" s="94" t="s">
        <v>142</v>
      </c>
      <c r="F378" s="93" t="s">
        <v>79</v>
      </c>
      <c r="G378" s="74">
        <v>15</v>
      </c>
      <c r="H378" s="74">
        <v>56.38</v>
      </c>
      <c r="I378" s="110">
        <f t="shared" si="15"/>
        <v>845.7</v>
      </c>
      <c r="J378" s="110"/>
    </row>
    <row r="379" spans="1:11" ht="30" customHeight="1" outlineLevel="1">
      <c r="A379" s="87"/>
      <c r="B379" s="93" t="s">
        <v>58</v>
      </c>
      <c r="C379" s="76" t="s">
        <v>301</v>
      </c>
      <c r="D379" s="60" t="s">
        <v>106</v>
      </c>
      <c r="E379" s="94" t="s">
        <v>495</v>
      </c>
      <c r="F379" s="93" t="s">
        <v>79</v>
      </c>
      <c r="G379" s="74">
        <v>2</v>
      </c>
      <c r="H379" s="74">
        <v>702.12</v>
      </c>
      <c r="I379" s="110">
        <f t="shared" si="15"/>
        <v>1404.24</v>
      </c>
      <c r="J379" s="110"/>
    </row>
    <row r="380" spans="1:11" ht="20.100000000000001" customHeight="1" outlineLevel="1">
      <c r="A380" s="87"/>
      <c r="B380" s="93" t="s">
        <v>59</v>
      </c>
      <c r="C380" s="93"/>
      <c r="D380" s="93" t="s">
        <v>4</v>
      </c>
      <c r="E380" s="94" t="s">
        <v>1240</v>
      </c>
      <c r="F380" s="93" t="s">
        <v>79</v>
      </c>
      <c r="G380" s="74">
        <v>4</v>
      </c>
      <c r="H380" s="74">
        <v>24.25</v>
      </c>
      <c r="I380" s="110">
        <f t="shared" si="15"/>
        <v>97</v>
      </c>
      <c r="J380" s="110"/>
    </row>
    <row r="381" spans="1:11" ht="30" customHeight="1" outlineLevel="1">
      <c r="A381" s="87"/>
      <c r="B381" s="93" t="s">
        <v>60</v>
      </c>
      <c r="C381" s="93"/>
      <c r="D381" s="93" t="s">
        <v>4</v>
      </c>
      <c r="E381" s="94" t="s">
        <v>1241</v>
      </c>
      <c r="F381" s="93" t="s">
        <v>79</v>
      </c>
      <c r="G381" s="74">
        <v>26</v>
      </c>
      <c r="H381" s="74">
        <v>36.32</v>
      </c>
      <c r="I381" s="110">
        <f t="shared" si="15"/>
        <v>944.32</v>
      </c>
      <c r="J381" s="110"/>
    </row>
    <row r="382" spans="1:11" ht="30" customHeight="1" outlineLevel="1">
      <c r="A382" s="87"/>
      <c r="B382" s="93" t="s">
        <v>61</v>
      </c>
      <c r="C382" s="76"/>
      <c r="D382" s="60" t="s">
        <v>4</v>
      </c>
      <c r="E382" s="94" t="s">
        <v>1242</v>
      </c>
      <c r="F382" s="93" t="s">
        <v>63</v>
      </c>
      <c r="G382" s="74">
        <v>4</v>
      </c>
      <c r="H382" s="74">
        <v>92.84</v>
      </c>
      <c r="I382" s="110">
        <f t="shared" si="15"/>
        <v>371.36</v>
      </c>
      <c r="J382" s="110"/>
    </row>
    <row r="383" spans="1:11" ht="20.100000000000001" customHeight="1" outlineLevel="1">
      <c r="A383" s="87"/>
      <c r="B383" s="93" t="s">
        <v>62</v>
      </c>
      <c r="C383" s="93"/>
      <c r="D383" s="93" t="s">
        <v>4</v>
      </c>
      <c r="E383" s="94" t="s">
        <v>1243</v>
      </c>
      <c r="F383" s="93" t="s">
        <v>79</v>
      </c>
      <c r="G383" s="74">
        <v>2</v>
      </c>
      <c r="H383" s="74">
        <v>95.74</v>
      </c>
      <c r="I383" s="110">
        <f t="shared" si="15"/>
        <v>191.48</v>
      </c>
      <c r="J383" s="110"/>
    </row>
    <row r="384" spans="1:11" ht="30" customHeight="1" outlineLevel="1">
      <c r="A384" s="87"/>
      <c r="B384" s="93" t="s">
        <v>1009</v>
      </c>
      <c r="C384" s="93"/>
      <c r="D384" s="93" t="s">
        <v>4</v>
      </c>
      <c r="E384" s="94" t="s">
        <v>1244</v>
      </c>
      <c r="F384" s="93" t="s">
        <v>79</v>
      </c>
      <c r="G384" s="74">
        <v>4</v>
      </c>
      <c r="H384" s="74">
        <v>83.48</v>
      </c>
      <c r="I384" s="110">
        <f t="shared" si="15"/>
        <v>333.92</v>
      </c>
      <c r="J384" s="110"/>
    </row>
    <row r="385" spans="1:10" ht="30" customHeight="1" outlineLevel="1">
      <c r="A385" s="87"/>
      <c r="B385" s="93" t="s">
        <v>249</v>
      </c>
      <c r="C385" s="93">
        <v>73663</v>
      </c>
      <c r="D385" s="93" t="s">
        <v>84</v>
      </c>
      <c r="E385" s="94" t="s">
        <v>143</v>
      </c>
      <c r="F385" s="93" t="s">
        <v>79</v>
      </c>
      <c r="G385" s="74">
        <v>15</v>
      </c>
      <c r="H385" s="74">
        <v>84.83</v>
      </c>
      <c r="I385" s="110">
        <f t="shared" si="15"/>
        <v>1272.45</v>
      </c>
      <c r="J385" s="110"/>
    </row>
    <row r="386" spans="1:10" ht="20.100000000000001" customHeight="1" outlineLevel="1">
      <c r="A386" s="87"/>
      <c r="B386" s="93" t="s">
        <v>250</v>
      </c>
      <c r="C386" s="93">
        <v>86909</v>
      </c>
      <c r="D386" s="93" t="s">
        <v>84</v>
      </c>
      <c r="E386" s="94" t="s">
        <v>146</v>
      </c>
      <c r="F386" s="93" t="s">
        <v>79</v>
      </c>
      <c r="G386" s="74">
        <v>15</v>
      </c>
      <c r="H386" s="74">
        <v>95.47</v>
      </c>
      <c r="I386" s="110">
        <f t="shared" si="15"/>
        <v>1432.05</v>
      </c>
      <c r="J386" s="110"/>
    </row>
    <row r="387" spans="1:10" ht="20.100000000000001" customHeight="1" outlineLevel="1">
      <c r="A387" s="87"/>
      <c r="B387" s="93" t="s">
        <v>251</v>
      </c>
      <c r="C387" s="93">
        <v>86916</v>
      </c>
      <c r="D387" s="93" t="s">
        <v>84</v>
      </c>
      <c r="E387" s="94" t="s">
        <v>502</v>
      </c>
      <c r="F387" s="93" t="s">
        <v>79</v>
      </c>
      <c r="G387" s="74">
        <v>11</v>
      </c>
      <c r="H387" s="74">
        <v>9.6300000000000008</v>
      </c>
      <c r="I387" s="110">
        <f t="shared" si="15"/>
        <v>105.93</v>
      </c>
      <c r="J387" s="110"/>
    </row>
    <row r="388" spans="1:10" ht="20.100000000000001" customHeight="1" outlineLevel="1">
      <c r="A388" s="87"/>
      <c r="B388" s="93" t="s">
        <v>497</v>
      </c>
      <c r="C388" s="93">
        <v>86906</v>
      </c>
      <c r="D388" s="93" t="s">
        <v>84</v>
      </c>
      <c r="E388" s="94" t="s">
        <v>140</v>
      </c>
      <c r="F388" s="93" t="s">
        <v>79</v>
      </c>
      <c r="G388" s="74">
        <v>32</v>
      </c>
      <c r="H388" s="74">
        <v>47.71</v>
      </c>
      <c r="I388" s="110">
        <f t="shared" si="15"/>
        <v>1526.72</v>
      </c>
      <c r="J388" s="110"/>
    </row>
    <row r="389" spans="1:10" ht="30" customHeight="1" outlineLevel="1">
      <c r="A389" s="87"/>
      <c r="B389" s="93" t="s">
        <v>252</v>
      </c>
      <c r="C389" s="93"/>
      <c r="D389" s="93" t="s">
        <v>4</v>
      </c>
      <c r="E389" s="94" t="s">
        <v>1239</v>
      </c>
      <c r="F389" s="93" t="s">
        <v>79</v>
      </c>
      <c r="G389" s="74">
        <v>26</v>
      </c>
      <c r="H389" s="74">
        <v>33.549999999999997</v>
      </c>
      <c r="I389" s="110">
        <f t="shared" si="15"/>
        <v>872.3</v>
      </c>
      <c r="J389" s="110"/>
    </row>
    <row r="390" spans="1:10" ht="30" customHeight="1" outlineLevel="1">
      <c r="A390" s="87"/>
      <c r="B390" s="93" t="s">
        <v>253</v>
      </c>
      <c r="C390" s="60"/>
      <c r="D390" s="60" t="s">
        <v>4</v>
      </c>
      <c r="E390" s="94" t="s">
        <v>1238</v>
      </c>
      <c r="F390" s="93" t="s">
        <v>79</v>
      </c>
      <c r="G390" s="74">
        <v>22</v>
      </c>
      <c r="H390" s="74">
        <v>45</v>
      </c>
      <c r="I390" s="110">
        <f t="shared" si="15"/>
        <v>990</v>
      </c>
      <c r="J390" s="110"/>
    </row>
    <row r="391" spans="1:10" ht="20.100000000000001" customHeight="1" outlineLevel="1">
      <c r="A391" s="87"/>
      <c r="B391" s="93" t="s">
        <v>254</v>
      </c>
      <c r="C391" s="93"/>
      <c r="D391" s="93" t="s">
        <v>4</v>
      </c>
      <c r="E391" s="94" t="s">
        <v>1234</v>
      </c>
      <c r="F391" s="93" t="s">
        <v>79</v>
      </c>
      <c r="G391" s="74">
        <v>16</v>
      </c>
      <c r="H391" s="74">
        <v>98</v>
      </c>
      <c r="I391" s="110">
        <f t="shared" si="15"/>
        <v>1568</v>
      </c>
      <c r="J391" s="110"/>
    </row>
    <row r="392" spans="1:10" ht="30" customHeight="1" outlineLevel="1">
      <c r="A392" s="87"/>
      <c r="B392" s="93" t="s">
        <v>255</v>
      </c>
      <c r="C392" s="93"/>
      <c r="D392" s="93" t="s">
        <v>4</v>
      </c>
      <c r="E392" s="94" t="s">
        <v>1237</v>
      </c>
      <c r="F392" s="93" t="s">
        <v>79</v>
      </c>
      <c r="G392" s="74">
        <v>8</v>
      </c>
      <c r="H392" s="74">
        <v>189.83</v>
      </c>
      <c r="I392" s="110">
        <f t="shared" si="15"/>
        <v>1518.64</v>
      </c>
      <c r="J392" s="110"/>
    </row>
    <row r="393" spans="1:10" ht="30" customHeight="1" outlineLevel="1">
      <c r="A393" s="87"/>
      <c r="B393" s="93" t="s">
        <v>498</v>
      </c>
      <c r="C393" s="93"/>
      <c r="D393" s="93" t="s">
        <v>4</v>
      </c>
      <c r="E393" s="85" t="s">
        <v>1236</v>
      </c>
      <c r="F393" s="93" t="s">
        <v>79</v>
      </c>
      <c r="G393" s="74">
        <v>4</v>
      </c>
      <c r="H393" s="74">
        <v>223.28</v>
      </c>
      <c r="I393" s="110">
        <f t="shared" si="15"/>
        <v>893.12</v>
      </c>
      <c r="J393" s="110"/>
    </row>
    <row r="394" spans="1:10" ht="30" customHeight="1" outlineLevel="1">
      <c r="A394" s="87"/>
      <c r="B394" s="93" t="s">
        <v>499</v>
      </c>
      <c r="C394" s="93"/>
      <c r="D394" s="93" t="s">
        <v>4</v>
      </c>
      <c r="E394" s="85" t="s">
        <v>1235</v>
      </c>
      <c r="F394" s="93" t="s">
        <v>79</v>
      </c>
      <c r="G394" s="74">
        <v>1</v>
      </c>
      <c r="H394" s="74">
        <v>390.69</v>
      </c>
      <c r="I394" s="110">
        <f t="shared" si="15"/>
        <v>390.69</v>
      </c>
      <c r="J394" s="110"/>
    </row>
    <row r="395" spans="1:10" ht="20.100000000000001" customHeight="1" outlineLevel="1">
      <c r="A395" s="87"/>
      <c r="B395" s="93" t="s">
        <v>500</v>
      </c>
      <c r="C395" s="93"/>
      <c r="D395" s="93" t="s">
        <v>4</v>
      </c>
      <c r="E395" s="85" t="s">
        <v>1232</v>
      </c>
      <c r="F395" s="93" t="s">
        <v>79</v>
      </c>
      <c r="G395" s="74">
        <v>1</v>
      </c>
      <c r="H395" s="74">
        <v>665.34</v>
      </c>
      <c r="I395" s="110">
        <f t="shared" si="15"/>
        <v>665.34</v>
      </c>
      <c r="J395" s="110"/>
    </row>
    <row r="396" spans="1:10" ht="20.100000000000001" customHeight="1" outlineLevel="1">
      <c r="A396" s="87"/>
      <c r="B396" s="93" t="s">
        <v>1225</v>
      </c>
      <c r="C396" s="93"/>
      <c r="D396" s="93" t="s">
        <v>4</v>
      </c>
      <c r="E396" s="85" t="s">
        <v>1233</v>
      </c>
      <c r="F396" s="93" t="s">
        <v>79</v>
      </c>
      <c r="G396" s="74">
        <v>188</v>
      </c>
      <c r="H396" s="74">
        <v>21.31</v>
      </c>
      <c r="I396" s="110">
        <f t="shared" si="15"/>
        <v>4006.2799999999997</v>
      </c>
      <c r="J396" s="110"/>
    </row>
    <row r="397" spans="1:10" ht="20.100000000000001" customHeight="1" outlineLevel="1">
      <c r="A397" s="87"/>
      <c r="B397" s="93" t="s">
        <v>1229</v>
      </c>
      <c r="C397" s="93" t="s">
        <v>305</v>
      </c>
      <c r="D397" s="93" t="s">
        <v>84</v>
      </c>
      <c r="E397" s="85" t="s">
        <v>504</v>
      </c>
      <c r="F397" s="93" t="s">
        <v>97</v>
      </c>
      <c r="G397" s="74">
        <v>20.6</v>
      </c>
      <c r="H397" s="74">
        <v>69.88</v>
      </c>
      <c r="I397" s="110">
        <f t="shared" si="15"/>
        <v>1439.528</v>
      </c>
      <c r="J397" s="110"/>
    </row>
    <row r="398" spans="1:10" ht="20.100000000000001" customHeight="1" outlineLevel="1">
      <c r="A398" s="87"/>
      <c r="B398" s="97"/>
      <c r="C398" s="98"/>
      <c r="D398" s="98"/>
      <c r="E398" s="98"/>
      <c r="F398" s="98"/>
      <c r="G398" s="113"/>
      <c r="H398" s="114" t="s">
        <v>234</v>
      </c>
      <c r="I398" s="112">
        <f>SUM(I367:I397)</f>
        <v>47457.968000000001</v>
      </c>
      <c r="J398" s="112"/>
    </row>
    <row r="399" spans="1:10" ht="20.100000000000001" customHeight="1">
      <c r="A399" s="87"/>
      <c r="B399" s="87"/>
      <c r="C399" s="87"/>
      <c r="D399" s="87"/>
      <c r="E399" s="28"/>
      <c r="F399" s="87"/>
      <c r="G399" s="57"/>
      <c r="H399" s="56"/>
      <c r="I399" s="8"/>
      <c r="J399" s="8"/>
    </row>
    <row r="400" spans="1:10" ht="20.100000000000001" customHeight="1" collapsed="1">
      <c r="A400" s="87"/>
      <c r="B400" s="49">
        <v>16</v>
      </c>
      <c r="C400" s="59"/>
      <c r="D400" s="59"/>
      <c r="E400" s="22" t="s">
        <v>230</v>
      </c>
      <c r="F400" s="22"/>
      <c r="G400" s="104"/>
      <c r="H400" s="104"/>
      <c r="I400" s="104"/>
      <c r="J400" s="111"/>
    </row>
    <row r="401" spans="1:11" ht="20.100000000000001" customHeight="1" outlineLevel="1">
      <c r="A401" s="87"/>
      <c r="B401" s="93" t="s">
        <v>256</v>
      </c>
      <c r="C401" s="93" t="s">
        <v>310</v>
      </c>
      <c r="D401" s="93" t="s">
        <v>84</v>
      </c>
      <c r="E401" s="85" t="s">
        <v>389</v>
      </c>
      <c r="F401" s="93" t="s">
        <v>82</v>
      </c>
      <c r="G401" s="74">
        <v>1.42</v>
      </c>
      <c r="H401" s="74">
        <v>425.51</v>
      </c>
      <c r="I401" s="110">
        <f>H401*G401</f>
        <v>604.2242</v>
      </c>
      <c r="J401" s="110"/>
    </row>
    <row r="402" spans="1:11" ht="20.100000000000001" customHeight="1" outlineLevel="1">
      <c r="A402" s="87"/>
      <c r="B402" s="93" t="s">
        <v>257</v>
      </c>
      <c r="C402" s="93">
        <v>85014</v>
      </c>
      <c r="D402" s="93" t="s">
        <v>84</v>
      </c>
      <c r="E402" s="85" t="s">
        <v>513</v>
      </c>
      <c r="F402" s="93" t="s">
        <v>85</v>
      </c>
      <c r="G402" s="74">
        <v>0.16</v>
      </c>
      <c r="H402" s="74">
        <v>804.59</v>
      </c>
      <c r="I402" s="110">
        <f t="shared" ref="I402:I421" si="16">H402*G402</f>
        <v>128.73439999999999</v>
      </c>
      <c r="J402" s="110"/>
    </row>
    <row r="403" spans="1:11" s="86" customFormat="1" ht="20.100000000000001" customHeight="1" outlineLevel="1">
      <c r="A403" s="87"/>
      <c r="B403" s="93" t="s">
        <v>258</v>
      </c>
      <c r="C403" s="93" t="s">
        <v>209</v>
      </c>
      <c r="D403" s="93" t="s">
        <v>84</v>
      </c>
      <c r="E403" s="85" t="s">
        <v>512</v>
      </c>
      <c r="F403" s="93" t="s">
        <v>97</v>
      </c>
      <c r="G403" s="74">
        <v>43</v>
      </c>
      <c r="H403" s="74">
        <v>17.02</v>
      </c>
      <c r="I403" s="110">
        <f t="shared" si="16"/>
        <v>731.86</v>
      </c>
      <c r="J403" s="110"/>
      <c r="K403" s="1"/>
    </row>
    <row r="404" spans="1:11" s="86" customFormat="1" ht="20.100000000000001" customHeight="1" outlineLevel="1">
      <c r="A404" s="87"/>
      <c r="B404" s="93" t="s">
        <v>259</v>
      </c>
      <c r="C404" s="93" t="s">
        <v>401</v>
      </c>
      <c r="D404" s="93" t="s">
        <v>106</v>
      </c>
      <c r="E404" s="85" t="s">
        <v>400</v>
      </c>
      <c r="F404" s="93" t="s">
        <v>97</v>
      </c>
      <c r="G404" s="74">
        <v>42</v>
      </c>
      <c r="H404" s="74">
        <v>13.71</v>
      </c>
      <c r="I404" s="110">
        <f t="shared" si="16"/>
        <v>575.82000000000005</v>
      </c>
      <c r="J404" s="110"/>
      <c r="K404" s="1"/>
    </row>
    <row r="405" spans="1:11" s="86" customFormat="1" ht="20.100000000000001" customHeight="1" outlineLevel="1">
      <c r="A405" s="87"/>
      <c r="B405" s="93" t="s">
        <v>260</v>
      </c>
      <c r="C405" s="93"/>
      <c r="D405" s="93" t="s">
        <v>4</v>
      </c>
      <c r="E405" s="85" t="s">
        <v>515</v>
      </c>
      <c r="F405" s="93" t="s">
        <v>79</v>
      </c>
      <c r="G405" s="74">
        <v>3</v>
      </c>
      <c r="H405" s="74">
        <v>117.23</v>
      </c>
      <c r="I405" s="110">
        <f t="shared" si="16"/>
        <v>351.69</v>
      </c>
      <c r="J405" s="110"/>
      <c r="K405" s="1"/>
    </row>
    <row r="406" spans="1:11" s="86" customFormat="1" ht="20.100000000000001" customHeight="1" outlineLevel="1">
      <c r="A406" s="87"/>
      <c r="B406" s="93" t="s">
        <v>261</v>
      </c>
      <c r="C406" s="93"/>
      <c r="D406" s="93" t="s">
        <v>4</v>
      </c>
      <c r="E406" s="85" t="s">
        <v>150</v>
      </c>
      <c r="F406" s="93" t="s">
        <v>79</v>
      </c>
      <c r="G406" s="74">
        <v>4</v>
      </c>
      <c r="H406" s="74">
        <v>50.19</v>
      </c>
      <c r="I406" s="110">
        <f t="shared" si="16"/>
        <v>200.76</v>
      </c>
      <c r="J406" s="110"/>
      <c r="K406" s="1"/>
    </row>
    <row r="407" spans="1:11" s="86" customFormat="1" ht="20.100000000000001" customHeight="1" outlineLevel="1">
      <c r="A407" s="87"/>
      <c r="B407" s="93" t="s">
        <v>262</v>
      </c>
      <c r="C407" s="93"/>
      <c r="D407" s="93" t="s">
        <v>4</v>
      </c>
      <c r="E407" s="85" t="s">
        <v>376</v>
      </c>
      <c r="F407" s="93" t="s">
        <v>79</v>
      </c>
      <c r="G407" s="74">
        <v>3</v>
      </c>
      <c r="H407" s="74">
        <v>42.79</v>
      </c>
      <c r="I407" s="110">
        <f t="shared" si="16"/>
        <v>128.37</v>
      </c>
      <c r="J407" s="110"/>
      <c r="K407" s="1"/>
    </row>
    <row r="408" spans="1:11" s="86" customFormat="1" ht="20.100000000000001" customHeight="1" outlineLevel="1">
      <c r="A408" s="87"/>
      <c r="B408" s="93" t="s">
        <v>263</v>
      </c>
      <c r="C408" s="93"/>
      <c r="D408" s="93" t="s">
        <v>4</v>
      </c>
      <c r="E408" s="85" t="s">
        <v>377</v>
      </c>
      <c r="F408" s="93" t="s">
        <v>79</v>
      </c>
      <c r="G408" s="74">
        <v>6</v>
      </c>
      <c r="H408" s="74">
        <v>3.93</v>
      </c>
      <c r="I408" s="110">
        <f t="shared" si="16"/>
        <v>23.580000000000002</v>
      </c>
      <c r="J408" s="110"/>
      <c r="K408" s="1"/>
    </row>
    <row r="409" spans="1:11" s="86" customFormat="1" ht="20.100000000000001" customHeight="1" outlineLevel="1">
      <c r="A409" s="87"/>
      <c r="B409" s="93" t="s">
        <v>372</v>
      </c>
      <c r="C409" s="93"/>
      <c r="D409" s="93" t="s">
        <v>4</v>
      </c>
      <c r="E409" s="85" t="s">
        <v>380</v>
      </c>
      <c r="F409" s="93" t="s">
        <v>79</v>
      </c>
      <c r="G409" s="74">
        <v>4</v>
      </c>
      <c r="H409" s="74">
        <v>5.12</v>
      </c>
      <c r="I409" s="110">
        <f t="shared" si="16"/>
        <v>20.48</v>
      </c>
      <c r="J409" s="110"/>
      <c r="K409" s="1"/>
    </row>
    <row r="410" spans="1:11" s="86" customFormat="1" ht="20.100000000000001" customHeight="1" outlineLevel="1">
      <c r="A410" s="87"/>
      <c r="B410" s="93" t="s">
        <v>373</v>
      </c>
      <c r="C410" s="93"/>
      <c r="D410" s="93" t="s">
        <v>4</v>
      </c>
      <c r="E410" s="85" t="s">
        <v>386</v>
      </c>
      <c r="F410" s="93" t="s">
        <v>79</v>
      </c>
      <c r="G410" s="74">
        <v>4</v>
      </c>
      <c r="H410" s="74">
        <v>4.47</v>
      </c>
      <c r="I410" s="110">
        <f t="shared" si="16"/>
        <v>17.88</v>
      </c>
      <c r="J410" s="110"/>
      <c r="K410" s="1"/>
    </row>
    <row r="411" spans="1:11" s="86" customFormat="1" ht="20.100000000000001" customHeight="1" outlineLevel="1">
      <c r="A411" s="87"/>
      <c r="B411" s="93" t="s">
        <v>390</v>
      </c>
      <c r="C411" s="93"/>
      <c r="D411" s="93" t="s">
        <v>4</v>
      </c>
      <c r="E411" s="85" t="s">
        <v>378</v>
      </c>
      <c r="F411" s="93" t="s">
        <v>79</v>
      </c>
      <c r="G411" s="74">
        <v>1</v>
      </c>
      <c r="H411" s="74">
        <v>8.08</v>
      </c>
      <c r="I411" s="110">
        <f t="shared" si="16"/>
        <v>8.08</v>
      </c>
      <c r="J411" s="110"/>
      <c r="K411" s="1"/>
    </row>
    <row r="412" spans="1:11" s="86" customFormat="1" ht="20.100000000000001" customHeight="1" outlineLevel="1">
      <c r="A412" s="87"/>
      <c r="B412" s="93" t="s">
        <v>391</v>
      </c>
      <c r="C412" s="93"/>
      <c r="D412" s="93" t="s">
        <v>4</v>
      </c>
      <c r="E412" s="85" t="s">
        <v>379</v>
      </c>
      <c r="F412" s="93" t="s">
        <v>79</v>
      </c>
      <c r="G412" s="74">
        <v>1</v>
      </c>
      <c r="H412" s="74">
        <v>8.08</v>
      </c>
      <c r="I412" s="110">
        <f t="shared" si="16"/>
        <v>8.08</v>
      </c>
      <c r="J412" s="110"/>
      <c r="K412" s="1"/>
    </row>
    <row r="413" spans="1:11" s="86" customFormat="1" ht="20.100000000000001" customHeight="1" outlineLevel="1">
      <c r="A413" s="87"/>
      <c r="B413" s="93" t="s">
        <v>392</v>
      </c>
      <c r="C413" s="93"/>
      <c r="D413" s="93" t="s">
        <v>4</v>
      </c>
      <c r="E413" s="85" t="s">
        <v>381</v>
      </c>
      <c r="F413" s="93" t="s">
        <v>79</v>
      </c>
      <c r="G413" s="74">
        <v>2</v>
      </c>
      <c r="H413" s="74">
        <v>5.98</v>
      </c>
      <c r="I413" s="110">
        <f t="shared" si="16"/>
        <v>11.96</v>
      </c>
      <c r="J413" s="110"/>
      <c r="K413" s="1"/>
    </row>
    <row r="414" spans="1:11" s="86" customFormat="1" ht="20.100000000000001" customHeight="1" outlineLevel="1">
      <c r="A414" s="87"/>
      <c r="B414" s="93" t="s">
        <v>393</v>
      </c>
      <c r="C414" s="93"/>
      <c r="D414" s="93" t="s">
        <v>4</v>
      </c>
      <c r="E414" s="85" t="s">
        <v>385</v>
      </c>
      <c r="F414" s="93" t="s">
        <v>79</v>
      </c>
      <c r="G414" s="74">
        <v>2</v>
      </c>
      <c r="H414" s="74">
        <v>4.3899999999999997</v>
      </c>
      <c r="I414" s="110">
        <f t="shared" si="16"/>
        <v>8.7799999999999994</v>
      </c>
      <c r="J414" s="110"/>
      <c r="K414" s="1"/>
    </row>
    <row r="415" spans="1:11" s="86" customFormat="1" ht="20.100000000000001" customHeight="1" outlineLevel="1">
      <c r="A415" s="87"/>
      <c r="B415" s="93" t="s">
        <v>394</v>
      </c>
      <c r="C415" s="93"/>
      <c r="D415" s="93" t="s">
        <v>4</v>
      </c>
      <c r="E415" s="85" t="s">
        <v>387</v>
      </c>
      <c r="F415" s="93" t="s">
        <v>79</v>
      </c>
      <c r="G415" s="74">
        <v>2</v>
      </c>
      <c r="H415" s="74">
        <v>4.67</v>
      </c>
      <c r="I415" s="110">
        <f t="shared" si="16"/>
        <v>9.34</v>
      </c>
      <c r="J415" s="110"/>
      <c r="K415" s="1"/>
    </row>
    <row r="416" spans="1:11" s="86" customFormat="1" ht="20.100000000000001" customHeight="1" outlineLevel="1">
      <c r="A416" s="87"/>
      <c r="B416" s="93" t="s">
        <v>395</v>
      </c>
      <c r="C416" s="93"/>
      <c r="D416" s="93" t="s">
        <v>4</v>
      </c>
      <c r="E416" s="85" t="s">
        <v>382</v>
      </c>
      <c r="F416" s="93" t="s">
        <v>79</v>
      </c>
      <c r="G416" s="74">
        <v>1</v>
      </c>
      <c r="H416" s="74">
        <v>90.09</v>
      </c>
      <c r="I416" s="110">
        <f t="shared" si="16"/>
        <v>90.09</v>
      </c>
      <c r="J416" s="110"/>
      <c r="K416" s="1"/>
    </row>
    <row r="417" spans="1:11" s="86" customFormat="1" ht="20.100000000000001" customHeight="1" outlineLevel="1">
      <c r="A417" s="87"/>
      <c r="B417" s="93" t="s">
        <v>396</v>
      </c>
      <c r="C417" s="93"/>
      <c r="D417" s="93" t="s">
        <v>4</v>
      </c>
      <c r="E417" s="85" t="s">
        <v>388</v>
      </c>
      <c r="F417" s="93" t="s">
        <v>79</v>
      </c>
      <c r="G417" s="74">
        <v>1</v>
      </c>
      <c r="H417" s="74">
        <v>23.23</v>
      </c>
      <c r="I417" s="110">
        <f t="shared" si="16"/>
        <v>23.23</v>
      </c>
      <c r="J417" s="110"/>
      <c r="K417" s="1"/>
    </row>
    <row r="418" spans="1:11" s="86" customFormat="1" ht="20.100000000000001" customHeight="1" outlineLevel="1">
      <c r="A418" s="87"/>
      <c r="B418" s="93" t="s">
        <v>397</v>
      </c>
      <c r="C418" s="93"/>
      <c r="D418" s="93" t="s">
        <v>4</v>
      </c>
      <c r="E418" s="85" t="s">
        <v>383</v>
      </c>
      <c r="F418" s="93" t="s">
        <v>97</v>
      </c>
      <c r="G418" s="74">
        <v>2</v>
      </c>
      <c r="H418" s="74">
        <v>4.5</v>
      </c>
      <c r="I418" s="110">
        <f t="shared" si="16"/>
        <v>9</v>
      </c>
      <c r="J418" s="110"/>
      <c r="K418" s="1"/>
    </row>
    <row r="419" spans="1:11" s="86" customFormat="1" ht="20.100000000000001" customHeight="1" outlineLevel="1">
      <c r="A419" s="87"/>
      <c r="B419" s="93" t="s">
        <v>1051</v>
      </c>
      <c r="C419" s="93"/>
      <c r="D419" s="93" t="s">
        <v>4</v>
      </c>
      <c r="E419" s="85" t="s">
        <v>384</v>
      </c>
      <c r="F419" s="93" t="s">
        <v>79</v>
      </c>
      <c r="G419" s="74">
        <v>2</v>
      </c>
      <c r="H419" s="74">
        <v>48.37</v>
      </c>
      <c r="I419" s="110">
        <f t="shared" si="16"/>
        <v>96.74</v>
      </c>
      <c r="J419" s="110"/>
      <c r="K419" s="1"/>
    </row>
    <row r="420" spans="1:11" s="86" customFormat="1" ht="20.100000000000001" customHeight="1" outlineLevel="1">
      <c r="A420" s="87"/>
      <c r="B420" s="93" t="s">
        <v>398</v>
      </c>
      <c r="C420" s="60"/>
      <c r="D420" s="60" t="s">
        <v>4</v>
      </c>
      <c r="E420" s="85" t="s">
        <v>374</v>
      </c>
      <c r="F420" s="93" t="s">
        <v>79</v>
      </c>
      <c r="G420" s="74">
        <v>1</v>
      </c>
      <c r="H420" s="74">
        <v>22.55</v>
      </c>
      <c r="I420" s="110">
        <f t="shared" si="16"/>
        <v>22.55</v>
      </c>
      <c r="J420" s="110"/>
      <c r="K420" s="1"/>
    </row>
    <row r="421" spans="1:11" s="86" customFormat="1" ht="20.100000000000001" customHeight="1" outlineLevel="1">
      <c r="A421" s="87"/>
      <c r="B421" s="93" t="s">
        <v>399</v>
      </c>
      <c r="C421" s="60"/>
      <c r="D421" s="60" t="s">
        <v>4</v>
      </c>
      <c r="E421" s="85" t="s">
        <v>375</v>
      </c>
      <c r="F421" s="93" t="s">
        <v>79</v>
      </c>
      <c r="G421" s="74">
        <v>1</v>
      </c>
      <c r="H421" s="74">
        <v>22.55</v>
      </c>
      <c r="I421" s="110">
        <f t="shared" si="16"/>
        <v>22.55</v>
      </c>
      <c r="J421" s="110"/>
      <c r="K421" s="1"/>
    </row>
    <row r="422" spans="1:11" ht="20.100000000000001" customHeight="1" outlineLevel="1">
      <c r="A422" s="87"/>
      <c r="B422" s="97"/>
      <c r="C422" s="98"/>
      <c r="D422" s="98"/>
      <c r="E422" s="98"/>
      <c r="F422" s="98"/>
      <c r="G422" s="113"/>
      <c r="H422" s="114" t="s">
        <v>234</v>
      </c>
      <c r="I422" s="112">
        <f>SUM(I401:I421)</f>
        <v>3093.7986000000005</v>
      </c>
      <c r="J422" s="112"/>
    </row>
    <row r="423" spans="1:11" ht="20.100000000000001" customHeight="1">
      <c r="A423" s="87"/>
      <c r="B423" s="87"/>
      <c r="C423" s="87"/>
      <c r="D423" s="87"/>
      <c r="E423" s="28"/>
      <c r="F423" s="87"/>
      <c r="G423" s="57"/>
      <c r="H423" s="56"/>
      <c r="I423" s="8"/>
      <c r="J423" s="8"/>
    </row>
    <row r="424" spans="1:11" ht="20.100000000000001" customHeight="1">
      <c r="A424" s="87"/>
      <c r="B424" s="49">
        <v>17</v>
      </c>
      <c r="C424" s="49"/>
      <c r="D424" s="49"/>
      <c r="E424" s="22" t="s">
        <v>231</v>
      </c>
      <c r="F424" s="22"/>
      <c r="G424" s="104"/>
      <c r="H424" s="104"/>
      <c r="I424" s="104"/>
      <c r="J424" s="111"/>
    </row>
    <row r="425" spans="1:11" s="86" customFormat="1" ht="20.100000000000001" customHeight="1" outlineLevel="1">
      <c r="A425" s="87"/>
      <c r="B425" s="93" t="s">
        <v>21</v>
      </c>
      <c r="C425" s="93">
        <v>72553</v>
      </c>
      <c r="D425" s="93" t="s">
        <v>84</v>
      </c>
      <c r="E425" s="85" t="s">
        <v>632</v>
      </c>
      <c r="F425" s="93" t="s">
        <v>79</v>
      </c>
      <c r="G425" s="74">
        <v>7</v>
      </c>
      <c r="H425" s="74">
        <v>152.16999999999999</v>
      </c>
      <c r="I425" s="110">
        <f>H425*G425</f>
        <v>1065.1899999999998</v>
      </c>
      <c r="J425" s="110"/>
      <c r="K425" s="1"/>
    </row>
    <row r="426" spans="1:11" s="86" customFormat="1" ht="20.100000000000001" customHeight="1" outlineLevel="1">
      <c r="A426" s="87"/>
      <c r="B426" s="93" t="s">
        <v>65</v>
      </c>
      <c r="C426" s="93">
        <v>72554</v>
      </c>
      <c r="D426" s="93" t="s">
        <v>84</v>
      </c>
      <c r="E426" s="85" t="s">
        <v>631</v>
      </c>
      <c r="F426" s="93" t="s">
        <v>79</v>
      </c>
      <c r="G426" s="74">
        <v>1</v>
      </c>
      <c r="H426" s="74">
        <v>516.51</v>
      </c>
      <c r="I426" s="110">
        <f t="shared" ref="I426:I453" si="17">H426*G426</f>
        <v>516.51</v>
      </c>
      <c r="J426" s="110"/>
      <c r="K426" s="1"/>
    </row>
    <row r="427" spans="1:11" s="86" customFormat="1" ht="20.100000000000001" customHeight="1" outlineLevel="1">
      <c r="A427" s="87"/>
      <c r="B427" s="93" t="s">
        <v>66</v>
      </c>
      <c r="C427" s="93">
        <v>72297</v>
      </c>
      <c r="D427" s="93" t="s">
        <v>84</v>
      </c>
      <c r="E427" s="85" t="s">
        <v>638</v>
      </c>
      <c r="F427" s="93" t="s">
        <v>79</v>
      </c>
      <c r="G427" s="74">
        <v>2</v>
      </c>
      <c r="H427" s="74">
        <v>42.79</v>
      </c>
      <c r="I427" s="110">
        <f t="shared" si="17"/>
        <v>85.58</v>
      </c>
      <c r="J427" s="110"/>
      <c r="K427" s="1"/>
    </row>
    <row r="428" spans="1:11" s="86" customFormat="1" ht="20.100000000000001" customHeight="1" outlineLevel="1">
      <c r="A428" s="87"/>
      <c r="B428" s="93" t="s">
        <v>180</v>
      </c>
      <c r="C428" s="93">
        <v>72297</v>
      </c>
      <c r="D428" s="93" t="s">
        <v>84</v>
      </c>
      <c r="E428" s="85" t="s">
        <v>639</v>
      </c>
      <c r="F428" s="93" t="s">
        <v>79</v>
      </c>
      <c r="G428" s="74">
        <v>7</v>
      </c>
      <c r="H428" s="74">
        <v>42.79</v>
      </c>
      <c r="I428" s="110">
        <f t="shared" si="17"/>
        <v>299.52999999999997</v>
      </c>
      <c r="J428" s="110"/>
      <c r="K428" s="1"/>
    </row>
    <row r="429" spans="1:11" s="86" customFormat="1" ht="20.100000000000001" customHeight="1" outlineLevel="1">
      <c r="A429" s="87"/>
      <c r="B429" s="93" t="s">
        <v>181</v>
      </c>
      <c r="C429" s="93" t="s">
        <v>321</v>
      </c>
      <c r="D429" s="93" t="s">
        <v>84</v>
      </c>
      <c r="E429" s="85" t="s">
        <v>641</v>
      </c>
      <c r="F429" s="93" t="s">
        <v>97</v>
      </c>
      <c r="G429" s="74">
        <v>1.25</v>
      </c>
      <c r="H429" s="74">
        <v>113.55</v>
      </c>
      <c r="I429" s="110">
        <f t="shared" si="17"/>
        <v>141.9375</v>
      </c>
      <c r="J429" s="110"/>
      <c r="K429" s="1"/>
    </row>
    <row r="430" spans="1:11" s="86" customFormat="1" ht="20.100000000000001" customHeight="1" outlineLevel="1">
      <c r="A430" s="87"/>
      <c r="B430" s="93" t="s">
        <v>675</v>
      </c>
      <c r="C430" s="93">
        <v>72677</v>
      </c>
      <c r="D430" s="93" t="s">
        <v>84</v>
      </c>
      <c r="E430" s="85" t="s">
        <v>640</v>
      </c>
      <c r="F430" s="93" t="s">
        <v>79</v>
      </c>
      <c r="G430" s="74">
        <v>10</v>
      </c>
      <c r="H430" s="74">
        <v>50.35</v>
      </c>
      <c r="I430" s="110">
        <f t="shared" si="17"/>
        <v>503.5</v>
      </c>
      <c r="J430" s="110"/>
      <c r="K430" s="1"/>
    </row>
    <row r="431" spans="1:11" s="86" customFormat="1" ht="20.100000000000001" customHeight="1" outlineLevel="1">
      <c r="A431" s="87"/>
      <c r="B431" s="93" t="s">
        <v>264</v>
      </c>
      <c r="C431" s="93">
        <v>72715</v>
      </c>
      <c r="D431" s="93" t="s">
        <v>84</v>
      </c>
      <c r="E431" s="85" t="s">
        <v>630</v>
      </c>
      <c r="F431" s="93" t="s">
        <v>79</v>
      </c>
      <c r="G431" s="74">
        <v>4</v>
      </c>
      <c r="H431" s="74">
        <v>109.77</v>
      </c>
      <c r="I431" s="110">
        <f t="shared" si="17"/>
        <v>439.08</v>
      </c>
      <c r="J431" s="110"/>
      <c r="K431" s="1"/>
    </row>
    <row r="432" spans="1:11" s="86" customFormat="1" ht="20.100000000000001" customHeight="1" outlineLevel="1">
      <c r="A432" s="87"/>
      <c r="B432" s="93" t="s">
        <v>676</v>
      </c>
      <c r="C432" s="93" t="s">
        <v>321</v>
      </c>
      <c r="D432" s="93" t="s">
        <v>84</v>
      </c>
      <c r="E432" s="85" t="s">
        <v>642</v>
      </c>
      <c r="F432" s="93" t="s">
        <v>79</v>
      </c>
      <c r="G432" s="74">
        <v>65.27</v>
      </c>
      <c r="H432" s="74">
        <v>113.55</v>
      </c>
      <c r="I432" s="110">
        <f t="shared" si="17"/>
        <v>7411.4084999999995</v>
      </c>
      <c r="J432" s="110"/>
      <c r="K432" s="1"/>
    </row>
    <row r="433" spans="1:11" s="86" customFormat="1" ht="20.100000000000001" customHeight="1" outlineLevel="1">
      <c r="A433" s="87"/>
      <c r="B433" s="93" t="s">
        <v>345</v>
      </c>
      <c r="C433" s="31"/>
      <c r="D433" s="93" t="s">
        <v>4</v>
      </c>
      <c r="E433" s="85" t="s">
        <v>643</v>
      </c>
      <c r="F433" s="93" t="s">
        <v>79</v>
      </c>
      <c r="G433" s="74">
        <v>3</v>
      </c>
      <c r="H433" s="74">
        <v>18.04</v>
      </c>
      <c r="I433" s="110">
        <f t="shared" si="17"/>
        <v>54.12</v>
      </c>
      <c r="J433" s="110"/>
      <c r="K433" s="1"/>
    </row>
    <row r="434" spans="1:11" s="86" customFormat="1" ht="20.100000000000001" customHeight="1" outlineLevel="1">
      <c r="A434" s="87"/>
      <c r="B434" s="93" t="s">
        <v>346</v>
      </c>
      <c r="C434" s="31"/>
      <c r="D434" s="93" t="s">
        <v>4</v>
      </c>
      <c r="E434" s="85" t="s">
        <v>1025</v>
      </c>
      <c r="F434" s="93" t="s">
        <v>79</v>
      </c>
      <c r="G434" s="74">
        <v>2</v>
      </c>
      <c r="H434" s="74">
        <v>467.99</v>
      </c>
      <c r="I434" s="110">
        <f t="shared" si="17"/>
        <v>935.98</v>
      </c>
      <c r="J434" s="110"/>
      <c r="K434" s="1"/>
    </row>
    <row r="435" spans="1:11" s="86" customFormat="1" ht="20.100000000000001" customHeight="1" outlineLevel="1">
      <c r="A435" s="87"/>
      <c r="B435" s="93" t="s">
        <v>347</v>
      </c>
      <c r="C435" s="31"/>
      <c r="D435" s="93" t="s">
        <v>4</v>
      </c>
      <c r="E435" s="85" t="s">
        <v>644</v>
      </c>
      <c r="F435" s="93" t="s">
        <v>79</v>
      </c>
      <c r="G435" s="74">
        <v>3</v>
      </c>
      <c r="H435" s="74">
        <v>13.42</v>
      </c>
      <c r="I435" s="110">
        <f t="shared" si="17"/>
        <v>40.26</v>
      </c>
      <c r="J435" s="110"/>
      <c r="K435" s="1"/>
    </row>
    <row r="436" spans="1:11" s="86" customFormat="1" ht="20.100000000000001" customHeight="1" outlineLevel="1">
      <c r="A436" s="87"/>
      <c r="B436" s="93" t="s">
        <v>348</v>
      </c>
      <c r="C436" s="31"/>
      <c r="D436" s="93" t="s">
        <v>4</v>
      </c>
      <c r="E436" s="85" t="s">
        <v>645</v>
      </c>
      <c r="F436" s="93" t="s">
        <v>79</v>
      </c>
      <c r="G436" s="74">
        <v>3</v>
      </c>
      <c r="H436" s="74">
        <v>33.83</v>
      </c>
      <c r="I436" s="110">
        <f t="shared" si="17"/>
        <v>101.49</v>
      </c>
      <c r="J436" s="110"/>
      <c r="K436" s="1"/>
    </row>
    <row r="437" spans="1:11" s="86" customFormat="1" ht="20.100000000000001" customHeight="1" outlineLevel="1">
      <c r="A437" s="87"/>
      <c r="B437" s="93" t="s">
        <v>677</v>
      </c>
      <c r="C437" s="31"/>
      <c r="D437" s="93" t="s">
        <v>4</v>
      </c>
      <c r="E437" s="85" t="s">
        <v>1026</v>
      </c>
      <c r="F437" s="93" t="s">
        <v>79</v>
      </c>
      <c r="G437" s="74">
        <v>6</v>
      </c>
      <c r="H437" s="74">
        <v>321.39999999999998</v>
      </c>
      <c r="I437" s="110">
        <f t="shared" si="17"/>
        <v>1928.3999999999999</v>
      </c>
      <c r="J437" s="110"/>
      <c r="K437" s="1"/>
    </row>
    <row r="438" spans="1:11" s="86" customFormat="1" ht="20.100000000000001" customHeight="1" outlineLevel="1">
      <c r="A438" s="87"/>
      <c r="B438" s="93" t="s">
        <v>678</v>
      </c>
      <c r="C438" s="93">
        <v>72677</v>
      </c>
      <c r="D438" s="93" t="s">
        <v>84</v>
      </c>
      <c r="E438" s="85" t="s">
        <v>646</v>
      </c>
      <c r="F438" s="93" t="s">
        <v>79</v>
      </c>
      <c r="G438" s="74">
        <v>3</v>
      </c>
      <c r="H438" s="74">
        <v>50.35</v>
      </c>
      <c r="I438" s="110">
        <f t="shared" si="17"/>
        <v>151.05000000000001</v>
      </c>
      <c r="J438" s="110"/>
      <c r="K438" s="1"/>
    </row>
    <row r="439" spans="1:11" s="86" customFormat="1" ht="20.100000000000001" customHeight="1" outlineLevel="1">
      <c r="A439" s="87"/>
      <c r="B439" s="93" t="s">
        <v>679</v>
      </c>
      <c r="C439" s="31"/>
      <c r="D439" s="93" t="s">
        <v>4</v>
      </c>
      <c r="E439" s="85" t="s">
        <v>647</v>
      </c>
      <c r="F439" s="93" t="s">
        <v>79</v>
      </c>
      <c r="G439" s="74">
        <v>3</v>
      </c>
      <c r="H439" s="74">
        <v>72.180000000000007</v>
      </c>
      <c r="I439" s="110">
        <f t="shared" si="17"/>
        <v>216.54000000000002</v>
      </c>
      <c r="J439" s="110"/>
      <c r="K439" s="1"/>
    </row>
    <row r="440" spans="1:11" s="86" customFormat="1" ht="20.100000000000001" customHeight="1" outlineLevel="1">
      <c r="A440" s="87"/>
      <c r="B440" s="93" t="s">
        <v>680</v>
      </c>
      <c r="C440" s="31"/>
      <c r="D440" s="93" t="s">
        <v>4</v>
      </c>
      <c r="E440" s="85" t="s">
        <v>648</v>
      </c>
      <c r="F440" s="93" t="s">
        <v>79</v>
      </c>
      <c r="G440" s="74">
        <v>3</v>
      </c>
      <c r="H440" s="74">
        <v>153.37</v>
      </c>
      <c r="I440" s="110">
        <f t="shared" si="17"/>
        <v>460.11</v>
      </c>
      <c r="J440" s="110"/>
      <c r="K440" s="1"/>
    </row>
    <row r="441" spans="1:11" s="86" customFormat="1" ht="20.100000000000001" customHeight="1" outlineLevel="1">
      <c r="A441" s="87"/>
      <c r="B441" s="93" t="s">
        <v>681</v>
      </c>
      <c r="C441" s="31"/>
      <c r="D441" s="93" t="s">
        <v>4</v>
      </c>
      <c r="E441" s="85" t="s">
        <v>649</v>
      </c>
      <c r="F441" s="93" t="s">
        <v>79</v>
      </c>
      <c r="G441" s="74">
        <v>3</v>
      </c>
      <c r="H441" s="74">
        <v>31.58</v>
      </c>
      <c r="I441" s="110">
        <f t="shared" si="17"/>
        <v>94.74</v>
      </c>
      <c r="J441" s="110"/>
      <c r="K441" s="1"/>
    </row>
    <row r="442" spans="1:11" s="86" customFormat="1" ht="20.100000000000001" customHeight="1" outlineLevel="1">
      <c r="A442" s="87"/>
      <c r="B442" s="93" t="s">
        <v>682</v>
      </c>
      <c r="C442" s="93">
        <v>84798</v>
      </c>
      <c r="D442" s="93" t="s">
        <v>84</v>
      </c>
      <c r="E442" s="85" t="s">
        <v>1034</v>
      </c>
      <c r="F442" s="93" t="s">
        <v>79</v>
      </c>
      <c r="G442" s="74">
        <v>1</v>
      </c>
      <c r="H442" s="74">
        <v>268.49</v>
      </c>
      <c r="I442" s="110">
        <f t="shared" si="17"/>
        <v>268.49</v>
      </c>
      <c r="J442" s="110"/>
      <c r="K442" s="1"/>
    </row>
    <row r="443" spans="1:11" s="86" customFormat="1" ht="20.100000000000001" customHeight="1" outlineLevel="1">
      <c r="A443" s="87"/>
      <c r="B443" s="93" t="s">
        <v>683</v>
      </c>
      <c r="C443" s="31"/>
      <c r="D443" s="93" t="s">
        <v>4</v>
      </c>
      <c r="E443" s="85" t="s">
        <v>650</v>
      </c>
      <c r="F443" s="93" t="s">
        <v>79</v>
      </c>
      <c r="G443" s="74">
        <v>5</v>
      </c>
      <c r="H443" s="74">
        <v>78.94</v>
      </c>
      <c r="I443" s="110">
        <f t="shared" si="17"/>
        <v>394.7</v>
      </c>
      <c r="J443" s="110"/>
      <c r="K443" s="1"/>
    </row>
    <row r="444" spans="1:11" s="86" customFormat="1" ht="20.100000000000001" customHeight="1" outlineLevel="1">
      <c r="A444" s="87"/>
      <c r="B444" s="93" t="s">
        <v>684</v>
      </c>
      <c r="C444" s="93" t="s">
        <v>323</v>
      </c>
      <c r="D444" s="93" t="s">
        <v>84</v>
      </c>
      <c r="E444" s="85" t="s">
        <v>651</v>
      </c>
      <c r="F444" s="93" t="s">
        <v>79</v>
      </c>
      <c r="G444" s="74">
        <v>2</v>
      </c>
      <c r="H444" s="74">
        <v>239.4</v>
      </c>
      <c r="I444" s="110">
        <f t="shared" si="17"/>
        <v>478.8</v>
      </c>
      <c r="J444" s="110"/>
      <c r="K444" s="1"/>
    </row>
    <row r="445" spans="1:11" s="86" customFormat="1" ht="20.100000000000001" customHeight="1" outlineLevel="1">
      <c r="A445" s="87"/>
      <c r="B445" s="93" t="s">
        <v>685</v>
      </c>
      <c r="C445" s="93"/>
      <c r="D445" s="93" t="s">
        <v>4</v>
      </c>
      <c r="E445" s="85" t="s">
        <v>709</v>
      </c>
      <c r="F445" s="93" t="s">
        <v>79</v>
      </c>
      <c r="G445" s="74">
        <v>4</v>
      </c>
      <c r="H445" s="74">
        <v>18.489999999999998</v>
      </c>
      <c r="I445" s="110">
        <f t="shared" si="17"/>
        <v>73.959999999999994</v>
      </c>
      <c r="J445" s="110"/>
      <c r="K445" s="1"/>
    </row>
    <row r="446" spans="1:11" s="86" customFormat="1" ht="20.100000000000001" customHeight="1" outlineLevel="1">
      <c r="A446" s="87"/>
      <c r="B446" s="93" t="s">
        <v>686</v>
      </c>
      <c r="C446" s="60" t="s">
        <v>1056</v>
      </c>
      <c r="D446" s="60" t="s">
        <v>1020</v>
      </c>
      <c r="E446" s="85" t="s">
        <v>352</v>
      </c>
      <c r="F446" s="93" t="s">
        <v>79</v>
      </c>
      <c r="G446" s="74">
        <v>40</v>
      </c>
      <c r="H446" s="74">
        <v>36.020000000000003</v>
      </c>
      <c r="I446" s="110">
        <f t="shared" si="17"/>
        <v>1440.8000000000002</v>
      </c>
      <c r="J446" s="110"/>
      <c r="K446" s="1"/>
    </row>
    <row r="447" spans="1:11" s="86" customFormat="1" ht="20.100000000000001" customHeight="1" outlineLevel="1">
      <c r="A447" s="87"/>
      <c r="B447" s="93" t="s">
        <v>687</v>
      </c>
      <c r="C447" s="76">
        <v>72947</v>
      </c>
      <c r="D447" s="60" t="s">
        <v>84</v>
      </c>
      <c r="E447" s="85" t="s">
        <v>402</v>
      </c>
      <c r="F447" s="93" t="s">
        <v>85</v>
      </c>
      <c r="G447" s="74">
        <v>8</v>
      </c>
      <c r="H447" s="74">
        <v>18.75</v>
      </c>
      <c r="I447" s="110">
        <f t="shared" si="17"/>
        <v>150</v>
      </c>
      <c r="J447" s="110"/>
      <c r="K447" s="1"/>
    </row>
    <row r="448" spans="1:11" s="86" customFormat="1" ht="20.100000000000001" customHeight="1" outlineLevel="1">
      <c r="A448" s="87"/>
      <c r="B448" s="93" t="s">
        <v>688</v>
      </c>
      <c r="C448" s="76">
        <v>72947</v>
      </c>
      <c r="D448" s="60" t="s">
        <v>84</v>
      </c>
      <c r="E448" s="85" t="s">
        <v>151</v>
      </c>
      <c r="F448" s="93" t="s">
        <v>85</v>
      </c>
      <c r="G448" s="74">
        <v>3</v>
      </c>
      <c r="H448" s="74">
        <v>18.75</v>
      </c>
      <c r="I448" s="110">
        <f t="shared" si="17"/>
        <v>56.25</v>
      </c>
      <c r="J448" s="110"/>
      <c r="K448" s="1"/>
    </row>
    <row r="449" spans="1:11" s="86" customFormat="1" ht="20.100000000000001" customHeight="1" outlineLevel="1">
      <c r="A449" s="87"/>
      <c r="B449" s="93" t="s">
        <v>689</v>
      </c>
      <c r="C449" s="15"/>
      <c r="D449" s="15" t="s">
        <v>4</v>
      </c>
      <c r="E449" s="85" t="s">
        <v>629</v>
      </c>
      <c r="F449" s="93" t="s">
        <v>79</v>
      </c>
      <c r="G449" s="74">
        <v>2</v>
      </c>
      <c r="H449" s="74">
        <v>2185.4699999999998</v>
      </c>
      <c r="I449" s="110">
        <f t="shared" si="17"/>
        <v>4370.9399999999996</v>
      </c>
      <c r="J449" s="110"/>
      <c r="K449" s="1"/>
    </row>
    <row r="450" spans="1:11" s="86" customFormat="1" ht="20.100000000000001" customHeight="1" outlineLevel="1">
      <c r="A450" s="87"/>
      <c r="B450" s="93" t="s">
        <v>690</v>
      </c>
      <c r="C450" s="60" t="s">
        <v>1004</v>
      </c>
      <c r="D450" s="60" t="s">
        <v>106</v>
      </c>
      <c r="E450" s="85" t="s">
        <v>1027</v>
      </c>
      <c r="F450" s="93" t="s">
        <v>79</v>
      </c>
      <c r="G450" s="74">
        <v>2</v>
      </c>
      <c r="H450" s="74">
        <v>15.15</v>
      </c>
      <c r="I450" s="110">
        <f t="shared" si="17"/>
        <v>30.3</v>
      </c>
      <c r="J450" s="110"/>
      <c r="K450" s="1"/>
    </row>
    <row r="451" spans="1:11" s="86" customFormat="1" ht="20.100000000000001" customHeight="1" outlineLevel="1">
      <c r="A451" s="87"/>
      <c r="B451" s="93" t="s">
        <v>691</v>
      </c>
      <c r="C451" s="60" t="s">
        <v>1005</v>
      </c>
      <c r="D451" s="60" t="s">
        <v>106</v>
      </c>
      <c r="E451" s="85" t="s">
        <v>1030</v>
      </c>
      <c r="F451" s="93" t="s">
        <v>79</v>
      </c>
      <c r="G451" s="74">
        <v>14</v>
      </c>
      <c r="H451" s="74">
        <v>18.71</v>
      </c>
      <c r="I451" s="110">
        <f t="shared" si="17"/>
        <v>261.94</v>
      </c>
      <c r="J451" s="110"/>
      <c r="K451" s="1"/>
    </row>
    <row r="452" spans="1:11" s="86" customFormat="1" ht="20.100000000000001" customHeight="1" outlineLevel="1">
      <c r="A452" s="87"/>
      <c r="B452" s="93" t="s">
        <v>692</v>
      </c>
      <c r="C452" s="60" t="s">
        <v>1005</v>
      </c>
      <c r="D452" s="60" t="s">
        <v>106</v>
      </c>
      <c r="E452" s="85" t="s">
        <v>1028</v>
      </c>
      <c r="F452" s="93" t="s">
        <v>79</v>
      </c>
      <c r="G452" s="74">
        <v>3</v>
      </c>
      <c r="H452" s="74">
        <v>18.71</v>
      </c>
      <c r="I452" s="110">
        <f t="shared" si="17"/>
        <v>56.13</v>
      </c>
      <c r="J452" s="110"/>
      <c r="K452" s="1"/>
    </row>
    <row r="453" spans="1:11" s="86" customFormat="1" ht="20.100000000000001" customHeight="1" outlineLevel="1">
      <c r="A453" s="87"/>
      <c r="B453" s="93" t="s">
        <v>1033</v>
      </c>
      <c r="C453" s="60" t="s">
        <v>1004</v>
      </c>
      <c r="D453" s="60" t="s">
        <v>106</v>
      </c>
      <c r="E453" s="85" t="s">
        <v>1029</v>
      </c>
      <c r="F453" s="93" t="s">
        <v>79</v>
      </c>
      <c r="G453" s="74">
        <v>8</v>
      </c>
      <c r="H453" s="74">
        <v>15.15</v>
      </c>
      <c r="I453" s="110">
        <f t="shared" si="17"/>
        <v>121.2</v>
      </c>
      <c r="J453" s="110"/>
      <c r="K453" s="1"/>
    </row>
    <row r="454" spans="1:11" ht="20.100000000000001" customHeight="1" outlineLevel="1">
      <c r="A454" s="87"/>
      <c r="B454" s="97"/>
      <c r="C454" s="98"/>
      <c r="D454" s="98"/>
      <c r="E454" s="98"/>
      <c r="F454" s="98"/>
      <c r="G454" s="113"/>
      <c r="H454" s="114" t="s">
        <v>234</v>
      </c>
      <c r="I454" s="112">
        <f>SUM(I425:I453)</f>
        <v>22148.935999999998</v>
      </c>
      <c r="J454" s="112"/>
    </row>
    <row r="455" spans="1:11" ht="20.100000000000001" customHeight="1">
      <c r="A455" s="87"/>
      <c r="B455" s="87"/>
      <c r="C455" s="87"/>
      <c r="D455" s="87"/>
      <c r="E455" s="28"/>
      <c r="F455" s="87"/>
      <c r="G455" s="57"/>
      <c r="H455" s="56"/>
      <c r="I455" s="8"/>
      <c r="J455" s="8"/>
    </row>
    <row r="456" spans="1:11" ht="20.100000000000001" customHeight="1" collapsed="1">
      <c r="A456" s="87"/>
      <c r="B456" s="49">
        <v>18</v>
      </c>
      <c r="C456" s="49"/>
      <c r="D456" s="49"/>
      <c r="E456" s="22" t="s">
        <v>746</v>
      </c>
      <c r="F456" s="22"/>
      <c r="G456" s="104"/>
      <c r="H456" s="104"/>
      <c r="I456" s="104"/>
      <c r="J456" s="111"/>
    </row>
    <row r="457" spans="1:11" s="86" customFormat="1" ht="20.100000000000001" customHeight="1" outlineLevel="1">
      <c r="A457" s="87"/>
      <c r="B457" s="77" t="s">
        <v>265</v>
      </c>
      <c r="C457" s="77"/>
      <c r="D457" s="77"/>
      <c r="E457" s="32" t="s">
        <v>34</v>
      </c>
      <c r="F457" s="31"/>
      <c r="G457" s="74">
        <v>0</v>
      </c>
      <c r="H457" s="120"/>
      <c r="I457" s="110">
        <v>0</v>
      </c>
      <c r="J457" s="110"/>
      <c r="K457" s="1"/>
    </row>
    <row r="458" spans="1:11" s="86" customFormat="1" ht="38.25" outlineLevel="1">
      <c r="A458" s="87"/>
      <c r="B458" s="36" t="s">
        <v>1256</v>
      </c>
      <c r="C458" s="15" t="s">
        <v>1258</v>
      </c>
      <c r="D458" s="15" t="s">
        <v>84</v>
      </c>
      <c r="E458" s="85" t="s">
        <v>1259</v>
      </c>
      <c r="F458" s="30" t="s">
        <v>79</v>
      </c>
      <c r="G458" s="74">
        <v>3</v>
      </c>
      <c r="H458" s="120">
        <v>484.72</v>
      </c>
      <c r="I458" s="110">
        <f t="shared" ref="I458:I459" si="18">H458*G458</f>
        <v>1454.16</v>
      </c>
      <c r="J458" s="110"/>
      <c r="K458" s="1"/>
    </row>
    <row r="459" spans="1:11" s="86" customFormat="1" ht="38.25" outlineLevel="1">
      <c r="A459" s="87"/>
      <c r="B459" s="36" t="s">
        <v>1257</v>
      </c>
      <c r="C459" s="15" t="s">
        <v>1258</v>
      </c>
      <c r="D459" s="15" t="s">
        <v>84</v>
      </c>
      <c r="E459" s="85" t="s">
        <v>1260</v>
      </c>
      <c r="F459" s="30" t="s">
        <v>79</v>
      </c>
      <c r="G459" s="74">
        <v>1</v>
      </c>
      <c r="H459" s="120">
        <v>484.72</v>
      </c>
      <c r="I459" s="110">
        <f t="shared" si="18"/>
        <v>484.72</v>
      </c>
      <c r="J459" s="110"/>
      <c r="K459" s="1"/>
    </row>
    <row r="460" spans="1:11" s="86" customFormat="1" ht="50.1" customHeight="1" outlineLevel="1">
      <c r="A460" s="87"/>
      <c r="B460" s="36" t="s">
        <v>899</v>
      </c>
      <c r="C460" s="15" t="s">
        <v>217</v>
      </c>
      <c r="D460" s="15" t="s">
        <v>84</v>
      </c>
      <c r="E460" s="85" t="s">
        <v>720</v>
      </c>
      <c r="F460" s="30" t="s">
        <v>79</v>
      </c>
      <c r="G460" s="74">
        <v>3</v>
      </c>
      <c r="H460" s="74">
        <v>532.45000000000005</v>
      </c>
      <c r="I460" s="110">
        <f>H460*G460</f>
        <v>1597.3500000000001</v>
      </c>
      <c r="J460" s="110"/>
      <c r="K460" s="1"/>
    </row>
    <row r="461" spans="1:11" s="86" customFormat="1" ht="50.1" customHeight="1" outlineLevel="1">
      <c r="A461" s="87"/>
      <c r="B461" s="36" t="s">
        <v>900</v>
      </c>
      <c r="C461" s="15" t="s">
        <v>320</v>
      </c>
      <c r="D461" s="15" t="s">
        <v>84</v>
      </c>
      <c r="E461" s="85" t="s">
        <v>1080</v>
      </c>
      <c r="F461" s="30" t="s">
        <v>79</v>
      </c>
      <c r="G461" s="74">
        <v>2</v>
      </c>
      <c r="H461" s="74">
        <v>1270.9100000000001</v>
      </c>
      <c r="I461" s="110">
        <f t="shared" ref="I461:I516" si="19">H461*G461</f>
        <v>2541.8200000000002</v>
      </c>
      <c r="J461" s="110"/>
      <c r="K461" s="1"/>
    </row>
    <row r="462" spans="1:11" s="86" customFormat="1" ht="50.1" customHeight="1" outlineLevel="1">
      <c r="A462" s="87"/>
      <c r="B462" s="36" t="s">
        <v>901</v>
      </c>
      <c r="C462" s="15"/>
      <c r="D462" s="15" t="s">
        <v>4</v>
      </c>
      <c r="E462" s="85" t="s">
        <v>356</v>
      </c>
      <c r="F462" s="30" t="s">
        <v>79</v>
      </c>
      <c r="G462" s="74">
        <v>1</v>
      </c>
      <c r="H462" s="74">
        <v>228.7</v>
      </c>
      <c r="I462" s="110">
        <f t="shared" si="19"/>
        <v>228.7</v>
      </c>
      <c r="J462" s="110"/>
      <c r="K462" s="1"/>
    </row>
    <row r="463" spans="1:11" s="86" customFormat="1" ht="20.100000000000001" customHeight="1" outlineLevel="1">
      <c r="A463" s="87"/>
      <c r="B463" s="77" t="s">
        <v>266</v>
      </c>
      <c r="C463" s="36"/>
      <c r="D463" s="36"/>
      <c r="E463" s="78" t="s">
        <v>315</v>
      </c>
      <c r="F463" s="30"/>
      <c r="G463" s="74"/>
      <c r="H463" s="74"/>
      <c r="I463" s="110">
        <f t="shared" si="19"/>
        <v>0</v>
      </c>
      <c r="J463" s="110"/>
      <c r="K463" s="1"/>
    </row>
    <row r="464" spans="1:11" s="86" customFormat="1" ht="20.100000000000001" customHeight="1" outlineLevel="1">
      <c r="A464" s="87"/>
      <c r="B464" s="36" t="s">
        <v>902</v>
      </c>
      <c r="C464" s="36" t="s">
        <v>316</v>
      </c>
      <c r="D464" s="36" t="s">
        <v>84</v>
      </c>
      <c r="E464" s="37" t="s">
        <v>1011</v>
      </c>
      <c r="F464" s="30" t="s">
        <v>79</v>
      </c>
      <c r="G464" s="74">
        <v>22</v>
      </c>
      <c r="H464" s="74">
        <v>10.77</v>
      </c>
      <c r="I464" s="110">
        <f t="shared" si="19"/>
        <v>236.94</v>
      </c>
      <c r="J464" s="110"/>
      <c r="K464" s="1"/>
    </row>
    <row r="465" spans="1:11" s="86" customFormat="1" ht="20.100000000000001" customHeight="1" outlineLevel="1">
      <c r="A465" s="87"/>
      <c r="B465" s="36" t="s">
        <v>903</v>
      </c>
      <c r="C465" s="36" t="s">
        <v>316</v>
      </c>
      <c r="D465" s="36" t="s">
        <v>84</v>
      </c>
      <c r="E465" s="37" t="s">
        <v>1012</v>
      </c>
      <c r="F465" s="30" t="s">
        <v>79</v>
      </c>
      <c r="G465" s="74">
        <v>7</v>
      </c>
      <c r="H465" s="74">
        <v>10.77</v>
      </c>
      <c r="I465" s="110">
        <f t="shared" si="19"/>
        <v>75.39</v>
      </c>
      <c r="J465" s="110"/>
      <c r="K465" s="1"/>
    </row>
    <row r="466" spans="1:11" s="86" customFormat="1" ht="20.100000000000001" customHeight="1" outlineLevel="1">
      <c r="A466" s="87"/>
      <c r="B466" s="36" t="s">
        <v>904</v>
      </c>
      <c r="C466" s="36" t="s">
        <v>316</v>
      </c>
      <c r="D466" s="36" t="s">
        <v>84</v>
      </c>
      <c r="E466" s="37" t="s">
        <v>1013</v>
      </c>
      <c r="F466" s="30" t="s">
        <v>79</v>
      </c>
      <c r="G466" s="74">
        <v>19</v>
      </c>
      <c r="H466" s="74">
        <v>10.77</v>
      </c>
      <c r="I466" s="110">
        <f t="shared" si="19"/>
        <v>204.63</v>
      </c>
      <c r="J466" s="110"/>
      <c r="K466" s="1"/>
    </row>
    <row r="467" spans="1:11" s="86" customFormat="1" ht="20.100000000000001" customHeight="1" outlineLevel="1">
      <c r="A467" s="87"/>
      <c r="B467" s="36" t="s">
        <v>905</v>
      </c>
      <c r="C467" s="36" t="s">
        <v>316</v>
      </c>
      <c r="D467" s="36" t="s">
        <v>84</v>
      </c>
      <c r="E467" s="37" t="s">
        <v>1014</v>
      </c>
      <c r="F467" s="30" t="s">
        <v>79</v>
      </c>
      <c r="G467" s="74">
        <v>26</v>
      </c>
      <c r="H467" s="74">
        <v>10.77</v>
      </c>
      <c r="I467" s="110">
        <f t="shared" si="19"/>
        <v>280.02</v>
      </c>
      <c r="J467" s="110"/>
      <c r="K467" s="1"/>
    </row>
    <row r="468" spans="1:11" s="86" customFormat="1" ht="20.100000000000001" customHeight="1" outlineLevel="1">
      <c r="A468" s="87"/>
      <c r="B468" s="36" t="s">
        <v>906</v>
      </c>
      <c r="C468" s="36" t="s">
        <v>316</v>
      </c>
      <c r="D468" s="36" t="s">
        <v>84</v>
      </c>
      <c r="E468" s="37" t="s">
        <v>1042</v>
      </c>
      <c r="F468" s="30" t="s">
        <v>79</v>
      </c>
      <c r="G468" s="74">
        <v>10</v>
      </c>
      <c r="H468" s="74">
        <v>10.77</v>
      </c>
      <c r="I468" s="110">
        <f t="shared" si="19"/>
        <v>107.69999999999999</v>
      </c>
      <c r="J468" s="110"/>
      <c r="K468" s="1"/>
    </row>
    <row r="469" spans="1:11" s="86" customFormat="1" ht="20.100000000000001" customHeight="1" outlineLevel="1">
      <c r="A469" s="87"/>
      <c r="B469" s="36" t="s">
        <v>907</v>
      </c>
      <c r="C469" s="36" t="s">
        <v>316</v>
      </c>
      <c r="D469" s="36" t="s">
        <v>84</v>
      </c>
      <c r="E469" s="37" t="s">
        <v>1077</v>
      </c>
      <c r="F469" s="30" t="s">
        <v>79</v>
      </c>
      <c r="G469" s="74">
        <v>1</v>
      </c>
      <c r="H469" s="74">
        <v>10.77</v>
      </c>
      <c r="I469" s="110">
        <f t="shared" si="19"/>
        <v>10.77</v>
      </c>
      <c r="J469" s="110"/>
      <c r="K469" s="1"/>
    </row>
    <row r="470" spans="1:11" s="86" customFormat="1" ht="20.100000000000001" customHeight="1" outlineLevel="1">
      <c r="A470" s="87"/>
      <c r="B470" s="36" t="s">
        <v>908</v>
      </c>
      <c r="C470" s="36" t="s">
        <v>317</v>
      </c>
      <c r="D470" s="36" t="s">
        <v>84</v>
      </c>
      <c r="E470" s="37" t="s">
        <v>1043</v>
      </c>
      <c r="F470" s="30" t="s">
        <v>79</v>
      </c>
      <c r="G470" s="74">
        <v>1</v>
      </c>
      <c r="H470" s="74">
        <v>70.349999999999994</v>
      </c>
      <c r="I470" s="110">
        <f t="shared" si="19"/>
        <v>70.349999999999994</v>
      </c>
      <c r="J470" s="110"/>
      <c r="K470" s="1"/>
    </row>
    <row r="471" spans="1:11" s="86" customFormat="1" ht="20.100000000000001" customHeight="1" outlineLevel="1">
      <c r="A471" s="87"/>
      <c r="B471" s="36" t="s">
        <v>1186</v>
      </c>
      <c r="C471" s="36" t="s">
        <v>317</v>
      </c>
      <c r="D471" s="36" t="s">
        <v>84</v>
      </c>
      <c r="E471" s="37" t="s">
        <v>1044</v>
      </c>
      <c r="F471" s="30" t="s">
        <v>79</v>
      </c>
      <c r="G471" s="74">
        <v>4</v>
      </c>
      <c r="H471" s="74">
        <v>70.349999999999994</v>
      </c>
      <c r="I471" s="110">
        <f t="shared" si="19"/>
        <v>281.39999999999998</v>
      </c>
      <c r="J471" s="110"/>
      <c r="K471" s="1"/>
    </row>
    <row r="472" spans="1:11" s="86" customFormat="1" ht="20.100000000000001" customHeight="1" outlineLevel="1">
      <c r="A472" s="87"/>
      <c r="B472" s="36" t="s">
        <v>1187</v>
      </c>
      <c r="C472" s="36" t="s">
        <v>317</v>
      </c>
      <c r="D472" s="36" t="s">
        <v>84</v>
      </c>
      <c r="E472" s="37" t="s">
        <v>1015</v>
      </c>
      <c r="F472" s="30" t="s">
        <v>79</v>
      </c>
      <c r="G472" s="74">
        <v>2</v>
      </c>
      <c r="H472" s="74">
        <v>70.349999999999994</v>
      </c>
      <c r="I472" s="110">
        <f t="shared" si="19"/>
        <v>140.69999999999999</v>
      </c>
      <c r="J472" s="110"/>
      <c r="K472" s="1"/>
    </row>
    <row r="473" spans="1:11" s="86" customFormat="1" ht="20.100000000000001" customHeight="1" outlineLevel="1">
      <c r="A473" s="87"/>
      <c r="B473" s="36" t="s">
        <v>1188</v>
      </c>
      <c r="C473" s="36" t="s">
        <v>318</v>
      </c>
      <c r="D473" s="36" t="s">
        <v>84</v>
      </c>
      <c r="E473" s="37" t="s">
        <v>1045</v>
      </c>
      <c r="F473" s="30" t="s">
        <v>79</v>
      </c>
      <c r="G473" s="74">
        <v>8</v>
      </c>
      <c r="H473" s="74">
        <v>94.34</v>
      </c>
      <c r="I473" s="110">
        <f t="shared" si="19"/>
        <v>754.72</v>
      </c>
      <c r="J473" s="110"/>
      <c r="K473" s="1"/>
    </row>
    <row r="474" spans="1:11" s="86" customFormat="1" ht="20.100000000000001" customHeight="1" outlineLevel="1">
      <c r="A474" s="87"/>
      <c r="B474" s="36" t="s">
        <v>1189</v>
      </c>
      <c r="C474" s="36" t="s">
        <v>319</v>
      </c>
      <c r="D474" s="36" t="s">
        <v>84</v>
      </c>
      <c r="E474" s="85" t="s">
        <v>1046</v>
      </c>
      <c r="F474" s="30" t="s">
        <v>79</v>
      </c>
      <c r="G474" s="74">
        <v>1</v>
      </c>
      <c r="H474" s="74">
        <v>270.19</v>
      </c>
      <c r="I474" s="110">
        <f t="shared" si="19"/>
        <v>270.19</v>
      </c>
      <c r="J474" s="110"/>
      <c r="K474" s="1"/>
    </row>
    <row r="475" spans="1:11" s="86" customFormat="1" ht="20.100000000000001" customHeight="1" outlineLevel="1">
      <c r="A475" s="87"/>
      <c r="B475" s="36" t="s">
        <v>1190</v>
      </c>
      <c r="C475" s="36" t="s">
        <v>319</v>
      </c>
      <c r="D475" s="36" t="s">
        <v>84</v>
      </c>
      <c r="E475" s="85" t="s">
        <v>1261</v>
      </c>
      <c r="F475" s="30" t="s">
        <v>79</v>
      </c>
      <c r="G475" s="74">
        <v>1</v>
      </c>
      <c r="H475" s="74">
        <v>270.19</v>
      </c>
      <c r="I475" s="110">
        <f t="shared" si="19"/>
        <v>270.19</v>
      </c>
      <c r="J475" s="110"/>
      <c r="K475" s="1"/>
    </row>
    <row r="476" spans="1:11" s="86" customFormat="1" ht="20.100000000000001" customHeight="1" outlineLevel="1">
      <c r="A476" s="87"/>
      <c r="B476" s="36" t="s">
        <v>1191</v>
      </c>
      <c r="C476" s="15" t="s">
        <v>976</v>
      </c>
      <c r="D476" s="15" t="s">
        <v>106</v>
      </c>
      <c r="E476" s="37" t="s">
        <v>725</v>
      </c>
      <c r="F476" s="30" t="s">
        <v>79</v>
      </c>
      <c r="G476" s="74">
        <v>3</v>
      </c>
      <c r="H476" s="74">
        <v>337.83</v>
      </c>
      <c r="I476" s="110">
        <f t="shared" si="19"/>
        <v>1013.49</v>
      </c>
      <c r="J476" s="110"/>
      <c r="K476" s="1"/>
    </row>
    <row r="477" spans="1:11" s="86" customFormat="1" ht="20.100000000000001" customHeight="1" outlineLevel="1">
      <c r="A477" s="87"/>
      <c r="B477" s="36" t="s">
        <v>1192</v>
      </c>
      <c r="C477" s="15" t="s">
        <v>975</v>
      </c>
      <c r="D477" s="15" t="s">
        <v>106</v>
      </c>
      <c r="E477" s="37" t="s">
        <v>726</v>
      </c>
      <c r="F477" s="30" t="s">
        <v>79</v>
      </c>
      <c r="G477" s="74">
        <v>3</v>
      </c>
      <c r="H477" s="74">
        <v>189.99</v>
      </c>
      <c r="I477" s="110">
        <f t="shared" si="19"/>
        <v>569.97</v>
      </c>
      <c r="J477" s="110"/>
      <c r="K477" s="1"/>
    </row>
    <row r="478" spans="1:11" s="86" customFormat="1" ht="20.100000000000001" customHeight="1" outlineLevel="1">
      <c r="A478" s="87"/>
      <c r="B478" s="36" t="s">
        <v>1193</v>
      </c>
      <c r="C478" s="15" t="s">
        <v>976</v>
      </c>
      <c r="D478" s="15" t="s">
        <v>106</v>
      </c>
      <c r="E478" s="37" t="s">
        <v>1078</v>
      </c>
      <c r="F478" s="30" t="s">
        <v>79</v>
      </c>
      <c r="G478" s="74">
        <v>1</v>
      </c>
      <c r="H478" s="74">
        <v>337.83</v>
      </c>
      <c r="I478" s="110">
        <f t="shared" si="19"/>
        <v>337.83</v>
      </c>
      <c r="J478" s="110"/>
      <c r="K478" s="1"/>
    </row>
    <row r="479" spans="1:11" s="86" customFormat="1" ht="20.100000000000001" customHeight="1" outlineLevel="1">
      <c r="A479" s="87"/>
      <c r="B479" s="36" t="s">
        <v>1194</v>
      </c>
      <c r="C479" s="15" t="s">
        <v>976</v>
      </c>
      <c r="D479" s="15" t="s">
        <v>106</v>
      </c>
      <c r="E479" s="37" t="s">
        <v>1047</v>
      </c>
      <c r="F479" s="30" t="s">
        <v>79</v>
      </c>
      <c r="G479" s="74">
        <v>1</v>
      </c>
      <c r="H479" s="74">
        <v>337.83</v>
      </c>
      <c r="I479" s="110">
        <f t="shared" si="19"/>
        <v>337.83</v>
      </c>
      <c r="J479" s="110"/>
      <c r="K479" s="1"/>
    </row>
    <row r="480" spans="1:11" s="86" customFormat="1" ht="20.100000000000001" customHeight="1" outlineLevel="1">
      <c r="A480" s="87"/>
      <c r="B480" s="36" t="s">
        <v>1195</v>
      </c>
      <c r="C480" s="15" t="s">
        <v>982</v>
      </c>
      <c r="D480" s="15" t="s">
        <v>106</v>
      </c>
      <c r="E480" s="37" t="s">
        <v>716</v>
      </c>
      <c r="F480" s="30" t="s">
        <v>79</v>
      </c>
      <c r="G480" s="74">
        <v>28</v>
      </c>
      <c r="H480" s="74">
        <v>136.16999999999999</v>
      </c>
      <c r="I480" s="110">
        <f t="shared" si="19"/>
        <v>3812.7599999999998</v>
      </c>
      <c r="J480" s="110"/>
      <c r="K480" s="1"/>
    </row>
    <row r="481" spans="1:11" s="86" customFormat="1" ht="20.100000000000001" customHeight="1" outlineLevel="1">
      <c r="A481" s="87"/>
      <c r="B481" s="36" t="s">
        <v>1196</v>
      </c>
      <c r="C481" s="36" t="s">
        <v>982</v>
      </c>
      <c r="D481" s="15" t="s">
        <v>106</v>
      </c>
      <c r="E481" s="37" t="s">
        <v>717</v>
      </c>
      <c r="F481" s="30" t="s">
        <v>79</v>
      </c>
      <c r="G481" s="74">
        <v>8</v>
      </c>
      <c r="H481" s="74">
        <v>136.16999999999999</v>
      </c>
      <c r="I481" s="110">
        <f t="shared" si="19"/>
        <v>1089.3599999999999</v>
      </c>
      <c r="J481" s="110"/>
      <c r="K481" s="1"/>
    </row>
    <row r="482" spans="1:11" s="86" customFormat="1" ht="20.100000000000001" customHeight="1" outlineLevel="1">
      <c r="A482" s="87"/>
      <c r="B482" s="77" t="s">
        <v>267</v>
      </c>
      <c r="C482" s="35"/>
      <c r="D482" s="35"/>
      <c r="E482" s="17" t="s">
        <v>35</v>
      </c>
      <c r="F482" s="31"/>
      <c r="G482" s="74">
        <v>68.599999999999994</v>
      </c>
      <c r="H482" s="74"/>
      <c r="I482" s="110">
        <f t="shared" si="19"/>
        <v>0</v>
      </c>
      <c r="J482" s="110"/>
      <c r="K482" s="1"/>
    </row>
    <row r="483" spans="1:11" s="86" customFormat="1" ht="20.100000000000001" customHeight="1" outlineLevel="1">
      <c r="A483" s="87"/>
      <c r="B483" s="36" t="s">
        <v>909</v>
      </c>
      <c r="C483" s="15">
        <v>72934</v>
      </c>
      <c r="D483" s="15" t="s">
        <v>84</v>
      </c>
      <c r="E483" s="85" t="s">
        <v>722</v>
      </c>
      <c r="F483" s="36" t="s">
        <v>97</v>
      </c>
      <c r="G483" s="74">
        <v>559.4</v>
      </c>
      <c r="H483" s="74">
        <v>5.22</v>
      </c>
      <c r="I483" s="110">
        <f t="shared" si="19"/>
        <v>2920.0679999999998</v>
      </c>
      <c r="J483" s="110"/>
      <c r="K483" s="1"/>
    </row>
    <row r="484" spans="1:11" s="86" customFormat="1" ht="20.100000000000001" customHeight="1" outlineLevel="1">
      <c r="A484" s="87"/>
      <c r="B484" s="36" t="s">
        <v>910</v>
      </c>
      <c r="C484" s="15">
        <v>72935</v>
      </c>
      <c r="D484" s="15" t="s">
        <v>84</v>
      </c>
      <c r="E484" s="85" t="s">
        <v>723</v>
      </c>
      <c r="F484" s="36" t="s">
        <v>97</v>
      </c>
      <c r="G484" s="74">
        <v>298.89999999999998</v>
      </c>
      <c r="H484" s="74">
        <v>6.64</v>
      </c>
      <c r="I484" s="110">
        <f t="shared" si="19"/>
        <v>1984.6959999999997</v>
      </c>
      <c r="J484" s="110"/>
      <c r="K484" s="1"/>
    </row>
    <row r="485" spans="1:11" s="86" customFormat="1" ht="20.100000000000001" customHeight="1" outlineLevel="1">
      <c r="A485" s="87"/>
      <c r="B485" s="36" t="s">
        <v>911</v>
      </c>
      <c r="C485" s="15">
        <v>72933</v>
      </c>
      <c r="D485" s="15" t="s">
        <v>84</v>
      </c>
      <c r="E485" s="85" t="s">
        <v>1081</v>
      </c>
      <c r="F485" s="36" t="s">
        <v>97</v>
      </c>
      <c r="G485" s="74">
        <v>6</v>
      </c>
      <c r="H485" s="74">
        <v>4.28</v>
      </c>
      <c r="I485" s="110">
        <f t="shared" si="19"/>
        <v>25.68</v>
      </c>
      <c r="J485" s="110"/>
      <c r="K485" s="1"/>
    </row>
    <row r="486" spans="1:11" s="86" customFormat="1" ht="20.100000000000001" customHeight="1" outlineLevel="1">
      <c r="A486" s="87"/>
      <c r="B486" s="36" t="s">
        <v>912</v>
      </c>
      <c r="C486" s="15">
        <v>72936</v>
      </c>
      <c r="D486" s="15" t="s">
        <v>84</v>
      </c>
      <c r="E486" s="85" t="s">
        <v>1082</v>
      </c>
      <c r="F486" s="36" t="s">
        <v>97</v>
      </c>
      <c r="G486" s="74">
        <v>241.8</v>
      </c>
      <c r="H486" s="74">
        <v>9.18</v>
      </c>
      <c r="I486" s="110">
        <f t="shared" si="19"/>
        <v>2219.7240000000002</v>
      </c>
      <c r="J486" s="110"/>
      <c r="K486" s="1"/>
    </row>
    <row r="487" spans="1:11" s="86" customFormat="1" ht="20.100000000000001" customHeight="1" outlineLevel="1">
      <c r="A487" s="87"/>
      <c r="B487" s="36" t="s">
        <v>913</v>
      </c>
      <c r="C487" s="15">
        <v>55865</v>
      </c>
      <c r="D487" s="15" t="s">
        <v>84</v>
      </c>
      <c r="E487" s="85" t="s">
        <v>1262</v>
      </c>
      <c r="F487" s="36" t="s">
        <v>97</v>
      </c>
      <c r="G487" s="74">
        <v>15.6</v>
      </c>
      <c r="H487" s="74">
        <v>21.82</v>
      </c>
      <c r="I487" s="110">
        <f t="shared" si="19"/>
        <v>340.392</v>
      </c>
      <c r="J487" s="110"/>
      <c r="K487" s="1"/>
    </row>
    <row r="488" spans="1:11" s="86" customFormat="1" ht="20.100000000000001" customHeight="1" outlineLevel="1">
      <c r="A488" s="87"/>
      <c r="B488" s="36" t="s">
        <v>914</v>
      </c>
      <c r="C488" s="15">
        <v>55866</v>
      </c>
      <c r="D488" s="15" t="s">
        <v>84</v>
      </c>
      <c r="E488" s="85" t="s">
        <v>1083</v>
      </c>
      <c r="F488" s="36" t="s">
        <v>97</v>
      </c>
      <c r="G488" s="74">
        <v>14.7</v>
      </c>
      <c r="H488" s="74">
        <v>24.31</v>
      </c>
      <c r="I488" s="110">
        <f t="shared" si="19"/>
        <v>357.35699999999997</v>
      </c>
      <c r="J488" s="110"/>
      <c r="K488" s="1"/>
    </row>
    <row r="489" spans="1:11" s="86" customFormat="1" ht="20.100000000000001" customHeight="1" outlineLevel="1">
      <c r="A489" s="87"/>
      <c r="B489" s="36" t="s">
        <v>915</v>
      </c>
      <c r="C489" s="15">
        <v>72309</v>
      </c>
      <c r="D489" s="15" t="s">
        <v>84</v>
      </c>
      <c r="E489" s="85" t="s">
        <v>1079</v>
      </c>
      <c r="F489" s="36" t="s">
        <v>97</v>
      </c>
      <c r="G489" s="74">
        <v>164.6</v>
      </c>
      <c r="H489" s="74">
        <v>20.97</v>
      </c>
      <c r="I489" s="110">
        <f t="shared" si="19"/>
        <v>3451.6619999999998</v>
      </c>
      <c r="J489" s="110"/>
      <c r="K489" s="1"/>
    </row>
    <row r="490" spans="1:11" s="86" customFormat="1" ht="20.100000000000001" customHeight="1" outlineLevel="1">
      <c r="A490" s="87"/>
      <c r="B490" s="36" t="s">
        <v>916</v>
      </c>
      <c r="C490" s="15">
        <v>72310</v>
      </c>
      <c r="D490" s="15" t="s">
        <v>84</v>
      </c>
      <c r="E490" s="85" t="s">
        <v>1023</v>
      </c>
      <c r="F490" s="36" t="s">
        <v>97</v>
      </c>
      <c r="G490" s="74">
        <v>68.599999999999994</v>
      </c>
      <c r="H490" s="74">
        <v>34.979999999999997</v>
      </c>
      <c r="I490" s="110">
        <f t="shared" si="19"/>
        <v>2399.6279999999997</v>
      </c>
      <c r="J490" s="110"/>
      <c r="K490" s="1"/>
    </row>
    <row r="491" spans="1:11" s="86" customFormat="1" ht="20.100000000000001" customHeight="1" outlineLevel="1">
      <c r="A491" s="87"/>
      <c r="B491" s="36" t="s">
        <v>918</v>
      </c>
      <c r="C491" s="15">
        <v>72311</v>
      </c>
      <c r="D491" s="15" t="s">
        <v>84</v>
      </c>
      <c r="E491" s="85" t="s">
        <v>1049</v>
      </c>
      <c r="F491" s="36" t="s">
        <v>97</v>
      </c>
      <c r="G491" s="74">
        <v>2.2999999999999998</v>
      </c>
      <c r="H491" s="74">
        <v>38.799999999999997</v>
      </c>
      <c r="I491" s="110">
        <f t="shared" si="19"/>
        <v>89.239999999999981</v>
      </c>
      <c r="J491" s="110"/>
      <c r="K491" s="1"/>
    </row>
    <row r="492" spans="1:11" ht="20.100000000000001" customHeight="1" outlineLevel="1">
      <c r="A492" s="87"/>
      <c r="B492" s="36" t="s">
        <v>920</v>
      </c>
      <c r="C492" s="15">
        <v>72312</v>
      </c>
      <c r="D492" s="15" t="s">
        <v>84</v>
      </c>
      <c r="E492" s="85" t="s">
        <v>1084</v>
      </c>
      <c r="F492" s="36" t="s">
        <v>97</v>
      </c>
      <c r="G492" s="74">
        <v>3.5</v>
      </c>
      <c r="H492" s="74">
        <v>53.57</v>
      </c>
      <c r="I492" s="110">
        <f t="shared" si="19"/>
        <v>187.495</v>
      </c>
      <c r="J492" s="110"/>
    </row>
    <row r="493" spans="1:11" ht="20.100000000000001" customHeight="1" outlineLevel="1">
      <c r="A493" s="87"/>
      <c r="B493" s="36" t="s">
        <v>922</v>
      </c>
      <c r="C493" s="15">
        <v>72316</v>
      </c>
      <c r="D493" s="15" t="s">
        <v>84</v>
      </c>
      <c r="E493" s="85" t="s">
        <v>1050</v>
      </c>
      <c r="F493" s="36" t="s">
        <v>97</v>
      </c>
      <c r="G493" s="74">
        <v>21.9</v>
      </c>
      <c r="H493" s="74">
        <v>62.69</v>
      </c>
      <c r="I493" s="110">
        <f t="shared" si="19"/>
        <v>1372.9109999999998</v>
      </c>
      <c r="J493" s="110"/>
    </row>
    <row r="494" spans="1:11" s="86" customFormat="1" ht="20.100000000000001" customHeight="1" outlineLevel="1">
      <c r="A494" s="87"/>
      <c r="B494" s="36" t="s">
        <v>924</v>
      </c>
      <c r="C494" s="15">
        <v>83446</v>
      </c>
      <c r="D494" s="15" t="s">
        <v>84</v>
      </c>
      <c r="E494" s="85" t="s">
        <v>147</v>
      </c>
      <c r="F494" s="36" t="s">
        <v>79</v>
      </c>
      <c r="G494" s="74">
        <v>17</v>
      </c>
      <c r="H494" s="74">
        <v>134.58000000000001</v>
      </c>
      <c r="I494" s="110">
        <f t="shared" si="19"/>
        <v>2287.86</v>
      </c>
      <c r="J494" s="110"/>
      <c r="K494" s="1"/>
    </row>
    <row r="495" spans="1:11" s="86" customFormat="1" ht="20.100000000000001" customHeight="1" outlineLevel="1">
      <c r="A495" s="87"/>
      <c r="B495" s="36" t="s">
        <v>926</v>
      </c>
      <c r="C495" s="15">
        <v>83447</v>
      </c>
      <c r="D495" s="15" t="s">
        <v>84</v>
      </c>
      <c r="E495" s="85" t="s">
        <v>727</v>
      </c>
      <c r="F495" s="36" t="s">
        <v>79</v>
      </c>
      <c r="G495" s="74">
        <v>17</v>
      </c>
      <c r="H495" s="74">
        <v>146.54</v>
      </c>
      <c r="I495" s="110">
        <f t="shared" si="19"/>
        <v>2491.1799999999998</v>
      </c>
      <c r="J495" s="110"/>
      <c r="K495" s="1"/>
    </row>
    <row r="496" spans="1:11" s="86" customFormat="1" ht="20.100000000000001" customHeight="1" outlineLevel="1">
      <c r="A496" s="87"/>
      <c r="B496" s="36" t="s">
        <v>928</v>
      </c>
      <c r="C496" s="15">
        <v>83443</v>
      </c>
      <c r="D496" s="15" t="s">
        <v>84</v>
      </c>
      <c r="E496" s="85" t="s">
        <v>721</v>
      </c>
      <c r="F496" s="36" t="s">
        <v>79</v>
      </c>
      <c r="G496" s="74">
        <v>2</v>
      </c>
      <c r="H496" s="74">
        <v>41.92</v>
      </c>
      <c r="I496" s="110">
        <f t="shared" si="19"/>
        <v>83.84</v>
      </c>
      <c r="J496" s="110"/>
      <c r="K496" s="1"/>
    </row>
    <row r="497" spans="1:11" s="86" customFormat="1" ht="20.100000000000001" customHeight="1" outlineLevel="1">
      <c r="A497" s="87"/>
      <c r="B497" s="36" t="s">
        <v>929</v>
      </c>
      <c r="C497" s="15">
        <v>83387</v>
      </c>
      <c r="D497" s="15" t="s">
        <v>84</v>
      </c>
      <c r="E497" s="85" t="s">
        <v>1065</v>
      </c>
      <c r="F497" s="36" t="s">
        <v>79</v>
      </c>
      <c r="G497" s="74">
        <v>262</v>
      </c>
      <c r="H497" s="74">
        <v>6.72</v>
      </c>
      <c r="I497" s="110">
        <f t="shared" si="19"/>
        <v>1760.6399999999999</v>
      </c>
      <c r="J497" s="110"/>
      <c r="K497" s="1"/>
    </row>
    <row r="498" spans="1:11" s="86" customFormat="1" ht="20.100000000000001" customHeight="1" outlineLevel="1">
      <c r="A498" s="87"/>
      <c r="B498" s="36" t="s">
        <v>930</v>
      </c>
      <c r="C498" s="15">
        <v>83386</v>
      </c>
      <c r="D498" s="15" t="s">
        <v>84</v>
      </c>
      <c r="E498" s="85" t="s">
        <v>1066</v>
      </c>
      <c r="F498" s="36" t="s">
        <v>79</v>
      </c>
      <c r="G498" s="74">
        <v>10</v>
      </c>
      <c r="H498" s="74">
        <v>8.11</v>
      </c>
      <c r="I498" s="110">
        <f t="shared" si="19"/>
        <v>81.099999999999994</v>
      </c>
      <c r="J498" s="110"/>
      <c r="K498" s="1"/>
    </row>
    <row r="499" spans="1:11" s="86" customFormat="1" ht="20.100000000000001" customHeight="1" outlineLevel="1">
      <c r="A499" s="87"/>
      <c r="B499" s="36" t="s">
        <v>931</v>
      </c>
      <c r="C499" s="15">
        <v>83388</v>
      </c>
      <c r="D499" s="15" t="s">
        <v>84</v>
      </c>
      <c r="E499" s="85" t="s">
        <v>1067</v>
      </c>
      <c r="F499" s="36" t="s">
        <v>79</v>
      </c>
      <c r="G499" s="74">
        <v>205</v>
      </c>
      <c r="H499" s="74">
        <v>10.75</v>
      </c>
      <c r="I499" s="110">
        <f t="shared" si="19"/>
        <v>2203.75</v>
      </c>
      <c r="J499" s="110"/>
      <c r="K499" s="1"/>
    </row>
    <row r="500" spans="1:11" s="86" customFormat="1" ht="20.100000000000001" customHeight="1" outlineLevel="1">
      <c r="A500" s="87"/>
      <c r="B500" s="77" t="s">
        <v>268</v>
      </c>
      <c r="C500" s="35"/>
      <c r="D500" s="35"/>
      <c r="E500" s="17" t="s">
        <v>36</v>
      </c>
      <c r="F500" s="94"/>
      <c r="G500" s="74"/>
      <c r="H500" s="74"/>
      <c r="I500" s="110">
        <f t="shared" si="19"/>
        <v>0</v>
      </c>
      <c r="J500" s="110"/>
      <c r="K500" s="1"/>
    </row>
    <row r="501" spans="1:11" s="86" customFormat="1" ht="39.950000000000003" customHeight="1" outlineLevel="1">
      <c r="A501" s="87"/>
      <c r="B501" s="36" t="s">
        <v>932</v>
      </c>
      <c r="C501" s="36" t="s">
        <v>202</v>
      </c>
      <c r="D501" s="36" t="s">
        <v>84</v>
      </c>
      <c r="E501" s="37" t="s">
        <v>1176</v>
      </c>
      <c r="F501" s="36" t="s">
        <v>97</v>
      </c>
      <c r="G501" s="74">
        <v>7957.1</v>
      </c>
      <c r="H501" s="74">
        <v>3.35</v>
      </c>
      <c r="I501" s="110">
        <f t="shared" si="19"/>
        <v>26656.285000000003</v>
      </c>
      <c r="J501" s="110"/>
      <c r="K501" s="1"/>
    </row>
    <row r="502" spans="1:11" s="86" customFormat="1" ht="39.950000000000003" customHeight="1" outlineLevel="1">
      <c r="A502" s="87"/>
      <c r="B502" s="36" t="s">
        <v>933</v>
      </c>
      <c r="C502" s="36" t="s">
        <v>203</v>
      </c>
      <c r="D502" s="36" t="s">
        <v>84</v>
      </c>
      <c r="E502" s="37" t="s">
        <v>1177</v>
      </c>
      <c r="F502" s="36" t="s">
        <v>97</v>
      </c>
      <c r="G502" s="74">
        <v>502</v>
      </c>
      <c r="H502" s="74">
        <v>4.33</v>
      </c>
      <c r="I502" s="110">
        <f t="shared" si="19"/>
        <v>2173.66</v>
      </c>
      <c r="J502" s="110"/>
      <c r="K502" s="1"/>
    </row>
    <row r="503" spans="1:11" s="86" customFormat="1" ht="39.950000000000003" customHeight="1" outlineLevel="1">
      <c r="A503" s="87"/>
      <c r="B503" s="36" t="s">
        <v>934</v>
      </c>
      <c r="C503" s="36" t="s">
        <v>204</v>
      </c>
      <c r="D503" s="36" t="s">
        <v>84</v>
      </c>
      <c r="E503" s="37" t="s">
        <v>1178</v>
      </c>
      <c r="F503" s="36" t="s">
        <v>97</v>
      </c>
      <c r="G503" s="74">
        <v>2335.3000000000002</v>
      </c>
      <c r="H503" s="74">
        <v>5.85</v>
      </c>
      <c r="I503" s="110">
        <f t="shared" si="19"/>
        <v>13661.505000000001</v>
      </c>
      <c r="J503" s="110"/>
      <c r="K503" s="1"/>
    </row>
    <row r="504" spans="1:11" s="86" customFormat="1" ht="39.950000000000003" customHeight="1" outlineLevel="1">
      <c r="A504" s="87"/>
      <c r="B504" s="36" t="s">
        <v>935</v>
      </c>
      <c r="C504" s="36" t="s">
        <v>205</v>
      </c>
      <c r="D504" s="36" t="s">
        <v>84</v>
      </c>
      <c r="E504" s="85" t="s">
        <v>1179</v>
      </c>
      <c r="F504" s="36" t="s">
        <v>97</v>
      </c>
      <c r="G504" s="74">
        <v>602.79999999999995</v>
      </c>
      <c r="H504" s="74">
        <v>9</v>
      </c>
      <c r="I504" s="110">
        <f t="shared" si="19"/>
        <v>5425.2</v>
      </c>
      <c r="J504" s="110"/>
      <c r="K504" s="1"/>
    </row>
    <row r="505" spans="1:11" s="86" customFormat="1" ht="39.950000000000003" customHeight="1" outlineLevel="1">
      <c r="A505" s="87"/>
      <c r="B505" s="36" t="s">
        <v>936</v>
      </c>
      <c r="C505" s="36" t="s">
        <v>311</v>
      </c>
      <c r="D505" s="36" t="s">
        <v>84</v>
      </c>
      <c r="E505" s="85" t="s">
        <v>1180</v>
      </c>
      <c r="F505" s="36" t="s">
        <v>97</v>
      </c>
      <c r="G505" s="74">
        <v>267.5</v>
      </c>
      <c r="H505" s="74">
        <v>10.36</v>
      </c>
      <c r="I505" s="110">
        <f t="shared" si="19"/>
        <v>2771.2999999999997</v>
      </c>
      <c r="J505" s="110"/>
      <c r="K505" s="1"/>
    </row>
    <row r="506" spans="1:11" s="86" customFormat="1" ht="39.950000000000003" customHeight="1" outlineLevel="1">
      <c r="A506" s="87"/>
      <c r="B506" s="36" t="s">
        <v>937</v>
      </c>
      <c r="C506" s="36" t="s">
        <v>312</v>
      </c>
      <c r="D506" s="36" t="s">
        <v>84</v>
      </c>
      <c r="E506" s="85" t="s">
        <v>1181</v>
      </c>
      <c r="F506" s="36" t="s">
        <v>97</v>
      </c>
      <c r="G506" s="74">
        <v>41.4</v>
      </c>
      <c r="H506" s="74">
        <v>15</v>
      </c>
      <c r="I506" s="110">
        <f t="shared" si="19"/>
        <v>621</v>
      </c>
      <c r="J506" s="110"/>
      <c r="K506" s="1"/>
    </row>
    <row r="507" spans="1:11" s="86" customFormat="1" ht="39.950000000000003" customHeight="1" outlineLevel="1">
      <c r="A507" s="87"/>
      <c r="B507" s="36" t="s">
        <v>938</v>
      </c>
      <c r="C507" s="36" t="s">
        <v>206</v>
      </c>
      <c r="D507" s="36" t="s">
        <v>84</v>
      </c>
      <c r="E507" s="85" t="s">
        <v>1182</v>
      </c>
      <c r="F507" s="36" t="s">
        <v>97</v>
      </c>
      <c r="G507" s="74">
        <v>235.9</v>
      </c>
      <c r="H507" s="74">
        <v>20.39</v>
      </c>
      <c r="I507" s="110">
        <f t="shared" si="19"/>
        <v>4810.0010000000002</v>
      </c>
      <c r="J507" s="110"/>
      <c r="K507" s="1"/>
    </row>
    <row r="508" spans="1:11" s="86" customFormat="1" ht="39.950000000000003" customHeight="1" outlineLevel="1">
      <c r="A508" s="87"/>
      <c r="B508" s="36" t="s">
        <v>939</v>
      </c>
      <c r="C508" s="36" t="s">
        <v>313</v>
      </c>
      <c r="D508" s="36" t="s">
        <v>84</v>
      </c>
      <c r="E508" s="85" t="s">
        <v>1183</v>
      </c>
      <c r="F508" s="36" t="s">
        <v>97</v>
      </c>
      <c r="G508" s="74">
        <v>6.9</v>
      </c>
      <c r="H508" s="74">
        <v>27.47</v>
      </c>
      <c r="I508" s="110">
        <f t="shared" si="19"/>
        <v>189.54300000000001</v>
      </c>
      <c r="J508" s="110"/>
      <c r="K508" s="1"/>
    </row>
    <row r="509" spans="1:11" s="86" customFormat="1" ht="39.950000000000003" customHeight="1" outlineLevel="1">
      <c r="A509" s="87"/>
      <c r="B509" s="36" t="s">
        <v>940</v>
      </c>
      <c r="C509" s="36" t="s">
        <v>314</v>
      </c>
      <c r="D509" s="36" t="s">
        <v>84</v>
      </c>
      <c r="E509" s="85" t="s">
        <v>1184</v>
      </c>
      <c r="F509" s="36" t="s">
        <v>97</v>
      </c>
      <c r="G509" s="74">
        <v>259.8</v>
      </c>
      <c r="H509" s="74">
        <v>39.04</v>
      </c>
      <c r="I509" s="110">
        <f t="shared" si="19"/>
        <v>10142.592000000001</v>
      </c>
      <c r="J509" s="110"/>
      <c r="K509" s="1"/>
    </row>
    <row r="510" spans="1:11" s="86" customFormat="1" ht="39.950000000000003" customHeight="1" outlineLevel="1">
      <c r="A510" s="87"/>
      <c r="B510" s="36" t="s">
        <v>941</v>
      </c>
      <c r="C510" s="36" t="s">
        <v>1263</v>
      </c>
      <c r="D510" s="36" t="s">
        <v>84</v>
      </c>
      <c r="E510" s="85" t="s">
        <v>1264</v>
      </c>
      <c r="F510" s="36" t="s">
        <v>97</v>
      </c>
      <c r="G510" s="74">
        <v>10.3</v>
      </c>
      <c r="H510" s="74">
        <v>51.53</v>
      </c>
      <c r="I510" s="110">
        <f t="shared" si="19"/>
        <v>530.75900000000001</v>
      </c>
      <c r="J510" s="110"/>
      <c r="K510" s="1"/>
    </row>
    <row r="511" spans="1:11" s="86" customFormat="1" ht="39.950000000000003" customHeight="1" outlineLevel="1">
      <c r="A511" s="87"/>
      <c r="B511" s="36" t="s">
        <v>942</v>
      </c>
      <c r="C511" s="36" t="s">
        <v>973</v>
      </c>
      <c r="D511" s="36" t="s">
        <v>106</v>
      </c>
      <c r="E511" s="85" t="s">
        <v>1185</v>
      </c>
      <c r="F511" s="36" t="s">
        <v>97</v>
      </c>
      <c r="G511" s="74">
        <v>138</v>
      </c>
      <c r="H511" s="74">
        <v>70.36</v>
      </c>
      <c r="I511" s="110">
        <f t="shared" si="19"/>
        <v>9709.68</v>
      </c>
      <c r="J511" s="110"/>
      <c r="K511" s="1"/>
    </row>
    <row r="512" spans="1:11" s="86" customFormat="1" ht="20.100000000000001" customHeight="1" outlineLevel="1">
      <c r="A512" s="87"/>
      <c r="B512" s="77" t="s">
        <v>269</v>
      </c>
      <c r="C512" s="36"/>
      <c r="D512" s="36"/>
      <c r="E512" s="17" t="s">
        <v>724</v>
      </c>
      <c r="F512" s="36"/>
      <c r="G512" s="74"/>
      <c r="H512" s="74"/>
      <c r="I512" s="110">
        <f t="shared" si="19"/>
        <v>0</v>
      </c>
      <c r="J512" s="110"/>
      <c r="K512" s="1"/>
    </row>
    <row r="513" spans="1:11" s="86" customFormat="1" ht="20.100000000000001" customHeight="1" outlineLevel="1">
      <c r="A513" s="87"/>
      <c r="B513" s="15" t="s">
        <v>943</v>
      </c>
      <c r="C513" s="15" t="s">
        <v>917</v>
      </c>
      <c r="D513" s="15" t="s">
        <v>106</v>
      </c>
      <c r="E513" s="85" t="s">
        <v>734</v>
      </c>
      <c r="F513" s="15" t="s">
        <v>97</v>
      </c>
      <c r="G513" s="88">
        <v>31.3</v>
      </c>
      <c r="H513" s="74">
        <v>59.42</v>
      </c>
      <c r="I513" s="110">
        <f t="shared" si="19"/>
        <v>1859.846</v>
      </c>
      <c r="J513" s="110"/>
      <c r="K513" s="1"/>
    </row>
    <row r="514" spans="1:11" s="86" customFormat="1" ht="20.100000000000001" customHeight="1" outlineLevel="1">
      <c r="A514" s="87"/>
      <c r="B514" s="15" t="s">
        <v>944</v>
      </c>
      <c r="C514" s="15" t="s">
        <v>919</v>
      </c>
      <c r="D514" s="15" t="s">
        <v>106</v>
      </c>
      <c r="E514" s="85" t="s">
        <v>735</v>
      </c>
      <c r="F514" s="15" t="s">
        <v>97</v>
      </c>
      <c r="G514" s="88">
        <v>18.5</v>
      </c>
      <c r="H514" s="74">
        <v>64.31</v>
      </c>
      <c r="I514" s="110">
        <f t="shared" si="19"/>
        <v>1189.7350000000001</v>
      </c>
      <c r="J514" s="110"/>
      <c r="K514" s="1"/>
    </row>
    <row r="515" spans="1:11" s="86" customFormat="1" ht="20.100000000000001" customHeight="1" outlineLevel="1">
      <c r="A515" s="87"/>
      <c r="B515" s="15" t="s">
        <v>945</v>
      </c>
      <c r="C515" s="15" t="s">
        <v>923</v>
      </c>
      <c r="D515" s="15" t="s">
        <v>106</v>
      </c>
      <c r="E515" s="85" t="s">
        <v>736</v>
      </c>
      <c r="F515" s="15" t="s">
        <v>97</v>
      </c>
      <c r="G515" s="88">
        <v>11.5</v>
      </c>
      <c r="H515" s="74">
        <v>65.459999999999994</v>
      </c>
      <c r="I515" s="110">
        <f t="shared" si="19"/>
        <v>752.79</v>
      </c>
      <c r="J515" s="110"/>
      <c r="K515" s="1"/>
    </row>
    <row r="516" spans="1:11" s="86" customFormat="1" ht="20.100000000000001" customHeight="1" outlineLevel="1">
      <c r="A516" s="87"/>
      <c r="B516" s="15" t="s">
        <v>946</v>
      </c>
      <c r="C516" s="15" t="s">
        <v>921</v>
      </c>
      <c r="D516" s="15" t="s">
        <v>106</v>
      </c>
      <c r="E516" s="85" t="s">
        <v>732</v>
      </c>
      <c r="F516" s="15" t="s">
        <v>97</v>
      </c>
      <c r="G516" s="88">
        <v>36.6</v>
      </c>
      <c r="H516" s="74">
        <v>77.91</v>
      </c>
      <c r="I516" s="110">
        <f t="shared" si="19"/>
        <v>2851.5059999999999</v>
      </c>
      <c r="J516" s="110"/>
      <c r="K516" s="1"/>
    </row>
    <row r="517" spans="1:11" s="86" customFormat="1" ht="20.100000000000001" customHeight="1" outlineLevel="1">
      <c r="A517" s="87"/>
      <c r="B517" s="15" t="s">
        <v>947</v>
      </c>
      <c r="C517" s="15" t="s">
        <v>925</v>
      </c>
      <c r="D517" s="15" t="s">
        <v>106</v>
      </c>
      <c r="E517" s="85" t="s">
        <v>730</v>
      </c>
      <c r="F517" s="15" t="s">
        <v>97</v>
      </c>
      <c r="G517" s="88">
        <v>5.5</v>
      </c>
      <c r="H517" s="74">
        <v>97.1</v>
      </c>
      <c r="I517" s="110">
        <f t="shared" ref="I517:I543" si="20">H517*G517</f>
        <v>534.04999999999995</v>
      </c>
      <c r="J517" s="110"/>
      <c r="K517" s="1"/>
    </row>
    <row r="518" spans="1:11" s="86" customFormat="1" ht="20.100000000000001" customHeight="1" outlineLevel="1">
      <c r="A518" s="87"/>
      <c r="B518" s="15" t="s">
        <v>948</v>
      </c>
      <c r="C518" s="36" t="s">
        <v>927</v>
      </c>
      <c r="D518" s="15" t="s">
        <v>106</v>
      </c>
      <c r="E518" s="85" t="s">
        <v>733</v>
      </c>
      <c r="F518" s="36" t="s">
        <v>97</v>
      </c>
      <c r="G518" s="88">
        <v>5.6</v>
      </c>
      <c r="H518" s="74">
        <v>126.6</v>
      </c>
      <c r="I518" s="110">
        <f t="shared" si="20"/>
        <v>708.95999999999992</v>
      </c>
      <c r="J518" s="110"/>
      <c r="K518" s="1"/>
    </row>
    <row r="519" spans="1:11" s="86" customFormat="1" ht="20.100000000000001" customHeight="1" outlineLevel="1">
      <c r="A519" s="87"/>
      <c r="B519" s="15" t="s">
        <v>949</v>
      </c>
      <c r="C519" s="36" t="s">
        <v>927</v>
      </c>
      <c r="D519" s="15" t="s">
        <v>106</v>
      </c>
      <c r="E519" s="85" t="s">
        <v>731</v>
      </c>
      <c r="F519" s="36" t="s">
        <v>97</v>
      </c>
      <c r="G519" s="88">
        <v>11.1</v>
      </c>
      <c r="H519" s="74">
        <v>126.6</v>
      </c>
      <c r="I519" s="110">
        <f t="shared" si="20"/>
        <v>1405.26</v>
      </c>
      <c r="J519" s="110"/>
      <c r="K519" s="1"/>
    </row>
    <row r="520" spans="1:11" s="86" customFormat="1" ht="20.100000000000001" customHeight="1" outlineLevel="1">
      <c r="A520" s="87"/>
      <c r="B520" s="15" t="s">
        <v>950</v>
      </c>
      <c r="C520" s="121" t="s">
        <v>1021</v>
      </c>
      <c r="D520" s="36" t="s">
        <v>1020</v>
      </c>
      <c r="E520" s="85" t="s">
        <v>747</v>
      </c>
      <c r="F520" s="36" t="s">
        <v>79</v>
      </c>
      <c r="G520" s="74">
        <v>7</v>
      </c>
      <c r="H520" s="74">
        <v>10.050000000000001</v>
      </c>
      <c r="I520" s="110">
        <f t="shared" si="20"/>
        <v>70.350000000000009</v>
      </c>
      <c r="J520" s="110"/>
      <c r="K520" s="1"/>
    </row>
    <row r="521" spans="1:11" s="86" customFormat="1" ht="20.100000000000001" customHeight="1" outlineLevel="1">
      <c r="A521" s="87"/>
      <c r="B521" s="15" t="s">
        <v>951</v>
      </c>
      <c r="C521" s="121" t="s">
        <v>1021</v>
      </c>
      <c r="D521" s="36" t="s">
        <v>1020</v>
      </c>
      <c r="E521" s="85" t="s">
        <v>748</v>
      </c>
      <c r="F521" s="36" t="s">
        <v>79</v>
      </c>
      <c r="G521" s="74">
        <v>3</v>
      </c>
      <c r="H521" s="74">
        <v>10.050000000000001</v>
      </c>
      <c r="I521" s="110">
        <f t="shared" si="20"/>
        <v>30.150000000000002</v>
      </c>
      <c r="J521" s="110"/>
      <c r="K521" s="1"/>
    </row>
    <row r="522" spans="1:11" ht="20.100000000000001" customHeight="1" outlineLevel="1">
      <c r="A522" s="87"/>
      <c r="B522" s="15" t="s">
        <v>952</v>
      </c>
      <c r="C522" s="121" t="s">
        <v>1021</v>
      </c>
      <c r="D522" s="36" t="s">
        <v>1020</v>
      </c>
      <c r="E522" s="85" t="s">
        <v>749</v>
      </c>
      <c r="F522" s="36" t="s">
        <v>79</v>
      </c>
      <c r="G522" s="74">
        <v>6</v>
      </c>
      <c r="H522" s="74">
        <v>10.050000000000001</v>
      </c>
      <c r="I522" s="110">
        <f t="shared" si="20"/>
        <v>60.300000000000004</v>
      </c>
      <c r="J522" s="110"/>
    </row>
    <row r="523" spans="1:11" s="86" customFormat="1" ht="20.100000000000001" customHeight="1" outlineLevel="1">
      <c r="A523" s="87"/>
      <c r="B523" s="15" t="s">
        <v>953</v>
      </c>
      <c r="C523" s="121" t="s">
        <v>1021</v>
      </c>
      <c r="D523" s="36" t="s">
        <v>1020</v>
      </c>
      <c r="E523" s="85" t="s">
        <v>750</v>
      </c>
      <c r="F523" s="36" t="s">
        <v>79</v>
      </c>
      <c r="G523" s="74">
        <v>18</v>
      </c>
      <c r="H523" s="74">
        <v>10.050000000000001</v>
      </c>
      <c r="I523" s="110">
        <f t="shared" si="20"/>
        <v>180.9</v>
      </c>
      <c r="J523" s="110"/>
      <c r="K523" s="1"/>
    </row>
    <row r="524" spans="1:11" s="86" customFormat="1" ht="20.100000000000001" customHeight="1" outlineLevel="1">
      <c r="A524" s="87"/>
      <c r="B524" s="15" t="s">
        <v>954</v>
      </c>
      <c r="C524" s="121" t="s">
        <v>1021</v>
      </c>
      <c r="D524" s="36" t="s">
        <v>1020</v>
      </c>
      <c r="E524" s="85" t="s">
        <v>751</v>
      </c>
      <c r="F524" s="36" t="s">
        <v>79</v>
      </c>
      <c r="G524" s="74">
        <v>22</v>
      </c>
      <c r="H524" s="74">
        <v>10.050000000000001</v>
      </c>
      <c r="I524" s="110">
        <f t="shared" si="20"/>
        <v>221.10000000000002</v>
      </c>
      <c r="J524" s="110"/>
      <c r="K524" s="1"/>
    </row>
    <row r="525" spans="1:11" s="86" customFormat="1" ht="20.100000000000001" customHeight="1" outlineLevel="1">
      <c r="A525" s="87"/>
      <c r="B525" s="15" t="s">
        <v>955</v>
      </c>
      <c r="C525" s="121" t="s">
        <v>1021</v>
      </c>
      <c r="D525" s="36" t="s">
        <v>1020</v>
      </c>
      <c r="E525" s="85" t="s">
        <v>752</v>
      </c>
      <c r="F525" s="36" t="s">
        <v>79</v>
      </c>
      <c r="G525" s="74">
        <v>19</v>
      </c>
      <c r="H525" s="74">
        <v>10.050000000000001</v>
      </c>
      <c r="I525" s="110">
        <f t="shared" si="20"/>
        <v>190.95000000000002</v>
      </c>
      <c r="J525" s="110"/>
      <c r="K525" s="1"/>
    </row>
    <row r="526" spans="1:11" s="86" customFormat="1" ht="20.100000000000001" customHeight="1" outlineLevel="1">
      <c r="A526" s="87"/>
      <c r="B526" s="15" t="s">
        <v>956</v>
      </c>
      <c r="C526" s="122" t="s">
        <v>1048</v>
      </c>
      <c r="D526" s="36" t="s">
        <v>1020</v>
      </c>
      <c r="E526" s="85" t="s">
        <v>753</v>
      </c>
      <c r="F526" s="36" t="s">
        <v>79</v>
      </c>
      <c r="G526" s="74">
        <v>38</v>
      </c>
      <c r="H526" s="74">
        <v>6.24</v>
      </c>
      <c r="I526" s="110">
        <f t="shared" si="20"/>
        <v>237.12</v>
      </c>
      <c r="J526" s="110"/>
      <c r="K526" s="1"/>
    </row>
    <row r="527" spans="1:11" s="86" customFormat="1" ht="20.100000000000001" customHeight="1" outlineLevel="1">
      <c r="A527" s="87"/>
      <c r="B527" s="15" t="s">
        <v>957</v>
      </c>
      <c r="C527" s="122" t="s">
        <v>1022</v>
      </c>
      <c r="D527" s="36" t="s">
        <v>1020</v>
      </c>
      <c r="E527" s="85" t="s">
        <v>754</v>
      </c>
      <c r="F527" s="36" t="s">
        <v>79</v>
      </c>
      <c r="G527" s="74">
        <v>6</v>
      </c>
      <c r="H527" s="74">
        <v>7.06</v>
      </c>
      <c r="I527" s="110">
        <f t="shared" si="20"/>
        <v>42.36</v>
      </c>
      <c r="J527" s="110"/>
      <c r="K527" s="1"/>
    </row>
    <row r="528" spans="1:11" s="86" customFormat="1" ht="20.100000000000001" customHeight="1" outlineLevel="1">
      <c r="A528" s="87"/>
      <c r="B528" s="15" t="s">
        <v>958</v>
      </c>
      <c r="C528" s="122" t="s">
        <v>1022</v>
      </c>
      <c r="D528" s="36" t="s">
        <v>1020</v>
      </c>
      <c r="E528" s="85" t="s">
        <v>1024</v>
      </c>
      <c r="F528" s="36" t="s">
        <v>79</v>
      </c>
      <c r="G528" s="74">
        <v>4</v>
      </c>
      <c r="H528" s="74">
        <v>7.06</v>
      </c>
      <c r="I528" s="110">
        <f t="shared" si="20"/>
        <v>28.24</v>
      </c>
      <c r="J528" s="110"/>
      <c r="K528" s="1"/>
    </row>
    <row r="529" spans="1:11" s="86" customFormat="1" ht="20.100000000000001" customHeight="1" outlineLevel="1">
      <c r="A529" s="87"/>
      <c r="B529" s="77" t="s">
        <v>270</v>
      </c>
      <c r="C529" s="35"/>
      <c r="D529" s="35"/>
      <c r="E529" s="17" t="s">
        <v>37</v>
      </c>
      <c r="F529" s="94"/>
      <c r="G529" s="74"/>
      <c r="H529" s="74"/>
      <c r="I529" s="110"/>
      <c r="J529" s="110"/>
      <c r="K529" s="1"/>
    </row>
    <row r="530" spans="1:11" s="86" customFormat="1" ht="20.100000000000001" customHeight="1" outlineLevel="1">
      <c r="A530" s="87"/>
      <c r="B530" s="15" t="s">
        <v>959</v>
      </c>
      <c r="C530" s="36">
        <v>83540</v>
      </c>
      <c r="D530" s="36" t="s">
        <v>84</v>
      </c>
      <c r="E530" s="85" t="s">
        <v>718</v>
      </c>
      <c r="F530" s="36" t="s">
        <v>79</v>
      </c>
      <c r="G530" s="74">
        <v>137</v>
      </c>
      <c r="H530" s="74">
        <v>11.48</v>
      </c>
      <c r="I530" s="110">
        <f t="shared" si="20"/>
        <v>1572.76</v>
      </c>
      <c r="J530" s="110"/>
      <c r="K530" s="1"/>
    </row>
    <row r="531" spans="1:11" s="86" customFormat="1" ht="20.100000000000001" customHeight="1" outlineLevel="1">
      <c r="A531" s="87"/>
      <c r="B531" s="15" t="s">
        <v>960</v>
      </c>
      <c r="C531" s="36">
        <v>83566</v>
      </c>
      <c r="D531" s="36" t="s">
        <v>84</v>
      </c>
      <c r="E531" s="85" t="s">
        <v>719</v>
      </c>
      <c r="F531" s="36" t="s">
        <v>79</v>
      </c>
      <c r="G531" s="74">
        <v>2</v>
      </c>
      <c r="H531" s="74">
        <v>19.03</v>
      </c>
      <c r="I531" s="110">
        <f t="shared" si="20"/>
        <v>38.06</v>
      </c>
      <c r="J531" s="110"/>
      <c r="K531" s="1"/>
    </row>
    <row r="532" spans="1:11" s="86" customFormat="1" ht="20.100000000000001" customHeight="1" outlineLevel="1">
      <c r="A532" s="87"/>
      <c r="B532" s="15" t="s">
        <v>961</v>
      </c>
      <c r="C532" s="36">
        <v>72334</v>
      </c>
      <c r="D532" s="36" t="s">
        <v>84</v>
      </c>
      <c r="E532" s="37" t="s">
        <v>1068</v>
      </c>
      <c r="F532" s="36" t="s">
        <v>79</v>
      </c>
      <c r="G532" s="74">
        <v>2</v>
      </c>
      <c r="H532" s="74">
        <v>11.33</v>
      </c>
      <c r="I532" s="110">
        <f t="shared" si="20"/>
        <v>22.66</v>
      </c>
      <c r="J532" s="110"/>
      <c r="K532" s="1"/>
    </row>
    <row r="533" spans="1:11" s="86" customFormat="1" ht="20.100000000000001" customHeight="1" outlineLevel="1">
      <c r="A533" s="87"/>
      <c r="B533" s="15" t="s">
        <v>962</v>
      </c>
      <c r="C533" s="36">
        <v>83466</v>
      </c>
      <c r="D533" s="36" t="s">
        <v>84</v>
      </c>
      <c r="E533" s="37" t="s">
        <v>1071</v>
      </c>
      <c r="F533" s="36" t="s">
        <v>79</v>
      </c>
      <c r="G533" s="74">
        <v>36</v>
      </c>
      <c r="H533" s="74">
        <v>20.92</v>
      </c>
      <c r="I533" s="110">
        <f t="shared" si="20"/>
        <v>753.12000000000012</v>
      </c>
      <c r="J533" s="110"/>
      <c r="K533" s="1"/>
    </row>
    <row r="534" spans="1:11" s="86" customFormat="1" ht="20.100000000000001" customHeight="1" outlineLevel="1">
      <c r="A534" s="87"/>
      <c r="B534" s="15" t="s">
        <v>963</v>
      </c>
      <c r="C534" s="36">
        <v>72331</v>
      </c>
      <c r="D534" s="36" t="s">
        <v>84</v>
      </c>
      <c r="E534" s="37" t="s">
        <v>1069</v>
      </c>
      <c r="F534" s="36" t="s">
        <v>79</v>
      </c>
      <c r="G534" s="74">
        <v>18</v>
      </c>
      <c r="H534" s="74">
        <v>9.64</v>
      </c>
      <c r="I534" s="110">
        <f t="shared" si="20"/>
        <v>173.52</v>
      </c>
      <c r="J534" s="110"/>
      <c r="K534" s="1"/>
    </row>
    <row r="535" spans="1:11" s="86" customFormat="1" ht="20.100000000000001" customHeight="1" outlineLevel="1">
      <c r="A535" s="87"/>
      <c r="B535" s="15" t="s">
        <v>964</v>
      </c>
      <c r="C535" s="36">
        <v>72332</v>
      </c>
      <c r="D535" s="36" t="s">
        <v>84</v>
      </c>
      <c r="E535" s="37" t="s">
        <v>1070</v>
      </c>
      <c r="F535" s="36" t="s">
        <v>79</v>
      </c>
      <c r="G535" s="74">
        <v>6</v>
      </c>
      <c r="H535" s="74">
        <v>18.059999999999999</v>
      </c>
      <c r="I535" s="110">
        <f t="shared" si="20"/>
        <v>108.35999999999999</v>
      </c>
      <c r="J535" s="110"/>
      <c r="K535" s="1"/>
    </row>
    <row r="536" spans="1:11" s="86" customFormat="1" ht="20.100000000000001" customHeight="1" outlineLevel="1">
      <c r="A536" s="87"/>
      <c r="B536" s="15" t="s">
        <v>965</v>
      </c>
      <c r="C536" s="15" t="s">
        <v>207</v>
      </c>
      <c r="D536" s="15" t="s">
        <v>84</v>
      </c>
      <c r="E536" s="85" t="s">
        <v>1075</v>
      </c>
      <c r="F536" s="15" t="s">
        <v>79</v>
      </c>
      <c r="G536" s="74">
        <v>8</v>
      </c>
      <c r="H536" s="74">
        <v>86.38</v>
      </c>
      <c r="I536" s="110">
        <f t="shared" si="20"/>
        <v>691.04</v>
      </c>
      <c r="J536" s="110"/>
      <c r="K536" s="1"/>
    </row>
    <row r="537" spans="1:11" s="86" customFormat="1" ht="20.100000000000001" customHeight="1" outlineLevel="1">
      <c r="A537" s="87"/>
      <c r="B537" s="15" t="s">
        <v>966</v>
      </c>
      <c r="C537" s="15" t="s">
        <v>1087</v>
      </c>
      <c r="D537" s="15" t="s">
        <v>1020</v>
      </c>
      <c r="E537" s="85" t="s">
        <v>1076</v>
      </c>
      <c r="F537" s="15" t="s">
        <v>79</v>
      </c>
      <c r="G537" s="74">
        <v>17</v>
      </c>
      <c r="H537" s="74">
        <v>155.96</v>
      </c>
      <c r="I537" s="110">
        <f t="shared" si="20"/>
        <v>2651.32</v>
      </c>
      <c r="J537" s="110"/>
      <c r="K537" s="1"/>
    </row>
    <row r="538" spans="1:11" s="86" customFormat="1" ht="20.100000000000001" customHeight="1" outlineLevel="1">
      <c r="A538" s="87"/>
      <c r="B538" s="15" t="s">
        <v>967</v>
      </c>
      <c r="C538" s="15" t="s">
        <v>1088</v>
      </c>
      <c r="D538" s="15" t="s">
        <v>1020</v>
      </c>
      <c r="E538" s="85" t="s">
        <v>1074</v>
      </c>
      <c r="F538" s="15" t="s">
        <v>79</v>
      </c>
      <c r="G538" s="74">
        <v>103</v>
      </c>
      <c r="H538" s="74">
        <v>190.43</v>
      </c>
      <c r="I538" s="110">
        <f t="shared" si="20"/>
        <v>19614.29</v>
      </c>
      <c r="J538" s="110"/>
      <c r="K538" s="1"/>
    </row>
    <row r="539" spans="1:11" s="86" customFormat="1" ht="20.100000000000001" customHeight="1" outlineLevel="1">
      <c r="A539" s="87"/>
      <c r="B539" s="15" t="s">
        <v>968</v>
      </c>
      <c r="C539" s="15" t="s">
        <v>977</v>
      </c>
      <c r="D539" s="15" t="s">
        <v>106</v>
      </c>
      <c r="E539" s="85" t="s">
        <v>1231</v>
      </c>
      <c r="F539" s="15" t="s">
        <v>79</v>
      </c>
      <c r="G539" s="74">
        <v>40</v>
      </c>
      <c r="H539" s="74">
        <v>148.16</v>
      </c>
      <c r="I539" s="110">
        <f t="shared" si="20"/>
        <v>5926.4</v>
      </c>
      <c r="J539" s="110"/>
      <c r="K539" s="1"/>
    </row>
    <row r="540" spans="1:11" s="86" customFormat="1" ht="20.100000000000001" customHeight="1" outlineLevel="1">
      <c r="A540" s="87"/>
      <c r="B540" s="15" t="s">
        <v>969</v>
      </c>
      <c r="C540" s="15" t="s">
        <v>978</v>
      </c>
      <c r="D540" s="15" t="s">
        <v>106</v>
      </c>
      <c r="E540" s="85" t="s">
        <v>370</v>
      </c>
      <c r="F540" s="15" t="s">
        <v>79</v>
      </c>
      <c r="G540" s="74">
        <v>9</v>
      </c>
      <c r="H540" s="74">
        <v>200.57</v>
      </c>
      <c r="I540" s="110">
        <f t="shared" si="20"/>
        <v>1805.1299999999999</v>
      </c>
      <c r="J540" s="110"/>
      <c r="K540" s="1"/>
    </row>
    <row r="541" spans="1:11" s="86" customFormat="1" ht="20.100000000000001" customHeight="1" outlineLevel="1">
      <c r="A541" s="87"/>
      <c r="B541" s="15" t="s">
        <v>970</v>
      </c>
      <c r="C541" s="15" t="s">
        <v>299</v>
      </c>
      <c r="D541" s="15" t="s">
        <v>106</v>
      </c>
      <c r="E541" s="85" t="s">
        <v>38</v>
      </c>
      <c r="F541" s="36" t="s">
        <v>79</v>
      </c>
      <c r="G541" s="74">
        <v>4</v>
      </c>
      <c r="H541" s="74">
        <v>582.63</v>
      </c>
      <c r="I541" s="110">
        <f t="shared" si="20"/>
        <v>2330.52</v>
      </c>
      <c r="J541" s="112"/>
      <c r="K541" s="1"/>
    </row>
    <row r="542" spans="1:11" s="86" customFormat="1" ht="20.100000000000001" customHeight="1">
      <c r="A542" s="87"/>
      <c r="B542" s="15" t="s">
        <v>971</v>
      </c>
      <c r="C542" s="15" t="s">
        <v>299</v>
      </c>
      <c r="D542" s="15" t="s">
        <v>106</v>
      </c>
      <c r="E542" s="85" t="s">
        <v>344</v>
      </c>
      <c r="F542" s="36" t="s">
        <v>79</v>
      </c>
      <c r="G542" s="74">
        <v>1</v>
      </c>
      <c r="H542" s="74">
        <v>582.63</v>
      </c>
      <c r="I542" s="110">
        <f t="shared" si="20"/>
        <v>582.63</v>
      </c>
      <c r="J542" s="14"/>
      <c r="K542" s="1"/>
    </row>
    <row r="543" spans="1:11" s="86" customFormat="1" ht="20.100000000000001" customHeight="1">
      <c r="A543" s="87"/>
      <c r="B543" s="15" t="s">
        <v>972</v>
      </c>
      <c r="C543" s="15" t="s">
        <v>208</v>
      </c>
      <c r="D543" s="15" t="s">
        <v>84</v>
      </c>
      <c r="E543" s="85" t="s">
        <v>369</v>
      </c>
      <c r="F543" s="36" t="s">
        <v>79</v>
      </c>
      <c r="G543" s="74">
        <v>18</v>
      </c>
      <c r="H543" s="89">
        <v>44.68</v>
      </c>
      <c r="I543" s="110">
        <f t="shared" si="20"/>
        <v>804.24</v>
      </c>
      <c r="J543" s="81"/>
      <c r="K543" s="1"/>
    </row>
    <row r="544" spans="1:11" s="86" customFormat="1" ht="20.100000000000001" customHeight="1">
      <c r="A544" s="87"/>
      <c r="B544" s="97"/>
      <c r="C544" s="98"/>
      <c r="D544" s="98"/>
      <c r="E544" s="98"/>
      <c r="F544" s="98"/>
      <c r="G544" s="113"/>
      <c r="H544" s="114" t="s">
        <v>234</v>
      </c>
      <c r="I544" s="112">
        <f>SUM(I458:I543)</f>
        <v>164557.405</v>
      </c>
      <c r="J544" s="112"/>
      <c r="K544" s="1"/>
    </row>
    <row r="545" spans="1:11" s="86" customFormat="1" ht="20.100000000000001" customHeight="1">
      <c r="A545" s="87"/>
      <c r="B545" s="87"/>
      <c r="C545" s="87"/>
      <c r="D545" s="87"/>
      <c r="E545" s="28"/>
      <c r="F545" s="87"/>
      <c r="G545" s="57"/>
      <c r="H545" s="56"/>
      <c r="I545" s="8"/>
      <c r="J545" s="8"/>
      <c r="K545" s="1"/>
    </row>
    <row r="546" spans="1:11" s="86" customFormat="1" ht="20.100000000000001" customHeight="1">
      <c r="A546" s="87"/>
      <c r="B546" s="48">
        <v>19</v>
      </c>
      <c r="C546" s="48"/>
      <c r="D546" s="48"/>
      <c r="E546" s="46" t="s">
        <v>271</v>
      </c>
      <c r="F546" s="47"/>
      <c r="G546" s="117"/>
      <c r="H546" s="117"/>
      <c r="I546" s="118"/>
      <c r="J546" s="111">
        <v>1213.3615999999997</v>
      </c>
      <c r="K546" s="1"/>
    </row>
    <row r="547" spans="1:11" s="86" customFormat="1" ht="20.100000000000001" customHeight="1" outlineLevel="1">
      <c r="A547" s="87"/>
      <c r="B547" s="30" t="s">
        <v>23</v>
      </c>
      <c r="C547" s="93">
        <v>89446</v>
      </c>
      <c r="D547" s="30" t="s">
        <v>84</v>
      </c>
      <c r="E547" s="29" t="s">
        <v>713</v>
      </c>
      <c r="F547" s="30" t="s">
        <v>97</v>
      </c>
      <c r="G547" s="74">
        <v>153.38999999999999</v>
      </c>
      <c r="H547" s="74">
        <v>3.83</v>
      </c>
      <c r="I547" s="110">
        <f>H547*G547</f>
        <v>587.4837</v>
      </c>
      <c r="J547" s="110"/>
      <c r="K547" s="1"/>
    </row>
    <row r="548" spans="1:11" s="86" customFormat="1" ht="20.100000000000001" customHeight="1" outlineLevel="1">
      <c r="A548" s="87"/>
      <c r="B548" s="30" t="s">
        <v>712</v>
      </c>
      <c r="C548" s="93">
        <v>89485</v>
      </c>
      <c r="D548" s="93" t="s">
        <v>84</v>
      </c>
      <c r="E548" s="94" t="s">
        <v>714</v>
      </c>
      <c r="F548" s="93" t="s">
        <v>79</v>
      </c>
      <c r="G548" s="74">
        <v>23</v>
      </c>
      <c r="H548" s="74">
        <v>3.79</v>
      </c>
      <c r="I548" s="110">
        <f t="shared" ref="I548:I550" si="21">H548*G548</f>
        <v>87.17</v>
      </c>
      <c r="J548" s="110"/>
      <c r="K548" s="1"/>
    </row>
    <row r="549" spans="1:11" s="86" customFormat="1" ht="20.100000000000001" customHeight="1" outlineLevel="1">
      <c r="A549" s="87"/>
      <c r="B549" s="30" t="s">
        <v>983</v>
      </c>
      <c r="C549" s="93">
        <v>89866</v>
      </c>
      <c r="D549" s="93" t="s">
        <v>84</v>
      </c>
      <c r="E549" s="94" t="s">
        <v>1031</v>
      </c>
      <c r="F549" s="93" t="s">
        <v>79</v>
      </c>
      <c r="G549" s="74">
        <v>28</v>
      </c>
      <c r="H549" s="74">
        <v>3.38</v>
      </c>
      <c r="I549" s="110">
        <f t="shared" si="21"/>
        <v>94.64</v>
      </c>
      <c r="J549" s="110"/>
      <c r="K549" s="1"/>
    </row>
    <row r="550" spans="1:11" s="86" customFormat="1" ht="20.100000000000001" customHeight="1" outlineLevel="1">
      <c r="A550" s="87"/>
      <c r="B550" s="30" t="s">
        <v>984</v>
      </c>
      <c r="C550" s="93">
        <v>72285</v>
      </c>
      <c r="D550" s="93" t="s">
        <v>84</v>
      </c>
      <c r="E550" s="94" t="s">
        <v>1032</v>
      </c>
      <c r="F550" s="93" t="s">
        <v>79</v>
      </c>
      <c r="G550" s="74">
        <v>7</v>
      </c>
      <c r="H550" s="74">
        <v>74.319999999999993</v>
      </c>
      <c r="I550" s="110">
        <f t="shared" si="21"/>
        <v>520.24</v>
      </c>
      <c r="J550" s="110"/>
      <c r="K550" s="1"/>
    </row>
    <row r="551" spans="1:11" s="86" customFormat="1" ht="20.100000000000001" customHeight="1" outlineLevel="1">
      <c r="A551" s="87"/>
      <c r="B551" s="97"/>
      <c r="C551" s="98"/>
      <c r="D551" s="98"/>
      <c r="E551" s="98"/>
      <c r="F551" s="98"/>
      <c r="G551" s="113"/>
      <c r="H551" s="114" t="s">
        <v>234</v>
      </c>
      <c r="I551" s="112">
        <f>SUM(I547:I550)</f>
        <v>1289.5337</v>
      </c>
      <c r="J551" s="112"/>
      <c r="K551" s="1"/>
    </row>
    <row r="552" spans="1:11" s="86" customFormat="1" ht="20.100000000000001" customHeight="1">
      <c r="A552" s="87"/>
      <c r="B552" s="87"/>
      <c r="C552" s="87"/>
      <c r="D552" s="87"/>
      <c r="E552" s="28"/>
      <c r="F552" s="87"/>
      <c r="G552" s="57"/>
      <c r="H552" s="56"/>
      <c r="I552" s="8"/>
      <c r="J552" s="8"/>
      <c r="K552" s="1"/>
    </row>
    <row r="553" spans="1:11" s="86" customFormat="1" ht="20.100000000000001" customHeight="1">
      <c r="A553" s="87"/>
      <c r="B553" s="48">
        <v>20</v>
      </c>
      <c r="C553" s="48"/>
      <c r="D553" s="48"/>
      <c r="E553" s="46" t="s">
        <v>10</v>
      </c>
      <c r="F553" s="47"/>
      <c r="G553" s="117"/>
      <c r="H553" s="117"/>
      <c r="I553" s="118"/>
      <c r="J553" s="111"/>
      <c r="K553" s="1"/>
    </row>
    <row r="554" spans="1:11" s="86" customFormat="1" ht="20.100000000000001" customHeight="1" outlineLevel="1">
      <c r="A554" s="87"/>
      <c r="B554" s="52" t="s">
        <v>25</v>
      </c>
      <c r="C554" s="12"/>
      <c r="D554" s="12"/>
      <c r="E554" s="17" t="s">
        <v>39</v>
      </c>
      <c r="F554" s="29"/>
      <c r="G554" s="74"/>
      <c r="H554" s="119"/>
      <c r="I554" s="110"/>
      <c r="J554" s="110"/>
      <c r="K554" s="1"/>
    </row>
    <row r="555" spans="1:11" s="86" customFormat="1" ht="20.100000000000001" customHeight="1" outlineLevel="1">
      <c r="A555" s="87"/>
      <c r="B555" s="30" t="s">
        <v>985</v>
      </c>
      <c r="C555" s="15" t="s">
        <v>981</v>
      </c>
      <c r="D555" s="15" t="s">
        <v>106</v>
      </c>
      <c r="E555" s="16" t="s">
        <v>11</v>
      </c>
      <c r="F555" s="30" t="s">
        <v>12</v>
      </c>
      <c r="G555" s="74">
        <v>3</v>
      </c>
      <c r="H555" s="74">
        <v>612.46</v>
      </c>
      <c r="I555" s="110">
        <f>H555*G555</f>
        <v>1837.38</v>
      </c>
      <c r="J555" s="110"/>
      <c r="K555" s="1"/>
    </row>
    <row r="556" spans="1:11" s="86" customFormat="1" ht="20.100000000000001" customHeight="1" outlineLevel="1">
      <c r="A556" s="87"/>
      <c r="B556" s="30" t="s">
        <v>1198</v>
      </c>
      <c r="C556" s="15" t="s">
        <v>1035</v>
      </c>
      <c r="D556" s="15" t="s">
        <v>1020</v>
      </c>
      <c r="E556" s="16" t="s">
        <v>728</v>
      </c>
      <c r="F556" s="30" t="s">
        <v>12</v>
      </c>
      <c r="G556" s="74">
        <v>1</v>
      </c>
      <c r="H556" s="74">
        <v>1205.55</v>
      </c>
      <c r="I556" s="110">
        <f t="shared" ref="I556:I584" si="22">H556*G556</f>
        <v>1205.55</v>
      </c>
      <c r="J556" s="110"/>
      <c r="K556" s="1"/>
    </row>
    <row r="557" spans="1:11" ht="20.100000000000001" customHeight="1" outlineLevel="1">
      <c r="A557" s="87"/>
      <c r="B557" s="30" t="s">
        <v>1199</v>
      </c>
      <c r="C557" s="15" t="s">
        <v>1036</v>
      </c>
      <c r="D557" s="15" t="s">
        <v>1020</v>
      </c>
      <c r="E557" s="16" t="s">
        <v>741</v>
      </c>
      <c r="F557" s="30" t="s">
        <v>12</v>
      </c>
      <c r="G557" s="74">
        <v>2</v>
      </c>
      <c r="H557" s="74">
        <v>24.03</v>
      </c>
      <c r="I557" s="110">
        <f t="shared" si="22"/>
        <v>48.06</v>
      </c>
      <c r="J557" s="110"/>
    </row>
    <row r="558" spans="1:11" ht="20.100000000000001" customHeight="1" outlineLevel="1">
      <c r="A558" s="87"/>
      <c r="B558" s="30" t="s">
        <v>1200</v>
      </c>
      <c r="C558" s="15" t="s">
        <v>1036</v>
      </c>
      <c r="D558" s="15" t="s">
        <v>1020</v>
      </c>
      <c r="E558" s="16" t="s">
        <v>13</v>
      </c>
      <c r="F558" s="30" t="s">
        <v>12</v>
      </c>
      <c r="G558" s="74">
        <v>1</v>
      </c>
      <c r="H558" s="74">
        <v>24.03</v>
      </c>
      <c r="I558" s="110">
        <f t="shared" si="22"/>
        <v>24.03</v>
      </c>
      <c r="J558" s="110"/>
    </row>
    <row r="559" spans="1:11" ht="20.100000000000001" customHeight="1" outlineLevel="1">
      <c r="A559" s="87"/>
      <c r="B559" s="30" t="s">
        <v>1201</v>
      </c>
      <c r="C559" s="15" t="s">
        <v>1036</v>
      </c>
      <c r="D559" s="15" t="s">
        <v>1020</v>
      </c>
      <c r="E559" s="16" t="s">
        <v>742</v>
      </c>
      <c r="F559" s="30" t="s">
        <v>12</v>
      </c>
      <c r="G559" s="74">
        <v>2</v>
      </c>
      <c r="H559" s="74">
        <v>24.03</v>
      </c>
      <c r="I559" s="110">
        <f t="shared" si="22"/>
        <v>48.06</v>
      </c>
      <c r="J559" s="110"/>
    </row>
    <row r="560" spans="1:11" ht="20.100000000000001" customHeight="1" outlineLevel="1">
      <c r="A560" s="87"/>
      <c r="B560" s="30" t="s">
        <v>1202</v>
      </c>
      <c r="C560" s="15" t="s">
        <v>1036</v>
      </c>
      <c r="D560" s="15" t="s">
        <v>1020</v>
      </c>
      <c r="E560" s="16" t="s">
        <v>14</v>
      </c>
      <c r="F560" s="30" t="s">
        <v>12</v>
      </c>
      <c r="G560" s="74">
        <v>1</v>
      </c>
      <c r="H560" s="74">
        <v>24.03</v>
      </c>
      <c r="I560" s="110">
        <f t="shared" si="22"/>
        <v>24.03</v>
      </c>
      <c r="J560" s="110"/>
    </row>
    <row r="561" spans="1:11" ht="20.100000000000001" customHeight="1" outlineLevel="1">
      <c r="A561" s="87"/>
      <c r="B561" s="30" t="s">
        <v>1203</v>
      </c>
      <c r="C561" s="15"/>
      <c r="D561" s="15" t="s">
        <v>4</v>
      </c>
      <c r="E561" s="16" t="s">
        <v>738</v>
      </c>
      <c r="F561" s="30" t="s">
        <v>12</v>
      </c>
      <c r="G561" s="74">
        <v>1</v>
      </c>
      <c r="H561" s="74">
        <v>32.03</v>
      </c>
      <c r="I561" s="110">
        <f t="shared" si="22"/>
        <v>32.03</v>
      </c>
      <c r="J561" s="110"/>
    </row>
    <row r="562" spans="1:11" ht="20.100000000000001" customHeight="1" outlineLevel="1">
      <c r="A562" s="87"/>
      <c r="B562" s="30" t="s">
        <v>1204</v>
      </c>
      <c r="C562" s="15" t="s">
        <v>980</v>
      </c>
      <c r="D562" s="15" t="s">
        <v>106</v>
      </c>
      <c r="E562" s="16" t="s">
        <v>739</v>
      </c>
      <c r="F562" s="30" t="s">
        <v>12</v>
      </c>
      <c r="G562" s="74">
        <v>2</v>
      </c>
      <c r="H562" s="74">
        <v>51.02</v>
      </c>
      <c r="I562" s="110">
        <f t="shared" si="22"/>
        <v>102.04</v>
      </c>
      <c r="J562" s="110"/>
    </row>
    <row r="563" spans="1:11" ht="20.100000000000001" customHeight="1" outlineLevel="1">
      <c r="A563" s="87"/>
      <c r="B563" s="30" t="s">
        <v>1205</v>
      </c>
      <c r="C563" s="15" t="s">
        <v>979</v>
      </c>
      <c r="D563" s="15" t="s">
        <v>106</v>
      </c>
      <c r="E563" s="16" t="s">
        <v>740</v>
      </c>
      <c r="F563" s="30" t="s">
        <v>12</v>
      </c>
      <c r="G563" s="74">
        <v>2</v>
      </c>
      <c r="H563" s="74">
        <v>71.959999999999994</v>
      </c>
      <c r="I563" s="110">
        <f t="shared" si="22"/>
        <v>143.91999999999999</v>
      </c>
      <c r="J563" s="110"/>
    </row>
    <row r="564" spans="1:11" ht="20.100000000000001" customHeight="1" outlineLevel="1">
      <c r="A564" s="87"/>
      <c r="B564" s="30" t="s">
        <v>1206</v>
      </c>
      <c r="C564" s="121" t="s">
        <v>1055</v>
      </c>
      <c r="D564" s="15" t="s">
        <v>1020</v>
      </c>
      <c r="E564" s="16" t="s">
        <v>1053</v>
      </c>
      <c r="F564" s="30" t="s">
        <v>12</v>
      </c>
      <c r="G564" s="74">
        <v>1</v>
      </c>
      <c r="H564" s="74">
        <v>479.65</v>
      </c>
      <c r="I564" s="110">
        <f t="shared" si="22"/>
        <v>479.65</v>
      </c>
      <c r="J564" s="110"/>
    </row>
    <row r="565" spans="1:11" ht="20.100000000000001" customHeight="1" outlineLevel="1">
      <c r="A565" s="87"/>
      <c r="B565" s="30" t="s">
        <v>1207</v>
      </c>
      <c r="C565" s="15"/>
      <c r="D565" s="15" t="s">
        <v>4</v>
      </c>
      <c r="E565" s="16" t="s">
        <v>1054</v>
      </c>
      <c r="F565" s="30" t="s">
        <v>12</v>
      </c>
      <c r="G565" s="74">
        <v>2</v>
      </c>
      <c r="H565" s="74">
        <v>221.33</v>
      </c>
      <c r="I565" s="110">
        <f t="shared" si="22"/>
        <v>442.66</v>
      </c>
      <c r="J565" s="110"/>
    </row>
    <row r="566" spans="1:11" ht="20.100000000000001" customHeight="1" outlineLevel="1">
      <c r="A566" s="87"/>
      <c r="B566" s="52" t="s">
        <v>161</v>
      </c>
      <c r="C566" s="12"/>
      <c r="D566" s="12"/>
      <c r="E566" s="17" t="s">
        <v>40</v>
      </c>
      <c r="F566" s="94"/>
      <c r="G566" s="74">
        <v>0</v>
      </c>
      <c r="H566" s="74"/>
      <c r="I566" s="110">
        <f t="shared" si="22"/>
        <v>0</v>
      </c>
      <c r="J566" s="110"/>
    </row>
    <row r="567" spans="1:11" ht="20.100000000000001" customHeight="1" outlineLevel="1">
      <c r="A567" s="87"/>
      <c r="B567" s="93" t="s">
        <v>986</v>
      </c>
      <c r="C567" s="15" t="s">
        <v>974</v>
      </c>
      <c r="D567" s="93" t="s">
        <v>106</v>
      </c>
      <c r="E567" s="85" t="s">
        <v>729</v>
      </c>
      <c r="F567" s="30" t="s">
        <v>97</v>
      </c>
      <c r="G567" s="74">
        <v>1268.5</v>
      </c>
      <c r="H567" s="74">
        <v>9.81</v>
      </c>
      <c r="I567" s="110">
        <f t="shared" si="22"/>
        <v>12443.985000000001</v>
      </c>
      <c r="J567" s="110"/>
    </row>
    <row r="568" spans="1:11" ht="20.100000000000001" customHeight="1" outlineLevel="1">
      <c r="A568" s="87"/>
      <c r="B568" s="93" t="s">
        <v>987</v>
      </c>
      <c r="C568" s="93" t="s">
        <v>298</v>
      </c>
      <c r="D568" s="93" t="s">
        <v>106</v>
      </c>
      <c r="E568" s="16" t="s">
        <v>41</v>
      </c>
      <c r="F568" s="30" t="s">
        <v>97</v>
      </c>
      <c r="G568" s="74">
        <v>341</v>
      </c>
      <c r="H568" s="74">
        <v>8.61</v>
      </c>
      <c r="I568" s="110">
        <f t="shared" si="22"/>
        <v>2936.0099999999998</v>
      </c>
      <c r="J568" s="110"/>
    </row>
    <row r="569" spans="1:11" s="86" customFormat="1" ht="20.100000000000001" customHeight="1" outlineLevel="1">
      <c r="A569" s="87"/>
      <c r="B569" s="52" t="s">
        <v>162</v>
      </c>
      <c r="C569" s="12"/>
      <c r="D569" s="12"/>
      <c r="E569" s="17" t="s">
        <v>42</v>
      </c>
      <c r="F569" s="94"/>
      <c r="G569" s="74">
        <v>0</v>
      </c>
      <c r="H569" s="74"/>
      <c r="I569" s="110">
        <f t="shared" si="22"/>
        <v>0</v>
      </c>
      <c r="J569" s="110"/>
      <c r="K569" s="1"/>
    </row>
    <row r="570" spans="1:11" s="86" customFormat="1" ht="20.100000000000001" customHeight="1" outlineLevel="1">
      <c r="A570" s="87"/>
      <c r="B570" s="30" t="s">
        <v>988</v>
      </c>
      <c r="C570" s="93"/>
      <c r="D570" s="93" t="s">
        <v>4</v>
      </c>
      <c r="E570" s="85" t="s">
        <v>737</v>
      </c>
      <c r="F570" s="93" t="s">
        <v>12</v>
      </c>
      <c r="G570" s="74">
        <v>28</v>
      </c>
      <c r="H570" s="74">
        <v>21.48</v>
      </c>
      <c r="I570" s="110">
        <f t="shared" si="22"/>
        <v>601.44000000000005</v>
      </c>
      <c r="J570" s="110"/>
      <c r="K570" s="1"/>
    </row>
    <row r="571" spans="1:11" s="86" customFormat="1" ht="20.100000000000001" customHeight="1" outlineLevel="1">
      <c r="A571" s="87"/>
      <c r="B571" s="52" t="s">
        <v>163</v>
      </c>
      <c r="C571" s="12"/>
      <c r="D571" s="12"/>
      <c r="E571" s="17" t="s">
        <v>43</v>
      </c>
      <c r="F571" s="94"/>
      <c r="G571" s="74">
        <v>0</v>
      </c>
      <c r="H571" s="74"/>
      <c r="I571" s="110">
        <f t="shared" si="22"/>
        <v>0</v>
      </c>
      <c r="J571" s="110"/>
      <c r="K571" s="1"/>
    </row>
    <row r="572" spans="1:11" s="86" customFormat="1" ht="20.100000000000001" customHeight="1" outlineLevel="1">
      <c r="A572" s="87"/>
      <c r="B572" s="30" t="s">
        <v>989</v>
      </c>
      <c r="C572" s="93"/>
      <c r="D572" s="93" t="s">
        <v>4</v>
      </c>
      <c r="E572" s="16" t="s">
        <v>1039</v>
      </c>
      <c r="F572" s="93" t="s">
        <v>12</v>
      </c>
      <c r="G572" s="74">
        <v>28</v>
      </c>
      <c r="H572" s="74">
        <v>12.17</v>
      </c>
      <c r="I572" s="110">
        <f t="shared" si="22"/>
        <v>340.76</v>
      </c>
      <c r="J572" s="110"/>
      <c r="K572" s="1"/>
    </row>
    <row r="573" spans="1:11" s="86" customFormat="1" ht="20.100000000000001" customHeight="1" outlineLevel="1">
      <c r="A573" s="87"/>
      <c r="B573" s="30" t="s">
        <v>1208</v>
      </c>
      <c r="C573" s="93"/>
      <c r="D573" s="93" t="s">
        <v>4</v>
      </c>
      <c r="E573" s="16" t="s">
        <v>1040</v>
      </c>
      <c r="F573" s="93" t="s">
        <v>12</v>
      </c>
      <c r="G573" s="74">
        <v>14</v>
      </c>
      <c r="H573" s="74">
        <v>3.55</v>
      </c>
      <c r="I573" s="110">
        <f t="shared" si="22"/>
        <v>49.699999999999996</v>
      </c>
      <c r="J573" s="110"/>
      <c r="K573" s="1"/>
    </row>
    <row r="574" spans="1:11" s="86" customFormat="1" ht="20.100000000000001" customHeight="1" outlineLevel="1">
      <c r="A574" s="87"/>
      <c r="B574" s="30" t="s">
        <v>1209</v>
      </c>
      <c r="C574" s="93"/>
      <c r="D574" s="93" t="s">
        <v>4</v>
      </c>
      <c r="E574" s="16" t="s">
        <v>1073</v>
      </c>
      <c r="F574" s="93" t="s">
        <v>12</v>
      </c>
      <c r="G574" s="74">
        <v>1</v>
      </c>
      <c r="H574" s="74">
        <v>889.75</v>
      </c>
      <c r="I574" s="110">
        <f t="shared" si="22"/>
        <v>889.75</v>
      </c>
      <c r="J574" s="110"/>
      <c r="K574" s="1"/>
    </row>
    <row r="575" spans="1:11" s="86" customFormat="1" ht="20.100000000000001" customHeight="1" outlineLevel="1">
      <c r="A575" s="87"/>
      <c r="B575" s="52" t="s">
        <v>164</v>
      </c>
      <c r="C575" s="12"/>
      <c r="D575" s="12"/>
      <c r="E575" s="17" t="s">
        <v>44</v>
      </c>
      <c r="F575" s="94"/>
      <c r="G575" s="74">
        <v>0</v>
      </c>
      <c r="H575" s="74"/>
      <c r="I575" s="110">
        <f t="shared" si="22"/>
        <v>0</v>
      </c>
      <c r="J575" s="110"/>
      <c r="K575" s="1"/>
    </row>
    <row r="576" spans="1:11" s="86" customFormat="1" ht="20.100000000000001" customHeight="1" outlineLevel="1">
      <c r="A576" s="87"/>
      <c r="B576" s="30" t="s">
        <v>990</v>
      </c>
      <c r="C576" s="93">
        <v>83446</v>
      </c>
      <c r="D576" s="93" t="s">
        <v>84</v>
      </c>
      <c r="E576" s="16" t="s">
        <v>168</v>
      </c>
      <c r="F576" s="93" t="s">
        <v>12</v>
      </c>
      <c r="G576" s="74">
        <v>5</v>
      </c>
      <c r="H576" s="74">
        <v>134.58000000000001</v>
      </c>
      <c r="I576" s="110">
        <f t="shared" si="22"/>
        <v>672.90000000000009</v>
      </c>
      <c r="J576" s="110"/>
      <c r="K576" s="1"/>
    </row>
    <row r="577" spans="1:11" s="86" customFormat="1" ht="20.100000000000001" customHeight="1" outlineLevel="1">
      <c r="A577" s="87"/>
      <c r="B577" s="30" t="s">
        <v>1210</v>
      </c>
      <c r="C577" s="93">
        <v>83387</v>
      </c>
      <c r="D577" s="93" t="s">
        <v>84</v>
      </c>
      <c r="E577" s="16" t="s">
        <v>745</v>
      </c>
      <c r="F577" s="93" t="s">
        <v>12</v>
      </c>
      <c r="G577" s="74">
        <v>41</v>
      </c>
      <c r="H577" s="74">
        <v>6.72</v>
      </c>
      <c r="I577" s="110">
        <f t="shared" si="22"/>
        <v>275.52</v>
      </c>
      <c r="J577" s="110"/>
      <c r="K577" s="1"/>
    </row>
    <row r="578" spans="1:11" s="86" customFormat="1" ht="20.100000000000001" customHeight="1" outlineLevel="1">
      <c r="A578" s="87"/>
      <c r="B578" s="52" t="s">
        <v>165</v>
      </c>
      <c r="C578" s="12"/>
      <c r="D578" s="12"/>
      <c r="E578" s="13" t="s">
        <v>35</v>
      </c>
      <c r="F578" s="14"/>
      <c r="G578" s="74">
        <v>0</v>
      </c>
      <c r="H578" s="74"/>
      <c r="I578" s="110">
        <f t="shared" si="22"/>
        <v>0</v>
      </c>
      <c r="J578" s="110"/>
      <c r="K578" s="1"/>
    </row>
    <row r="579" spans="1:11" s="86" customFormat="1" ht="20.100000000000001" customHeight="1" outlineLevel="1">
      <c r="A579" s="87"/>
      <c r="B579" s="30" t="s">
        <v>991</v>
      </c>
      <c r="C579" s="93">
        <v>72935</v>
      </c>
      <c r="D579" s="93" t="s">
        <v>84</v>
      </c>
      <c r="E579" s="14" t="s">
        <v>743</v>
      </c>
      <c r="F579" s="93" t="s">
        <v>97</v>
      </c>
      <c r="G579" s="74">
        <v>1.3</v>
      </c>
      <c r="H579" s="74">
        <v>6.64</v>
      </c>
      <c r="I579" s="110">
        <f t="shared" si="22"/>
        <v>8.6319999999999997</v>
      </c>
      <c r="J579" s="110"/>
      <c r="K579" s="1"/>
    </row>
    <row r="580" spans="1:11" s="86" customFormat="1" ht="20.100000000000001" customHeight="1" outlineLevel="1">
      <c r="A580" s="87"/>
      <c r="B580" s="30" t="s">
        <v>992</v>
      </c>
      <c r="C580" s="93">
        <v>72934</v>
      </c>
      <c r="D580" s="93" t="s">
        <v>84</v>
      </c>
      <c r="E580" s="14" t="s">
        <v>744</v>
      </c>
      <c r="F580" s="93" t="s">
        <v>97</v>
      </c>
      <c r="G580" s="74">
        <v>119.3</v>
      </c>
      <c r="H580" s="74">
        <v>5.22</v>
      </c>
      <c r="I580" s="110">
        <f t="shared" si="22"/>
        <v>622.74599999999998</v>
      </c>
      <c r="J580" s="110"/>
      <c r="K580" s="1"/>
    </row>
    <row r="581" spans="1:11" s="86" customFormat="1" ht="20.100000000000001" customHeight="1" outlineLevel="1">
      <c r="A581" s="87"/>
      <c r="B581" s="30" t="s">
        <v>993</v>
      </c>
      <c r="C581" s="93">
        <v>72309</v>
      </c>
      <c r="D581" s="93" t="s">
        <v>84</v>
      </c>
      <c r="E581" s="85" t="s">
        <v>1037</v>
      </c>
      <c r="F581" s="93" t="s">
        <v>97</v>
      </c>
      <c r="G581" s="74">
        <v>50.4</v>
      </c>
      <c r="H581" s="74">
        <v>20.97</v>
      </c>
      <c r="I581" s="110">
        <f t="shared" si="22"/>
        <v>1056.8879999999999</v>
      </c>
      <c r="J581" s="110"/>
      <c r="K581" s="1"/>
    </row>
    <row r="582" spans="1:11" s="86" customFormat="1" ht="20.100000000000001" customHeight="1" outlineLevel="1">
      <c r="A582" s="87"/>
      <c r="B582" s="30" t="s">
        <v>994</v>
      </c>
      <c r="C582" s="93">
        <v>72310</v>
      </c>
      <c r="D582" s="93" t="s">
        <v>84</v>
      </c>
      <c r="E582" s="85" t="s">
        <v>1038</v>
      </c>
      <c r="F582" s="93" t="s">
        <v>97</v>
      </c>
      <c r="G582" s="74">
        <v>4.0999999999999996</v>
      </c>
      <c r="H582" s="74">
        <v>34.979999999999997</v>
      </c>
      <c r="I582" s="110">
        <f t="shared" si="22"/>
        <v>143.41799999999998</v>
      </c>
      <c r="J582" s="110"/>
      <c r="K582" s="1"/>
    </row>
    <row r="583" spans="1:11" s="86" customFormat="1" ht="20.100000000000001" customHeight="1" outlineLevel="1">
      <c r="A583" s="87"/>
      <c r="B583" s="30" t="s">
        <v>1211</v>
      </c>
      <c r="C583" s="93">
        <v>72311</v>
      </c>
      <c r="D583" s="93" t="s">
        <v>84</v>
      </c>
      <c r="E583" s="85" t="s">
        <v>1052</v>
      </c>
      <c r="F583" s="93" t="s">
        <v>97</v>
      </c>
      <c r="G583" s="74">
        <v>22</v>
      </c>
      <c r="H583" s="74">
        <v>38.799999999999997</v>
      </c>
      <c r="I583" s="110">
        <f t="shared" si="22"/>
        <v>853.59999999999991</v>
      </c>
      <c r="J583" s="110"/>
      <c r="K583" s="1"/>
    </row>
    <row r="584" spans="1:11" s="86" customFormat="1" ht="20.100000000000001" customHeight="1" outlineLevel="1">
      <c r="A584" s="87"/>
      <c r="B584" s="30" t="s">
        <v>1212</v>
      </c>
      <c r="C584" s="15" t="s">
        <v>917</v>
      </c>
      <c r="D584" s="15" t="s">
        <v>106</v>
      </c>
      <c r="E584" s="85" t="s">
        <v>1072</v>
      </c>
      <c r="F584" s="93" t="s">
        <v>97</v>
      </c>
      <c r="G584" s="74">
        <v>77.739999999999995</v>
      </c>
      <c r="H584" s="74">
        <v>59.42</v>
      </c>
      <c r="I584" s="110">
        <f t="shared" si="22"/>
        <v>4619.3108000000002</v>
      </c>
      <c r="J584" s="110"/>
      <c r="K584" s="1"/>
    </row>
    <row r="585" spans="1:11" s="86" customFormat="1" ht="20.100000000000001" customHeight="1" outlineLevel="1">
      <c r="A585" s="87"/>
      <c r="B585" s="97"/>
      <c r="C585" s="98"/>
      <c r="D585" s="98"/>
      <c r="E585" s="98"/>
      <c r="F585" s="98"/>
      <c r="G585" s="113"/>
      <c r="H585" s="114" t="s">
        <v>234</v>
      </c>
      <c r="I585" s="112">
        <f>SUM(I555:I584)</f>
        <v>29902.069799999997</v>
      </c>
      <c r="J585" s="112"/>
      <c r="K585" s="1"/>
    </row>
    <row r="586" spans="1:11" ht="20.100000000000001" customHeight="1">
      <c r="A586" s="87"/>
      <c r="B586" s="87"/>
      <c r="C586" s="87"/>
      <c r="D586" s="87"/>
      <c r="E586" s="28"/>
      <c r="F586" s="87"/>
      <c r="G586" s="57"/>
      <c r="H586" s="56"/>
      <c r="I586" s="8"/>
      <c r="J586" s="8"/>
    </row>
    <row r="587" spans="1:11" ht="20.100000000000001" customHeight="1">
      <c r="A587" s="87"/>
      <c r="B587" s="48">
        <v>21</v>
      </c>
      <c r="C587" s="48"/>
      <c r="D587" s="48"/>
      <c r="E587" s="22" t="s">
        <v>232</v>
      </c>
      <c r="F587" s="48"/>
      <c r="G587" s="107"/>
      <c r="H587" s="111"/>
      <c r="I587" s="111"/>
      <c r="J587" s="111"/>
    </row>
    <row r="588" spans="1:11" ht="20.100000000000001" customHeight="1" outlineLevel="1">
      <c r="A588" s="87"/>
      <c r="B588" s="93" t="s">
        <v>26</v>
      </c>
      <c r="C588" s="93"/>
      <c r="D588" s="93" t="s">
        <v>4</v>
      </c>
      <c r="E588" s="16" t="s">
        <v>1089</v>
      </c>
      <c r="F588" s="93" t="s">
        <v>79</v>
      </c>
      <c r="G588" s="74">
        <v>1</v>
      </c>
      <c r="H588" s="74">
        <v>2363.65</v>
      </c>
      <c r="I588" s="110">
        <f>H588*G588</f>
        <v>2363.65</v>
      </c>
      <c r="J588" s="110"/>
    </row>
    <row r="589" spans="1:11" ht="20.100000000000001" customHeight="1" outlineLevel="1">
      <c r="A589" s="87"/>
      <c r="B589" s="93" t="s">
        <v>166</v>
      </c>
      <c r="C589" s="93"/>
      <c r="D589" s="93" t="s">
        <v>4</v>
      </c>
      <c r="E589" s="16" t="s">
        <v>521</v>
      </c>
      <c r="F589" s="93" t="s">
        <v>97</v>
      </c>
      <c r="G589" s="74">
        <v>2.85</v>
      </c>
      <c r="H589" s="74">
        <v>272.61</v>
      </c>
      <c r="I589" s="110">
        <f t="shared" ref="I589:I591" si="23">H589*G589</f>
        <v>776.93850000000009</v>
      </c>
      <c r="J589" s="110"/>
    </row>
    <row r="590" spans="1:11" ht="20.100000000000001" customHeight="1" outlineLevel="1">
      <c r="A590" s="87"/>
      <c r="B590" s="93" t="s">
        <v>167</v>
      </c>
      <c r="C590" s="93"/>
      <c r="D590" s="93" t="s">
        <v>4</v>
      </c>
      <c r="E590" s="16" t="s">
        <v>522</v>
      </c>
      <c r="F590" s="93" t="s">
        <v>79</v>
      </c>
      <c r="G590" s="74">
        <v>1</v>
      </c>
      <c r="H590" s="74">
        <v>648.41999999999996</v>
      </c>
      <c r="I590" s="110">
        <f t="shared" si="23"/>
        <v>648.41999999999996</v>
      </c>
      <c r="J590" s="110"/>
    </row>
    <row r="591" spans="1:11" ht="20.100000000000001" customHeight="1" outlineLevel="1">
      <c r="A591" s="87"/>
      <c r="B591" s="93" t="s">
        <v>1227</v>
      </c>
      <c r="C591" s="93"/>
      <c r="D591" s="93" t="s">
        <v>4</v>
      </c>
      <c r="E591" s="16" t="s">
        <v>1228</v>
      </c>
      <c r="F591" s="93" t="s">
        <v>79</v>
      </c>
      <c r="G591" s="74">
        <v>2</v>
      </c>
      <c r="H591" s="74">
        <v>202.98</v>
      </c>
      <c r="I591" s="110">
        <f t="shared" si="23"/>
        <v>405.96</v>
      </c>
      <c r="J591" s="110"/>
    </row>
    <row r="592" spans="1:11" ht="20.100000000000001" customHeight="1" outlineLevel="1">
      <c r="A592" s="87"/>
      <c r="B592" s="97"/>
      <c r="C592" s="98"/>
      <c r="D592" s="98"/>
      <c r="E592" s="98"/>
      <c r="F592" s="98"/>
      <c r="G592" s="113"/>
      <c r="H592" s="114" t="s">
        <v>234</v>
      </c>
      <c r="I592" s="112">
        <f>SUM(I588:I591)</f>
        <v>4194.9684999999999</v>
      </c>
      <c r="J592" s="112"/>
    </row>
    <row r="593" spans="1:11" ht="20.100000000000001" customHeight="1">
      <c r="A593" s="87"/>
      <c r="B593" s="87"/>
      <c r="C593" s="87"/>
      <c r="D593" s="87"/>
      <c r="E593" s="28"/>
      <c r="F593" s="87"/>
      <c r="G593" s="57"/>
      <c r="H593" s="56"/>
      <c r="I593" s="8"/>
      <c r="J593" s="8"/>
    </row>
    <row r="594" spans="1:11" ht="20.100000000000001" customHeight="1" collapsed="1">
      <c r="A594" s="87"/>
      <c r="B594" s="49">
        <v>22</v>
      </c>
      <c r="C594" s="48"/>
      <c r="D594" s="48"/>
      <c r="E594" s="22" t="s">
        <v>24</v>
      </c>
      <c r="F594" s="22"/>
      <c r="G594" s="104"/>
      <c r="H594" s="104"/>
      <c r="I594" s="104"/>
      <c r="J594" s="111"/>
    </row>
    <row r="595" spans="1:11" s="86" customFormat="1" ht="20.100000000000001" customHeight="1" outlineLevel="1">
      <c r="A595" s="87"/>
      <c r="B595" s="93" t="s">
        <v>173</v>
      </c>
      <c r="C595" s="93">
        <v>68070</v>
      </c>
      <c r="D595" s="93" t="s">
        <v>84</v>
      </c>
      <c r="E595" s="85" t="s">
        <v>67</v>
      </c>
      <c r="F595" s="30" t="s">
        <v>97</v>
      </c>
      <c r="G595" s="74">
        <v>3</v>
      </c>
      <c r="H595" s="74">
        <v>46.05</v>
      </c>
      <c r="I595" s="110">
        <f>H595*G595</f>
        <v>138.14999999999998</v>
      </c>
      <c r="J595" s="110"/>
      <c r="K595" s="1"/>
    </row>
    <row r="596" spans="1:11" s="86" customFormat="1" ht="20.100000000000001" customHeight="1" outlineLevel="1">
      <c r="A596" s="87"/>
      <c r="B596" s="93" t="s">
        <v>174</v>
      </c>
      <c r="C596" s="93" t="s">
        <v>518</v>
      </c>
      <c r="D596" s="60" t="s">
        <v>106</v>
      </c>
      <c r="E596" s="14" t="s">
        <v>152</v>
      </c>
      <c r="F596" s="34" t="s">
        <v>97</v>
      </c>
      <c r="G596" s="74">
        <v>42</v>
      </c>
      <c r="H596" s="74">
        <v>7.24</v>
      </c>
      <c r="I596" s="110">
        <f t="shared" ref="I596:I607" si="24">H596*G596</f>
        <v>304.08</v>
      </c>
      <c r="J596" s="110"/>
      <c r="K596" s="1"/>
    </row>
    <row r="597" spans="1:11" s="86" customFormat="1" ht="20.100000000000001" customHeight="1" outlineLevel="1">
      <c r="A597" s="87"/>
      <c r="B597" s="93" t="s">
        <v>176</v>
      </c>
      <c r="C597" s="93" t="s">
        <v>519</v>
      </c>
      <c r="D597" s="60" t="s">
        <v>106</v>
      </c>
      <c r="E597" s="14" t="s">
        <v>1010</v>
      </c>
      <c r="F597" s="30" t="s">
        <v>79</v>
      </c>
      <c r="G597" s="74">
        <v>12</v>
      </c>
      <c r="H597" s="74">
        <v>9.1300000000000008</v>
      </c>
      <c r="I597" s="110">
        <f t="shared" si="24"/>
        <v>109.56</v>
      </c>
      <c r="J597" s="110"/>
      <c r="K597" s="1"/>
    </row>
    <row r="598" spans="1:11" s="86" customFormat="1" ht="20.100000000000001" customHeight="1" outlineLevel="1">
      <c r="A598" s="87"/>
      <c r="B598" s="93" t="s">
        <v>189</v>
      </c>
      <c r="C598" s="93"/>
      <c r="D598" s="93" t="s">
        <v>4</v>
      </c>
      <c r="E598" s="14" t="s">
        <v>520</v>
      </c>
      <c r="F598" s="30" t="s">
        <v>296</v>
      </c>
      <c r="G598" s="74">
        <v>24</v>
      </c>
      <c r="H598" s="74">
        <v>3.65</v>
      </c>
      <c r="I598" s="110">
        <f t="shared" si="24"/>
        <v>87.6</v>
      </c>
      <c r="J598" s="110"/>
      <c r="K598" s="1"/>
    </row>
    <row r="599" spans="1:11" s="86" customFormat="1" ht="20.100000000000001" customHeight="1" outlineLevel="1">
      <c r="A599" s="87"/>
      <c r="B599" s="93" t="s">
        <v>190</v>
      </c>
      <c r="C599" s="93"/>
      <c r="D599" s="93" t="s">
        <v>4</v>
      </c>
      <c r="E599" s="14" t="s">
        <v>403</v>
      </c>
      <c r="F599" s="30" t="s">
        <v>79</v>
      </c>
      <c r="G599" s="74">
        <v>24</v>
      </c>
      <c r="H599" s="74">
        <v>3.78</v>
      </c>
      <c r="I599" s="110">
        <f t="shared" si="24"/>
        <v>90.72</v>
      </c>
      <c r="J599" s="110"/>
      <c r="K599" s="1"/>
    </row>
    <row r="600" spans="1:11" s="86" customFormat="1" ht="30" customHeight="1" outlineLevel="1">
      <c r="A600" s="87"/>
      <c r="B600" s="93" t="s">
        <v>272</v>
      </c>
      <c r="C600" s="93"/>
      <c r="D600" s="93" t="s">
        <v>4</v>
      </c>
      <c r="E600" s="85" t="s">
        <v>406</v>
      </c>
      <c r="F600" s="30" t="s">
        <v>79</v>
      </c>
      <c r="G600" s="74">
        <v>1</v>
      </c>
      <c r="H600" s="74">
        <v>220.47</v>
      </c>
      <c r="I600" s="110">
        <f t="shared" si="24"/>
        <v>220.47</v>
      </c>
      <c r="J600" s="110"/>
      <c r="K600" s="1"/>
    </row>
    <row r="601" spans="1:11" s="86" customFormat="1" ht="20.100000000000001" customHeight="1" outlineLevel="1">
      <c r="A601" s="87"/>
      <c r="B601" s="93" t="s">
        <v>273</v>
      </c>
      <c r="C601" s="93" t="s">
        <v>330</v>
      </c>
      <c r="D601" s="60" t="s">
        <v>84</v>
      </c>
      <c r="E601" s="85" t="s">
        <v>517</v>
      </c>
      <c r="F601" s="30" t="s">
        <v>82</v>
      </c>
      <c r="G601" s="74">
        <v>39</v>
      </c>
      <c r="H601" s="74">
        <v>4.28</v>
      </c>
      <c r="I601" s="110">
        <f t="shared" si="24"/>
        <v>166.92000000000002</v>
      </c>
      <c r="J601" s="110"/>
      <c r="K601" s="1"/>
    </row>
    <row r="602" spans="1:11" s="86" customFormat="1" ht="20.100000000000001" customHeight="1" outlineLevel="1">
      <c r="A602" s="87"/>
      <c r="B602" s="93" t="s">
        <v>274</v>
      </c>
      <c r="C602" s="30">
        <v>68069</v>
      </c>
      <c r="D602" s="30" t="s">
        <v>84</v>
      </c>
      <c r="E602" s="31" t="s">
        <v>404</v>
      </c>
      <c r="F602" s="30" t="s">
        <v>79</v>
      </c>
      <c r="G602" s="74">
        <v>13</v>
      </c>
      <c r="H602" s="74">
        <v>45.5</v>
      </c>
      <c r="I602" s="110">
        <f t="shared" si="24"/>
        <v>591.5</v>
      </c>
      <c r="J602" s="110"/>
      <c r="K602" s="1"/>
    </row>
    <row r="603" spans="1:11" s="86" customFormat="1" ht="20.100000000000001" customHeight="1" outlineLevel="1">
      <c r="A603" s="87"/>
      <c r="B603" s="93" t="s">
        <v>275</v>
      </c>
      <c r="C603" s="30">
        <v>72251</v>
      </c>
      <c r="D603" s="30" t="s">
        <v>84</v>
      </c>
      <c r="E603" s="31" t="s">
        <v>1060</v>
      </c>
      <c r="F603" s="30" t="s">
        <v>97</v>
      </c>
      <c r="G603" s="74">
        <v>5</v>
      </c>
      <c r="H603" s="74">
        <v>10.84</v>
      </c>
      <c r="I603" s="110">
        <f t="shared" si="24"/>
        <v>54.2</v>
      </c>
      <c r="J603" s="110"/>
      <c r="K603" s="1"/>
    </row>
    <row r="604" spans="1:11" s="86" customFormat="1" ht="20.100000000000001" customHeight="1" outlineLevel="1">
      <c r="A604" s="87"/>
      <c r="B604" s="93" t="s">
        <v>276</v>
      </c>
      <c r="C604" s="30">
        <v>72253</v>
      </c>
      <c r="D604" s="30" t="s">
        <v>84</v>
      </c>
      <c r="E604" s="31" t="s">
        <v>1061</v>
      </c>
      <c r="F604" s="34" t="s">
        <v>97</v>
      </c>
      <c r="G604" s="74">
        <v>330</v>
      </c>
      <c r="H604" s="74">
        <v>21.16</v>
      </c>
      <c r="I604" s="110">
        <f t="shared" si="24"/>
        <v>6982.8</v>
      </c>
      <c r="J604" s="110"/>
      <c r="K604" s="1"/>
    </row>
    <row r="605" spans="1:11" s="86" customFormat="1" ht="20.100000000000001" customHeight="1" outlineLevel="1">
      <c r="A605" s="87"/>
      <c r="B605" s="93" t="s">
        <v>277</v>
      </c>
      <c r="C605" s="30">
        <v>72254</v>
      </c>
      <c r="D605" s="30" t="s">
        <v>84</v>
      </c>
      <c r="E605" s="31" t="s">
        <v>1062</v>
      </c>
      <c r="F605" s="34" t="s">
        <v>97</v>
      </c>
      <c r="G605" s="74">
        <v>260</v>
      </c>
      <c r="H605" s="74">
        <v>29.97</v>
      </c>
      <c r="I605" s="110">
        <f t="shared" si="24"/>
        <v>7792.2</v>
      </c>
      <c r="J605" s="110"/>
      <c r="K605" s="1"/>
    </row>
    <row r="606" spans="1:11" s="86" customFormat="1" ht="30" customHeight="1" outlineLevel="1">
      <c r="A606" s="87"/>
      <c r="B606" s="93" t="s">
        <v>278</v>
      </c>
      <c r="C606" s="93"/>
      <c r="D606" s="93" t="s">
        <v>4</v>
      </c>
      <c r="E606" s="37" t="s">
        <v>405</v>
      </c>
      <c r="F606" s="30" t="s">
        <v>79</v>
      </c>
      <c r="G606" s="74">
        <v>4</v>
      </c>
      <c r="H606" s="74">
        <v>64.92</v>
      </c>
      <c r="I606" s="110">
        <f t="shared" si="24"/>
        <v>259.68</v>
      </c>
      <c r="J606" s="110"/>
      <c r="K606" s="1"/>
    </row>
    <row r="607" spans="1:11" s="86" customFormat="1" ht="20.100000000000001" customHeight="1" outlineLevel="1">
      <c r="A607" s="87"/>
      <c r="B607" s="93" t="s">
        <v>407</v>
      </c>
      <c r="C607" s="30">
        <v>72263</v>
      </c>
      <c r="D607" s="30" t="s">
        <v>84</v>
      </c>
      <c r="E607" s="31" t="s">
        <v>367</v>
      </c>
      <c r="F607" s="30" t="s">
        <v>79</v>
      </c>
      <c r="G607" s="74">
        <v>12</v>
      </c>
      <c r="H607" s="74">
        <v>17.420000000000002</v>
      </c>
      <c r="I607" s="110">
        <f t="shared" si="24"/>
        <v>209.04000000000002</v>
      </c>
      <c r="J607" s="110"/>
      <c r="K607" s="1"/>
    </row>
    <row r="608" spans="1:11" ht="20.100000000000001" customHeight="1" outlineLevel="1">
      <c r="A608" s="87"/>
      <c r="B608" s="97"/>
      <c r="C608" s="98"/>
      <c r="D608" s="98"/>
      <c r="E608" s="98"/>
      <c r="F608" s="98"/>
      <c r="G608" s="113"/>
      <c r="H608" s="114" t="s">
        <v>234</v>
      </c>
      <c r="I608" s="112">
        <f>SUM(I595:I607)</f>
        <v>17006.920000000002</v>
      </c>
      <c r="J608" s="112"/>
    </row>
    <row r="609" spans="1:11" ht="20.100000000000001" customHeight="1">
      <c r="A609" s="87"/>
      <c r="B609" s="87"/>
      <c r="C609" s="87"/>
      <c r="D609" s="87"/>
      <c r="E609" s="28"/>
      <c r="F609" s="87"/>
      <c r="G609" s="57"/>
      <c r="H609" s="56"/>
      <c r="I609" s="8"/>
      <c r="J609" s="8"/>
    </row>
    <row r="610" spans="1:11" ht="20.100000000000001" customHeight="1">
      <c r="A610" s="87"/>
      <c r="B610" s="49">
        <v>23</v>
      </c>
      <c r="C610" s="49"/>
      <c r="D610" s="49"/>
      <c r="E610" s="22" t="s">
        <v>229</v>
      </c>
      <c r="F610" s="22"/>
      <c r="G610" s="104"/>
      <c r="H610" s="104"/>
      <c r="I610" s="104"/>
      <c r="J610" s="111"/>
    </row>
    <row r="611" spans="1:11" ht="20.100000000000001" customHeight="1">
      <c r="A611" s="87"/>
      <c r="B611" s="12" t="s">
        <v>178</v>
      </c>
      <c r="C611" s="12"/>
      <c r="D611" s="12"/>
      <c r="E611" s="13" t="s">
        <v>1197</v>
      </c>
      <c r="F611" s="13"/>
      <c r="G611" s="74">
        <v>0</v>
      </c>
      <c r="H611" s="74"/>
      <c r="I611" s="110">
        <v>0</v>
      </c>
      <c r="J611" s="110">
        <v>0</v>
      </c>
    </row>
    <row r="612" spans="1:11" ht="30" customHeight="1" outlineLevel="1">
      <c r="A612" s="87"/>
      <c r="B612" s="15" t="s">
        <v>995</v>
      </c>
      <c r="C612" s="60" t="s">
        <v>300</v>
      </c>
      <c r="D612" s="60" t="s">
        <v>106</v>
      </c>
      <c r="E612" s="85" t="s">
        <v>343</v>
      </c>
      <c r="F612" s="93" t="s">
        <v>79</v>
      </c>
      <c r="G612" s="74">
        <v>1</v>
      </c>
      <c r="H612" s="74">
        <v>2895.7</v>
      </c>
      <c r="I612" s="110">
        <f>H612*G612</f>
        <v>2895.7</v>
      </c>
      <c r="J612" s="110"/>
    </row>
    <row r="613" spans="1:11" ht="20.100000000000001" customHeight="1" outlineLevel="1">
      <c r="A613" s="87"/>
      <c r="B613" s="15" t="s">
        <v>996</v>
      </c>
      <c r="C613" s="93" t="s">
        <v>349</v>
      </c>
      <c r="D613" s="93" t="s">
        <v>106</v>
      </c>
      <c r="E613" s="16" t="s">
        <v>64</v>
      </c>
      <c r="F613" s="93" t="s">
        <v>85</v>
      </c>
      <c r="G613" s="74">
        <v>48.53</v>
      </c>
      <c r="H613" s="74">
        <v>212.59</v>
      </c>
      <c r="I613" s="110">
        <f t="shared" ref="I613:I631" si="25">H613*G613</f>
        <v>10316.992700000001</v>
      </c>
      <c r="J613" s="110"/>
    </row>
    <row r="614" spans="1:11" ht="20.100000000000001" customHeight="1" outlineLevel="1">
      <c r="A614" s="87"/>
      <c r="B614" s="15" t="s">
        <v>997</v>
      </c>
      <c r="C614" s="93" t="s">
        <v>349</v>
      </c>
      <c r="D614" s="93" t="s">
        <v>106</v>
      </c>
      <c r="E614" s="85" t="s">
        <v>457</v>
      </c>
      <c r="F614" s="93" t="s">
        <v>85</v>
      </c>
      <c r="G614" s="74">
        <v>56.26</v>
      </c>
      <c r="H614" s="74">
        <v>212.59</v>
      </c>
      <c r="I614" s="110">
        <f t="shared" si="25"/>
        <v>11960.313399999999</v>
      </c>
      <c r="J614" s="110"/>
    </row>
    <row r="615" spans="1:11" s="19" customFormat="1" ht="20.100000000000001" customHeight="1" outlineLevel="1">
      <c r="A615" s="87"/>
      <c r="B615" s="15" t="s">
        <v>998</v>
      </c>
      <c r="C615" s="93" t="s">
        <v>291</v>
      </c>
      <c r="D615" s="93" t="s">
        <v>106</v>
      </c>
      <c r="E615" s="61" t="s">
        <v>292</v>
      </c>
      <c r="F615" s="60" t="s">
        <v>85</v>
      </c>
      <c r="G615" s="74">
        <v>48.02</v>
      </c>
      <c r="H615" s="74">
        <v>123.49</v>
      </c>
      <c r="I615" s="110">
        <f t="shared" si="25"/>
        <v>5929.9898000000003</v>
      </c>
      <c r="J615" s="110"/>
      <c r="K615" s="1"/>
    </row>
    <row r="616" spans="1:11" s="19" customFormat="1" ht="20.100000000000001" customHeight="1" outlineLevel="1">
      <c r="A616" s="87"/>
      <c r="B616" s="15" t="s">
        <v>999</v>
      </c>
      <c r="C616" s="93" t="s">
        <v>351</v>
      </c>
      <c r="D616" s="60" t="s">
        <v>106</v>
      </c>
      <c r="E616" s="61" t="s">
        <v>416</v>
      </c>
      <c r="F616" s="60" t="s">
        <v>85</v>
      </c>
      <c r="G616" s="74">
        <v>7.22</v>
      </c>
      <c r="H616" s="74">
        <v>134.77000000000001</v>
      </c>
      <c r="I616" s="110">
        <f t="shared" si="25"/>
        <v>973.0394</v>
      </c>
      <c r="J616" s="110"/>
      <c r="K616" s="79"/>
    </row>
    <row r="617" spans="1:11" s="19" customFormat="1" ht="20.100000000000001" customHeight="1" outlineLevel="1">
      <c r="A617" s="87"/>
      <c r="B617" s="15" t="s">
        <v>1000</v>
      </c>
      <c r="C617" s="93" t="s">
        <v>349</v>
      </c>
      <c r="D617" s="60" t="s">
        <v>106</v>
      </c>
      <c r="E617" s="61" t="s">
        <v>452</v>
      </c>
      <c r="F617" s="60" t="s">
        <v>85</v>
      </c>
      <c r="G617" s="74">
        <v>3.62</v>
      </c>
      <c r="H617" s="74">
        <v>212.59</v>
      </c>
      <c r="I617" s="110">
        <f t="shared" si="25"/>
        <v>769.57580000000007</v>
      </c>
      <c r="J617" s="110"/>
      <c r="K617" s="79"/>
    </row>
    <row r="618" spans="1:11" s="19" customFormat="1" ht="20.100000000000001" customHeight="1" outlineLevel="1">
      <c r="A618" s="87"/>
      <c r="B618" s="15" t="s">
        <v>1001</v>
      </c>
      <c r="C618" s="93" t="s">
        <v>297</v>
      </c>
      <c r="D618" s="15" t="s">
        <v>106</v>
      </c>
      <c r="E618" s="85" t="s">
        <v>31</v>
      </c>
      <c r="F618" s="15" t="s">
        <v>97</v>
      </c>
      <c r="G618" s="74">
        <v>106.8</v>
      </c>
      <c r="H618" s="74">
        <v>66.95</v>
      </c>
      <c r="I618" s="110">
        <f t="shared" si="25"/>
        <v>7150.26</v>
      </c>
      <c r="J618" s="110"/>
      <c r="K618" s="1"/>
    </row>
    <row r="619" spans="1:11" s="19" customFormat="1" ht="20.100000000000001" customHeight="1" outlineLevel="1">
      <c r="A619" s="87"/>
      <c r="B619" s="12" t="s">
        <v>279</v>
      </c>
      <c r="C619" s="12"/>
      <c r="D619" s="12"/>
      <c r="E619" s="13" t="s">
        <v>409</v>
      </c>
      <c r="F619" s="13"/>
      <c r="G619" s="74">
        <v>0</v>
      </c>
      <c r="H619" s="74"/>
      <c r="I619" s="110">
        <f t="shared" si="25"/>
        <v>0</v>
      </c>
      <c r="J619" s="110"/>
      <c r="K619" s="1"/>
    </row>
    <row r="620" spans="1:11" s="19" customFormat="1" ht="20.100000000000001" customHeight="1" outlineLevel="1">
      <c r="A620" s="87"/>
      <c r="B620" s="15" t="s">
        <v>1002</v>
      </c>
      <c r="C620" s="93"/>
      <c r="D620" s="93" t="s">
        <v>4</v>
      </c>
      <c r="E620" s="82" t="s">
        <v>360</v>
      </c>
      <c r="F620" s="15" t="s">
        <v>79</v>
      </c>
      <c r="G620" s="74">
        <v>2</v>
      </c>
      <c r="H620" s="74">
        <v>228.31</v>
      </c>
      <c r="I620" s="110">
        <f t="shared" si="25"/>
        <v>456.62</v>
      </c>
      <c r="J620" s="110"/>
      <c r="K620" s="1"/>
    </row>
    <row r="621" spans="1:11" s="19" customFormat="1" ht="20.100000000000001" customHeight="1" outlineLevel="1">
      <c r="A621" s="87"/>
      <c r="B621" s="15" t="s">
        <v>1003</v>
      </c>
      <c r="C621" s="93"/>
      <c r="D621" s="93" t="s">
        <v>4</v>
      </c>
      <c r="E621" s="82" t="s">
        <v>361</v>
      </c>
      <c r="F621" s="15" t="s">
        <v>79</v>
      </c>
      <c r="G621" s="74">
        <v>1</v>
      </c>
      <c r="H621" s="74">
        <v>168.09</v>
      </c>
      <c r="I621" s="110">
        <f t="shared" si="25"/>
        <v>168.09</v>
      </c>
      <c r="J621" s="110"/>
      <c r="K621" s="1"/>
    </row>
    <row r="622" spans="1:11" s="19" customFormat="1" ht="20.100000000000001" customHeight="1" outlineLevel="1">
      <c r="A622" s="87"/>
      <c r="B622" s="15" t="s">
        <v>1213</v>
      </c>
      <c r="C622" s="93"/>
      <c r="D622" s="93" t="s">
        <v>4</v>
      </c>
      <c r="E622" s="82" t="s">
        <v>362</v>
      </c>
      <c r="F622" s="15" t="s">
        <v>79</v>
      </c>
      <c r="G622" s="74">
        <v>1</v>
      </c>
      <c r="H622" s="74">
        <v>288.7</v>
      </c>
      <c r="I622" s="110">
        <f t="shared" si="25"/>
        <v>288.7</v>
      </c>
      <c r="J622" s="110"/>
      <c r="K622" s="1"/>
    </row>
    <row r="623" spans="1:11" s="19" customFormat="1" ht="20.100000000000001" customHeight="1" outlineLevel="1">
      <c r="A623" s="87"/>
      <c r="B623" s="15" t="s">
        <v>1214</v>
      </c>
      <c r="C623" s="93"/>
      <c r="D623" s="93" t="s">
        <v>4</v>
      </c>
      <c r="E623" s="82" t="s">
        <v>363</v>
      </c>
      <c r="F623" s="15" t="s">
        <v>79</v>
      </c>
      <c r="G623" s="74">
        <v>1</v>
      </c>
      <c r="H623" s="74">
        <v>240.41</v>
      </c>
      <c r="I623" s="110">
        <f t="shared" si="25"/>
        <v>240.41</v>
      </c>
      <c r="J623" s="110"/>
      <c r="K623" s="1"/>
    </row>
    <row r="624" spans="1:11" s="19" customFormat="1" ht="20.100000000000001" customHeight="1" outlineLevel="1">
      <c r="A624" s="87"/>
      <c r="B624" s="15" t="s">
        <v>1215</v>
      </c>
      <c r="C624" s="83">
        <v>73665</v>
      </c>
      <c r="D624" s="93" t="s">
        <v>84</v>
      </c>
      <c r="E624" s="84" t="s">
        <v>364</v>
      </c>
      <c r="F624" s="15" t="s">
        <v>97</v>
      </c>
      <c r="G624" s="74">
        <v>9</v>
      </c>
      <c r="H624" s="74">
        <v>52.59</v>
      </c>
      <c r="I624" s="110">
        <f t="shared" si="25"/>
        <v>473.31000000000006</v>
      </c>
      <c r="J624" s="110"/>
      <c r="K624" s="1"/>
    </row>
    <row r="625" spans="1:11" s="19" customFormat="1" ht="20.100000000000001" customHeight="1" outlineLevel="1">
      <c r="A625" s="87"/>
      <c r="B625" s="15" t="s">
        <v>1216</v>
      </c>
      <c r="C625" s="83">
        <v>84863</v>
      </c>
      <c r="D625" s="93" t="s">
        <v>84</v>
      </c>
      <c r="E625" s="84" t="s">
        <v>755</v>
      </c>
      <c r="F625" s="93" t="s">
        <v>97</v>
      </c>
      <c r="G625" s="74">
        <v>6.97</v>
      </c>
      <c r="H625" s="74">
        <v>90.91</v>
      </c>
      <c r="I625" s="110">
        <f t="shared" si="25"/>
        <v>633.64269999999999</v>
      </c>
      <c r="J625" s="110"/>
      <c r="K625" s="1"/>
    </row>
    <row r="626" spans="1:11" s="19" customFormat="1" ht="30" customHeight="1" outlineLevel="1">
      <c r="A626" s="87"/>
      <c r="B626" s="15" t="s">
        <v>1217</v>
      </c>
      <c r="C626" s="80"/>
      <c r="D626" s="80" t="s">
        <v>4</v>
      </c>
      <c r="E626" s="84" t="s">
        <v>365</v>
      </c>
      <c r="F626" s="15" t="s">
        <v>94</v>
      </c>
      <c r="G626" s="74">
        <v>1702.3</v>
      </c>
      <c r="H626" s="74">
        <v>4.51</v>
      </c>
      <c r="I626" s="110">
        <f t="shared" si="25"/>
        <v>7677.3729999999996</v>
      </c>
      <c r="J626" s="110"/>
      <c r="K626" s="1"/>
    </row>
    <row r="627" spans="1:11" s="19" customFormat="1" ht="20.100000000000001" customHeight="1" outlineLevel="1">
      <c r="A627" s="87"/>
      <c r="B627" s="15" t="s">
        <v>1218</v>
      </c>
      <c r="C627" s="80"/>
      <c r="D627" s="80" t="s">
        <v>4</v>
      </c>
      <c r="E627" s="82" t="s">
        <v>1064</v>
      </c>
      <c r="F627" s="15" t="s">
        <v>79</v>
      </c>
      <c r="G627" s="74">
        <v>1</v>
      </c>
      <c r="H627" s="89">
        <v>430.04</v>
      </c>
      <c r="I627" s="110">
        <f t="shared" si="25"/>
        <v>430.04</v>
      </c>
      <c r="J627" s="110"/>
      <c r="K627" s="1"/>
    </row>
    <row r="628" spans="1:11" s="19" customFormat="1" ht="30" customHeight="1" outlineLevel="1">
      <c r="A628" s="87"/>
      <c r="B628" s="15" t="s">
        <v>1219</v>
      </c>
      <c r="C628" s="15" t="s">
        <v>760</v>
      </c>
      <c r="D628" s="15" t="s">
        <v>106</v>
      </c>
      <c r="E628" s="85" t="s">
        <v>756</v>
      </c>
      <c r="F628" s="15" t="s">
        <v>85</v>
      </c>
      <c r="G628" s="74">
        <v>145.76</v>
      </c>
      <c r="H628" s="74">
        <v>61.86</v>
      </c>
      <c r="I628" s="110">
        <f t="shared" si="25"/>
        <v>9016.7135999999991</v>
      </c>
      <c r="J628" s="110"/>
      <c r="K628" s="1"/>
    </row>
    <row r="629" spans="1:11" s="19" customFormat="1" ht="20.100000000000001" customHeight="1" outlineLevel="1">
      <c r="A629" s="87"/>
      <c r="B629" s="15" t="s">
        <v>1220</v>
      </c>
      <c r="C629" s="15" t="s">
        <v>761</v>
      </c>
      <c r="D629" s="15" t="s">
        <v>106</v>
      </c>
      <c r="E629" s="85" t="s">
        <v>757</v>
      </c>
      <c r="F629" s="15" t="s">
        <v>85</v>
      </c>
      <c r="G629" s="74">
        <v>69.08</v>
      </c>
      <c r="H629" s="74">
        <v>41.75</v>
      </c>
      <c r="I629" s="110">
        <f t="shared" si="25"/>
        <v>2884.09</v>
      </c>
      <c r="J629" s="110"/>
      <c r="K629" s="1"/>
    </row>
    <row r="630" spans="1:11" s="19" customFormat="1" ht="20.100000000000001" customHeight="1" outlineLevel="1">
      <c r="A630" s="87"/>
      <c r="B630" s="15" t="s">
        <v>1221</v>
      </c>
      <c r="C630" s="15">
        <v>79460</v>
      </c>
      <c r="D630" s="15" t="s">
        <v>84</v>
      </c>
      <c r="E630" s="85" t="s">
        <v>758</v>
      </c>
      <c r="F630" s="15" t="s">
        <v>85</v>
      </c>
      <c r="G630" s="74">
        <v>69.08</v>
      </c>
      <c r="H630" s="74">
        <v>41.75</v>
      </c>
      <c r="I630" s="110">
        <f t="shared" si="25"/>
        <v>2884.09</v>
      </c>
      <c r="J630" s="110"/>
      <c r="K630" s="1"/>
    </row>
    <row r="631" spans="1:11" s="19" customFormat="1" ht="20.100000000000001" customHeight="1" outlineLevel="1">
      <c r="A631" s="87"/>
      <c r="B631" s="15" t="s">
        <v>1222</v>
      </c>
      <c r="C631" s="15" t="s">
        <v>762</v>
      </c>
      <c r="D631" s="15" t="s">
        <v>106</v>
      </c>
      <c r="E631" s="85" t="s">
        <v>759</v>
      </c>
      <c r="F631" s="15" t="s">
        <v>85</v>
      </c>
      <c r="G631" s="74">
        <v>69.08</v>
      </c>
      <c r="H631" s="74">
        <v>9.3699999999999992</v>
      </c>
      <c r="I631" s="110">
        <f t="shared" si="25"/>
        <v>647.27959999999996</v>
      </c>
      <c r="J631" s="110"/>
      <c r="K631" s="1"/>
    </row>
    <row r="632" spans="1:11" ht="20.100000000000001" customHeight="1" outlineLevel="1">
      <c r="A632" s="87"/>
      <c r="B632" s="97"/>
      <c r="C632" s="98"/>
      <c r="D632" s="98"/>
      <c r="E632" s="98"/>
      <c r="F632" s="98"/>
      <c r="G632" s="113"/>
      <c r="H632" s="114" t="s">
        <v>234</v>
      </c>
      <c r="I632" s="112">
        <f>SUM(I612:I631)</f>
        <v>65796.229999999981</v>
      </c>
      <c r="J632" s="112"/>
    </row>
    <row r="633" spans="1:11" ht="20.100000000000001" customHeight="1">
      <c r="A633" s="87"/>
      <c r="B633" s="87"/>
      <c r="C633" s="87"/>
      <c r="D633" s="87"/>
      <c r="E633" s="28"/>
      <c r="F633" s="87"/>
      <c r="G633" s="57"/>
      <c r="H633" s="56"/>
      <c r="I633" s="8"/>
      <c r="J633" s="8"/>
    </row>
    <row r="634" spans="1:11" ht="20.100000000000001" customHeight="1">
      <c r="A634" s="87"/>
      <c r="B634" s="49">
        <v>24</v>
      </c>
      <c r="C634" s="49"/>
      <c r="D634" s="49"/>
      <c r="E634" s="22" t="s">
        <v>27</v>
      </c>
      <c r="F634" s="22"/>
      <c r="G634" s="104"/>
      <c r="H634" s="104"/>
      <c r="I634" s="104"/>
      <c r="J634" s="111"/>
    </row>
    <row r="635" spans="1:11" ht="20.100000000000001" customHeight="1" outlineLevel="1">
      <c r="A635" s="87"/>
      <c r="B635" s="15" t="s">
        <v>179</v>
      </c>
      <c r="C635" s="15">
        <v>9537</v>
      </c>
      <c r="D635" s="15" t="s">
        <v>84</v>
      </c>
      <c r="E635" s="24" t="s">
        <v>28</v>
      </c>
      <c r="F635" s="15" t="s">
        <v>85</v>
      </c>
      <c r="G635" s="74">
        <v>1510.23</v>
      </c>
      <c r="H635" s="74">
        <v>2.31</v>
      </c>
      <c r="I635" s="110">
        <f>H635*G635</f>
        <v>3488.6313</v>
      </c>
      <c r="J635" s="110"/>
    </row>
    <row r="636" spans="1:11" ht="20.100000000000001" customHeight="1" outlineLevel="1">
      <c r="A636" s="87"/>
      <c r="B636" s="97"/>
      <c r="C636" s="98"/>
      <c r="D636" s="98"/>
      <c r="E636" s="98"/>
      <c r="F636" s="98"/>
      <c r="G636" s="113"/>
      <c r="H636" s="114" t="s">
        <v>234</v>
      </c>
      <c r="I636" s="112">
        <f>I635</f>
        <v>3488.6313</v>
      </c>
      <c r="J636" s="112"/>
    </row>
    <row r="637" spans="1:11" ht="20.100000000000001" customHeight="1">
      <c r="A637" s="87"/>
      <c r="B637" s="87"/>
      <c r="C637" s="87"/>
      <c r="D637" s="87"/>
      <c r="E637" s="28"/>
      <c r="F637" s="87"/>
      <c r="G637" s="57"/>
      <c r="H637" s="56"/>
      <c r="I637" s="8"/>
      <c r="J637" s="8"/>
    </row>
    <row r="638" spans="1:11" ht="20.100000000000001" customHeight="1">
      <c r="A638" s="87"/>
      <c r="B638" s="99" t="s">
        <v>68</v>
      </c>
      <c r="C638" s="100"/>
      <c r="D638" s="100"/>
      <c r="E638" s="100"/>
      <c r="F638" s="100"/>
      <c r="G638" s="100"/>
      <c r="H638" s="101" t="s">
        <v>68</v>
      </c>
      <c r="I638" s="202">
        <v>2013173.69</v>
      </c>
      <c r="J638" s="104"/>
      <c r="K638" s="53"/>
    </row>
    <row r="639" spans="1:11" ht="20.100000000000001" customHeight="1" collapsed="1">
      <c r="D639" s="27"/>
      <c r="E639" s="28"/>
      <c r="F639" s="87"/>
      <c r="G639" s="57"/>
      <c r="H639" s="56"/>
      <c r="I639" s="214">
        <f>(I638+I20+I19)</f>
        <v>2040888.65</v>
      </c>
    </row>
    <row r="640" spans="1:11" ht="20.100000000000001" customHeight="1" thickBot="1">
      <c r="D640" s="27"/>
      <c r="E640" s="28"/>
      <c r="F640" s="87"/>
      <c r="G640" s="57"/>
      <c r="H640" s="56"/>
      <c r="I640" s="244"/>
      <c r="J640" s="18"/>
    </row>
    <row r="641" spans="1:11" s="53" customFormat="1" ht="12.75" customHeight="1">
      <c r="A641" s="9"/>
      <c r="B641" s="330" t="s">
        <v>223</v>
      </c>
      <c r="C641" s="331"/>
      <c r="D641" s="331"/>
      <c r="E641" s="331"/>
      <c r="F641" s="331"/>
      <c r="G641" s="332"/>
      <c r="H641" s="56"/>
      <c r="I641" s="8"/>
    </row>
    <row r="642" spans="1:11" ht="52.5" customHeight="1">
      <c r="B642" s="333"/>
      <c r="C642" s="334"/>
      <c r="D642" s="334"/>
      <c r="E642" s="334"/>
      <c r="F642" s="334"/>
      <c r="G642" s="335"/>
      <c r="J642" s="18"/>
    </row>
    <row r="643" spans="1:11">
      <c r="B643" s="336" t="s">
        <v>192</v>
      </c>
      <c r="C643" s="337"/>
      <c r="D643" s="337"/>
      <c r="E643" s="337"/>
      <c r="F643" s="337"/>
      <c r="G643" s="338"/>
    </row>
    <row r="644" spans="1:11">
      <c r="B644" s="339"/>
      <c r="C644" s="337"/>
      <c r="D644" s="337"/>
      <c r="E644" s="337"/>
      <c r="F644" s="337"/>
      <c r="G644" s="338"/>
    </row>
    <row r="645" spans="1:11">
      <c r="B645" s="317" t="s">
        <v>193</v>
      </c>
      <c r="C645" s="318"/>
      <c r="D645" s="318"/>
      <c r="E645" s="318"/>
      <c r="F645" s="318"/>
      <c r="G645" s="319"/>
    </row>
    <row r="646" spans="1:11" ht="13.5" thickBot="1">
      <c r="B646" s="39"/>
      <c r="C646" s="40"/>
      <c r="D646" s="40"/>
      <c r="E646" s="41"/>
      <c r="F646" s="42"/>
      <c r="G646" s="55"/>
    </row>
    <row r="647" spans="1:11">
      <c r="E647" s="38"/>
    </row>
    <row r="648" spans="1:11" s="9" customFormat="1">
      <c r="B648" s="10"/>
      <c r="C648" s="10"/>
      <c r="D648" s="10"/>
      <c r="E648" s="38"/>
      <c r="G648" s="54"/>
      <c r="H648" s="53"/>
      <c r="I648" s="1"/>
      <c r="J648" s="1"/>
      <c r="K648" s="1"/>
    </row>
  </sheetData>
  <autoFilter ref="B15:J638"/>
  <mergeCells count="7">
    <mergeCell ref="B645:G645"/>
    <mergeCell ref="B1:J3"/>
    <mergeCell ref="F7:J7"/>
    <mergeCell ref="B641:G642"/>
    <mergeCell ref="B643:G644"/>
    <mergeCell ref="C10:E10"/>
    <mergeCell ref="B9:E9"/>
  </mergeCells>
  <conditionalFormatting sqref="I28 G634:I634 G610:I610 H113:I113 G15:I15">
    <cfRule type="cellIs" dxfId="26" priority="258" stopIfTrue="1" operator="equal">
      <formula>0</formula>
    </cfRule>
  </conditionalFormatting>
  <conditionalFormatting sqref="I44">
    <cfRule type="cellIs" dxfId="25" priority="257" stopIfTrue="1" operator="equal">
      <formula>0</formula>
    </cfRule>
  </conditionalFormatting>
  <conditionalFormatting sqref="I77">
    <cfRule type="cellIs" dxfId="24" priority="256" stopIfTrue="1" operator="equal">
      <formula>0</formula>
    </cfRule>
  </conditionalFormatting>
  <conditionalFormatting sqref="I97">
    <cfRule type="cellIs" dxfId="23" priority="255" stopIfTrue="1" operator="equal">
      <formula>0</formula>
    </cfRule>
  </conditionalFormatting>
  <conditionalFormatting sqref="I110">
    <cfRule type="cellIs" dxfId="22" priority="254" stopIfTrue="1" operator="equal">
      <formula>0</formula>
    </cfRule>
  </conditionalFormatting>
  <conditionalFormatting sqref="I161">
    <cfRule type="cellIs" dxfId="21" priority="253" stopIfTrue="1" operator="equal">
      <formula>0</formula>
    </cfRule>
  </conditionalFormatting>
  <conditionalFormatting sqref="I170">
    <cfRule type="cellIs" dxfId="20" priority="252" stopIfTrue="1" operator="equal">
      <formula>0</formula>
    </cfRule>
  </conditionalFormatting>
  <conditionalFormatting sqref="I174">
    <cfRule type="cellIs" dxfId="19" priority="251" stopIfTrue="1" operator="equal">
      <formula>0</formula>
    </cfRule>
  </conditionalFormatting>
  <conditionalFormatting sqref="I189">
    <cfRule type="cellIs" dxfId="18" priority="250" stopIfTrue="1" operator="equal">
      <formula>0</formula>
    </cfRule>
  </conditionalFormatting>
  <conditionalFormatting sqref="I223">
    <cfRule type="cellIs" dxfId="17" priority="248" stopIfTrue="1" operator="equal">
      <formula>0</formula>
    </cfRule>
  </conditionalFormatting>
  <conditionalFormatting sqref="I307">
    <cfRule type="cellIs" dxfId="16" priority="247" stopIfTrue="1" operator="equal">
      <formula>0</formula>
    </cfRule>
  </conditionalFormatting>
  <conditionalFormatting sqref="I321">
    <cfRule type="cellIs" dxfId="15" priority="246" stopIfTrue="1" operator="equal">
      <formula>0</formula>
    </cfRule>
  </conditionalFormatting>
  <conditionalFormatting sqref="I364">
    <cfRule type="cellIs" dxfId="14" priority="245" stopIfTrue="1" operator="equal">
      <formula>0</formula>
    </cfRule>
  </conditionalFormatting>
  <conditionalFormatting sqref="I398">
    <cfRule type="cellIs" dxfId="13" priority="244" stopIfTrue="1" operator="equal">
      <formula>0</formula>
    </cfRule>
  </conditionalFormatting>
  <conditionalFormatting sqref="I454">
    <cfRule type="cellIs" dxfId="12" priority="243" stopIfTrue="1" operator="equal">
      <formula>0</formula>
    </cfRule>
  </conditionalFormatting>
  <conditionalFormatting sqref="I551">
    <cfRule type="cellIs" dxfId="11" priority="241" stopIfTrue="1" operator="equal">
      <formula>0</formula>
    </cfRule>
  </conditionalFormatting>
  <conditionalFormatting sqref="I585">
    <cfRule type="cellIs" dxfId="10" priority="240" stopIfTrue="1" operator="equal">
      <formula>0</formula>
    </cfRule>
  </conditionalFormatting>
  <conditionalFormatting sqref="I592">
    <cfRule type="cellIs" dxfId="9" priority="239" stopIfTrue="1" operator="equal">
      <formula>0</formula>
    </cfRule>
  </conditionalFormatting>
  <conditionalFormatting sqref="I608">
    <cfRule type="cellIs" dxfId="8" priority="238" stopIfTrue="1" operator="equal">
      <formula>0</formula>
    </cfRule>
  </conditionalFormatting>
  <conditionalFormatting sqref="I632">
    <cfRule type="cellIs" dxfId="7" priority="237" stopIfTrue="1" operator="equal">
      <formula>0</formula>
    </cfRule>
  </conditionalFormatting>
  <conditionalFormatting sqref="I636">
    <cfRule type="cellIs" dxfId="6" priority="236" stopIfTrue="1" operator="equal">
      <formula>0</formula>
    </cfRule>
  </conditionalFormatting>
  <conditionalFormatting sqref="I422">
    <cfRule type="cellIs" dxfId="5" priority="235" stopIfTrue="1" operator="equal">
      <formula>0</formula>
    </cfRule>
  </conditionalFormatting>
  <conditionalFormatting sqref="G317">
    <cfRule type="cellIs" dxfId="4" priority="31" stopIfTrue="1" operator="equal">
      <formula>0</formula>
    </cfRule>
  </conditionalFormatting>
  <conditionalFormatting sqref="I214">
    <cfRule type="cellIs" dxfId="3" priority="5" stopIfTrue="1" operator="equal">
      <formula>0</formula>
    </cfRule>
  </conditionalFormatting>
  <conditionalFormatting sqref="I544">
    <cfRule type="cellIs" dxfId="2" priority="3" stopIfTrue="1" operator="equal">
      <formula>0</formula>
    </cfRule>
  </conditionalFormatting>
  <conditionalFormatting sqref="G513:G519">
    <cfRule type="cellIs" dxfId="1" priority="1" stopIfTrue="1" operator="equal">
      <formula>0</formula>
    </cfRule>
  </conditionalFormatting>
  <printOptions horizontalCentered="1"/>
  <pageMargins left="0.27559055118110237" right="0.35433070866141736" top="1.1811023622047245" bottom="0.31496062992125984" header="0.35433070866141736" footer="0.19685039370078741"/>
  <pageSetup paperSize="9" scale="56" fitToHeight="0" orientation="portrait" r:id="rId1"/>
  <headerFooter alignWithMargins="0">
    <oddHeader xml:space="preserve">&amp;CMinistério da Educação
Fundo Nacional de Desenvolvimento da Educação
Coordenação Geral de Infra-Estrutura - CGEST
&amp;"Arial,Negrito"Planilha Orçamentária - Projeto Padrão Tipo 1&amp;"Arial,Normal"
</oddHeader>
    <oddFooter>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5"/>
  <sheetViews>
    <sheetView topLeftCell="C31" zoomScale="75" zoomScaleNormal="75" workbookViewId="0">
      <selection activeCell="B8" sqref="B8"/>
    </sheetView>
  </sheetViews>
  <sheetFormatPr defaultRowHeight="12.75"/>
  <cols>
    <col min="1" max="1" width="12.125" style="152" customWidth="1"/>
    <col min="2" max="2" width="56.375" style="152" bestFit="1" customWidth="1"/>
    <col min="3" max="3" width="14" style="152" customWidth="1"/>
    <col min="4" max="4" width="16.75" style="152" bestFit="1" customWidth="1"/>
    <col min="5" max="5" width="14.5" style="152" bestFit="1" customWidth="1"/>
    <col min="6" max="6" width="14.25" style="152" customWidth="1"/>
    <col min="7" max="8" width="15.25" style="152" customWidth="1"/>
    <col min="9" max="9" width="14.625" style="152" customWidth="1"/>
    <col min="10" max="10" width="17" style="152" customWidth="1"/>
    <col min="11" max="11" width="16.125" style="152" customWidth="1"/>
    <col min="12" max="12" width="16.5" style="152" customWidth="1"/>
    <col min="13" max="13" width="19" style="152" customWidth="1"/>
    <col min="14" max="14" width="17.375" style="152" customWidth="1"/>
    <col min="15" max="16" width="9" style="152"/>
    <col min="17" max="17" width="17.875" style="152" customWidth="1"/>
    <col min="18" max="257" width="9" style="152"/>
    <col min="258" max="258" width="42.625" style="152" customWidth="1"/>
    <col min="259" max="259" width="14" style="152" customWidth="1"/>
    <col min="260" max="260" width="9.25" style="152" bestFit="1" customWidth="1"/>
    <col min="261" max="261" width="11.25" style="152" customWidth="1"/>
    <col min="262" max="268" width="12.625" style="152" customWidth="1"/>
    <col min="269" max="269" width="10.5" style="152" customWidth="1"/>
    <col min="270" max="513" width="9" style="152"/>
    <col min="514" max="514" width="42.625" style="152" customWidth="1"/>
    <col min="515" max="515" width="14" style="152" customWidth="1"/>
    <col min="516" max="516" width="9.25" style="152" bestFit="1" customWidth="1"/>
    <col min="517" max="517" width="11.25" style="152" customWidth="1"/>
    <col min="518" max="524" width="12.625" style="152" customWidth="1"/>
    <col min="525" max="525" width="10.5" style="152" customWidth="1"/>
    <col min="526" max="769" width="9" style="152"/>
    <col min="770" max="770" width="42.625" style="152" customWidth="1"/>
    <col min="771" max="771" width="14" style="152" customWidth="1"/>
    <col min="772" max="772" width="9.25" style="152" bestFit="1" customWidth="1"/>
    <col min="773" max="773" width="11.25" style="152" customWidth="1"/>
    <col min="774" max="780" width="12.625" style="152" customWidth="1"/>
    <col min="781" max="781" width="10.5" style="152" customWidth="1"/>
    <col min="782" max="1025" width="9" style="152"/>
    <col min="1026" max="1026" width="42.625" style="152" customWidth="1"/>
    <col min="1027" max="1027" width="14" style="152" customWidth="1"/>
    <col min="1028" max="1028" width="9.25" style="152" bestFit="1" customWidth="1"/>
    <col min="1029" max="1029" width="11.25" style="152" customWidth="1"/>
    <col min="1030" max="1036" width="12.625" style="152" customWidth="1"/>
    <col min="1037" max="1037" width="10.5" style="152" customWidth="1"/>
    <col min="1038" max="1281" width="9" style="152"/>
    <col min="1282" max="1282" width="42.625" style="152" customWidth="1"/>
    <col min="1283" max="1283" width="14" style="152" customWidth="1"/>
    <col min="1284" max="1284" width="9.25" style="152" bestFit="1" customWidth="1"/>
    <col min="1285" max="1285" width="11.25" style="152" customWidth="1"/>
    <col min="1286" max="1292" width="12.625" style="152" customWidth="1"/>
    <col min="1293" max="1293" width="10.5" style="152" customWidth="1"/>
    <col min="1294" max="1537" width="9" style="152"/>
    <col min="1538" max="1538" width="42.625" style="152" customWidth="1"/>
    <col min="1539" max="1539" width="14" style="152" customWidth="1"/>
    <col min="1540" max="1540" width="9.25" style="152" bestFit="1" customWidth="1"/>
    <col min="1541" max="1541" width="11.25" style="152" customWidth="1"/>
    <col min="1542" max="1548" width="12.625" style="152" customWidth="1"/>
    <col min="1549" max="1549" width="10.5" style="152" customWidth="1"/>
    <col min="1550" max="1793" width="9" style="152"/>
    <col min="1794" max="1794" width="42.625" style="152" customWidth="1"/>
    <col min="1795" max="1795" width="14" style="152" customWidth="1"/>
    <col min="1796" max="1796" width="9.25" style="152" bestFit="1" customWidth="1"/>
    <col min="1797" max="1797" width="11.25" style="152" customWidth="1"/>
    <col min="1798" max="1804" width="12.625" style="152" customWidth="1"/>
    <col min="1805" max="1805" width="10.5" style="152" customWidth="1"/>
    <col min="1806" max="2049" width="9" style="152"/>
    <col min="2050" max="2050" width="42.625" style="152" customWidth="1"/>
    <col min="2051" max="2051" width="14" style="152" customWidth="1"/>
    <col min="2052" max="2052" width="9.25" style="152" bestFit="1" customWidth="1"/>
    <col min="2053" max="2053" width="11.25" style="152" customWidth="1"/>
    <col min="2054" max="2060" width="12.625" style="152" customWidth="1"/>
    <col min="2061" max="2061" width="10.5" style="152" customWidth="1"/>
    <col min="2062" max="2305" width="9" style="152"/>
    <col min="2306" max="2306" width="42.625" style="152" customWidth="1"/>
    <col min="2307" max="2307" width="14" style="152" customWidth="1"/>
    <col min="2308" max="2308" width="9.25" style="152" bestFit="1" customWidth="1"/>
    <col min="2309" max="2309" width="11.25" style="152" customWidth="1"/>
    <col min="2310" max="2316" width="12.625" style="152" customWidth="1"/>
    <col min="2317" max="2317" width="10.5" style="152" customWidth="1"/>
    <col min="2318" max="2561" width="9" style="152"/>
    <col min="2562" max="2562" width="42.625" style="152" customWidth="1"/>
    <col min="2563" max="2563" width="14" style="152" customWidth="1"/>
    <col min="2564" max="2564" width="9.25" style="152" bestFit="1" customWidth="1"/>
    <col min="2565" max="2565" width="11.25" style="152" customWidth="1"/>
    <col min="2566" max="2572" width="12.625" style="152" customWidth="1"/>
    <col min="2573" max="2573" width="10.5" style="152" customWidth="1"/>
    <col min="2574" max="2817" width="9" style="152"/>
    <col min="2818" max="2818" width="42.625" style="152" customWidth="1"/>
    <col min="2819" max="2819" width="14" style="152" customWidth="1"/>
    <col min="2820" max="2820" width="9.25" style="152" bestFit="1" customWidth="1"/>
    <col min="2821" max="2821" width="11.25" style="152" customWidth="1"/>
    <col min="2822" max="2828" width="12.625" style="152" customWidth="1"/>
    <col min="2829" max="2829" width="10.5" style="152" customWidth="1"/>
    <col min="2830" max="3073" width="9" style="152"/>
    <col min="3074" max="3074" width="42.625" style="152" customWidth="1"/>
    <col min="3075" max="3075" width="14" style="152" customWidth="1"/>
    <col min="3076" max="3076" width="9.25" style="152" bestFit="1" customWidth="1"/>
    <col min="3077" max="3077" width="11.25" style="152" customWidth="1"/>
    <col min="3078" max="3084" width="12.625" style="152" customWidth="1"/>
    <col min="3085" max="3085" width="10.5" style="152" customWidth="1"/>
    <col min="3086" max="3329" width="9" style="152"/>
    <col min="3330" max="3330" width="42.625" style="152" customWidth="1"/>
    <col min="3331" max="3331" width="14" style="152" customWidth="1"/>
    <col min="3332" max="3332" width="9.25" style="152" bestFit="1" customWidth="1"/>
    <col min="3333" max="3333" width="11.25" style="152" customWidth="1"/>
    <col min="3334" max="3340" width="12.625" style="152" customWidth="1"/>
    <col min="3341" max="3341" width="10.5" style="152" customWidth="1"/>
    <col min="3342" max="3585" width="9" style="152"/>
    <col min="3586" max="3586" width="42.625" style="152" customWidth="1"/>
    <col min="3587" max="3587" width="14" style="152" customWidth="1"/>
    <col min="3588" max="3588" width="9.25" style="152" bestFit="1" customWidth="1"/>
    <col min="3589" max="3589" width="11.25" style="152" customWidth="1"/>
    <col min="3590" max="3596" width="12.625" style="152" customWidth="1"/>
    <col min="3597" max="3597" width="10.5" style="152" customWidth="1"/>
    <col min="3598" max="3841" width="9" style="152"/>
    <col min="3842" max="3842" width="42.625" style="152" customWidth="1"/>
    <col min="3843" max="3843" width="14" style="152" customWidth="1"/>
    <col min="3844" max="3844" width="9.25" style="152" bestFit="1" customWidth="1"/>
    <col min="3845" max="3845" width="11.25" style="152" customWidth="1"/>
    <col min="3846" max="3852" width="12.625" style="152" customWidth="1"/>
    <col min="3853" max="3853" width="10.5" style="152" customWidth="1"/>
    <col min="3854" max="4097" width="9" style="152"/>
    <col min="4098" max="4098" width="42.625" style="152" customWidth="1"/>
    <col min="4099" max="4099" width="14" style="152" customWidth="1"/>
    <col min="4100" max="4100" width="9.25" style="152" bestFit="1" customWidth="1"/>
    <col min="4101" max="4101" width="11.25" style="152" customWidth="1"/>
    <col min="4102" max="4108" width="12.625" style="152" customWidth="1"/>
    <col min="4109" max="4109" width="10.5" style="152" customWidth="1"/>
    <col min="4110" max="4353" width="9" style="152"/>
    <col min="4354" max="4354" width="42.625" style="152" customWidth="1"/>
    <col min="4355" max="4355" width="14" style="152" customWidth="1"/>
    <col min="4356" max="4356" width="9.25" style="152" bestFit="1" customWidth="1"/>
    <col min="4357" max="4357" width="11.25" style="152" customWidth="1"/>
    <col min="4358" max="4364" width="12.625" style="152" customWidth="1"/>
    <col min="4365" max="4365" width="10.5" style="152" customWidth="1"/>
    <col min="4366" max="4609" width="9" style="152"/>
    <col min="4610" max="4610" width="42.625" style="152" customWidth="1"/>
    <col min="4611" max="4611" width="14" style="152" customWidth="1"/>
    <col min="4612" max="4612" width="9.25" style="152" bestFit="1" customWidth="1"/>
    <col min="4613" max="4613" width="11.25" style="152" customWidth="1"/>
    <col min="4614" max="4620" width="12.625" style="152" customWidth="1"/>
    <col min="4621" max="4621" width="10.5" style="152" customWidth="1"/>
    <col min="4622" max="4865" width="9" style="152"/>
    <col min="4866" max="4866" width="42.625" style="152" customWidth="1"/>
    <col min="4867" max="4867" width="14" style="152" customWidth="1"/>
    <col min="4868" max="4868" width="9.25" style="152" bestFit="1" customWidth="1"/>
    <col min="4869" max="4869" width="11.25" style="152" customWidth="1"/>
    <col min="4870" max="4876" width="12.625" style="152" customWidth="1"/>
    <col min="4877" max="4877" width="10.5" style="152" customWidth="1"/>
    <col min="4878" max="5121" width="9" style="152"/>
    <col min="5122" max="5122" width="42.625" style="152" customWidth="1"/>
    <col min="5123" max="5123" width="14" style="152" customWidth="1"/>
    <col min="5124" max="5124" width="9.25" style="152" bestFit="1" customWidth="1"/>
    <col min="5125" max="5125" width="11.25" style="152" customWidth="1"/>
    <col min="5126" max="5132" width="12.625" style="152" customWidth="1"/>
    <col min="5133" max="5133" width="10.5" style="152" customWidth="1"/>
    <col min="5134" max="5377" width="9" style="152"/>
    <col min="5378" max="5378" width="42.625" style="152" customWidth="1"/>
    <col min="5379" max="5379" width="14" style="152" customWidth="1"/>
    <col min="5380" max="5380" width="9.25" style="152" bestFit="1" customWidth="1"/>
    <col min="5381" max="5381" width="11.25" style="152" customWidth="1"/>
    <col min="5382" max="5388" width="12.625" style="152" customWidth="1"/>
    <col min="5389" max="5389" width="10.5" style="152" customWidth="1"/>
    <col min="5390" max="5633" width="9" style="152"/>
    <col min="5634" max="5634" width="42.625" style="152" customWidth="1"/>
    <col min="5635" max="5635" width="14" style="152" customWidth="1"/>
    <col min="5636" max="5636" width="9.25" style="152" bestFit="1" customWidth="1"/>
    <col min="5637" max="5637" width="11.25" style="152" customWidth="1"/>
    <col min="5638" max="5644" width="12.625" style="152" customWidth="1"/>
    <col min="5645" max="5645" width="10.5" style="152" customWidth="1"/>
    <col min="5646" max="5889" width="9" style="152"/>
    <col min="5890" max="5890" width="42.625" style="152" customWidth="1"/>
    <col min="5891" max="5891" width="14" style="152" customWidth="1"/>
    <col min="5892" max="5892" width="9.25" style="152" bestFit="1" customWidth="1"/>
    <col min="5893" max="5893" width="11.25" style="152" customWidth="1"/>
    <col min="5894" max="5900" width="12.625" style="152" customWidth="1"/>
    <col min="5901" max="5901" width="10.5" style="152" customWidth="1"/>
    <col min="5902" max="6145" width="9" style="152"/>
    <col min="6146" max="6146" width="42.625" style="152" customWidth="1"/>
    <col min="6147" max="6147" width="14" style="152" customWidth="1"/>
    <col min="6148" max="6148" width="9.25" style="152" bestFit="1" customWidth="1"/>
    <col min="6149" max="6149" width="11.25" style="152" customWidth="1"/>
    <col min="6150" max="6156" width="12.625" style="152" customWidth="1"/>
    <col min="6157" max="6157" width="10.5" style="152" customWidth="1"/>
    <col min="6158" max="6401" width="9" style="152"/>
    <col min="6402" max="6402" width="42.625" style="152" customWidth="1"/>
    <col min="6403" max="6403" width="14" style="152" customWidth="1"/>
    <col min="6404" max="6404" width="9.25" style="152" bestFit="1" customWidth="1"/>
    <col min="6405" max="6405" width="11.25" style="152" customWidth="1"/>
    <col min="6406" max="6412" width="12.625" style="152" customWidth="1"/>
    <col min="6413" max="6413" width="10.5" style="152" customWidth="1"/>
    <col min="6414" max="6657" width="9" style="152"/>
    <col min="6658" max="6658" width="42.625" style="152" customWidth="1"/>
    <col min="6659" max="6659" width="14" style="152" customWidth="1"/>
    <col min="6660" max="6660" width="9.25" style="152" bestFit="1" customWidth="1"/>
    <col min="6661" max="6661" width="11.25" style="152" customWidth="1"/>
    <col min="6662" max="6668" width="12.625" style="152" customWidth="1"/>
    <col min="6669" max="6669" width="10.5" style="152" customWidth="1"/>
    <col min="6670" max="6913" width="9" style="152"/>
    <col min="6914" max="6914" width="42.625" style="152" customWidth="1"/>
    <col min="6915" max="6915" width="14" style="152" customWidth="1"/>
    <col min="6916" max="6916" width="9.25" style="152" bestFit="1" customWidth="1"/>
    <col min="6917" max="6917" width="11.25" style="152" customWidth="1"/>
    <col min="6918" max="6924" width="12.625" style="152" customWidth="1"/>
    <col min="6925" max="6925" width="10.5" style="152" customWidth="1"/>
    <col min="6926" max="7169" width="9" style="152"/>
    <col min="7170" max="7170" width="42.625" style="152" customWidth="1"/>
    <col min="7171" max="7171" width="14" style="152" customWidth="1"/>
    <col min="7172" max="7172" width="9.25" style="152" bestFit="1" customWidth="1"/>
    <col min="7173" max="7173" width="11.25" style="152" customWidth="1"/>
    <col min="7174" max="7180" width="12.625" style="152" customWidth="1"/>
    <col min="7181" max="7181" width="10.5" style="152" customWidth="1"/>
    <col min="7182" max="7425" width="9" style="152"/>
    <col min="7426" max="7426" width="42.625" style="152" customWidth="1"/>
    <col min="7427" max="7427" width="14" style="152" customWidth="1"/>
    <col min="7428" max="7428" width="9.25" style="152" bestFit="1" customWidth="1"/>
    <col min="7429" max="7429" width="11.25" style="152" customWidth="1"/>
    <col min="7430" max="7436" width="12.625" style="152" customWidth="1"/>
    <col min="7437" max="7437" width="10.5" style="152" customWidth="1"/>
    <col min="7438" max="7681" width="9" style="152"/>
    <col min="7682" max="7682" width="42.625" style="152" customWidth="1"/>
    <col min="7683" max="7683" width="14" style="152" customWidth="1"/>
    <col min="7684" max="7684" width="9.25" style="152" bestFit="1" customWidth="1"/>
    <col min="7685" max="7685" width="11.25" style="152" customWidth="1"/>
    <col min="7686" max="7692" width="12.625" style="152" customWidth="1"/>
    <col min="7693" max="7693" width="10.5" style="152" customWidth="1"/>
    <col min="7694" max="7937" width="9" style="152"/>
    <col min="7938" max="7938" width="42.625" style="152" customWidth="1"/>
    <col min="7939" max="7939" width="14" style="152" customWidth="1"/>
    <col min="7940" max="7940" width="9.25" style="152" bestFit="1" customWidth="1"/>
    <col min="7941" max="7941" width="11.25" style="152" customWidth="1"/>
    <col min="7942" max="7948" width="12.625" style="152" customWidth="1"/>
    <col min="7949" max="7949" width="10.5" style="152" customWidth="1"/>
    <col min="7950" max="8193" width="9" style="152"/>
    <col min="8194" max="8194" width="42.625" style="152" customWidth="1"/>
    <col min="8195" max="8195" width="14" style="152" customWidth="1"/>
    <col min="8196" max="8196" width="9.25" style="152" bestFit="1" customWidth="1"/>
    <col min="8197" max="8197" width="11.25" style="152" customWidth="1"/>
    <col min="8198" max="8204" width="12.625" style="152" customWidth="1"/>
    <col min="8205" max="8205" width="10.5" style="152" customWidth="1"/>
    <col min="8206" max="8449" width="9" style="152"/>
    <col min="8450" max="8450" width="42.625" style="152" customWidth="1"/>
    <col min="8451" max="8451" width="14" style="152" customWidth="1"/>
    <col min="8452" max="8452" width="9.25" style="152" bestFit="1" customWidth="1"/>
    <col min="8453" max="8453" width="11.25" style="152" customWidth="1"/>
    <col min="8454" max="8460" width="12.625" style="152" customWidth="1"/>
    <col min="8461" max="8461" width="10.5" style="152" customWidth="1"/>
    <col min="8462" max="8705" width="9" style="152"/>
    <col min="8706" max="8706" width="42.625" style="152" customWidth="1"/>
    <col min="8707" max="8707" width="14" style="152" customWidth="1"/>
    <col min="8708" max="8708" width="9.25" style="152" bestFit="1" customWidth="1"/>
    <col min="8709" max="8709" width="11.25" style="152" customWidth="1"/>
    <col min="8710" max="8716" width="12.625" style="152" customWidth="1"/>
    <col min="8717" max="8717" width="10.5" style="152" customWidth="1"/>
    <col min="8718" max="8961" width="9" style="152"/>
    <col min="8962" max="8962" width="42.625" style="152" customWidth="1"/>
    <col min="8963" max="8963" width="14" style="152" customWidth="1"/>
    <col min="8964" max="8964" width="9.25" style="152" bestFit="1" customWidth="1"/>
    <col min="8965" max="8965" width="11.25" style="152" customWidth="1"/>
    <col min="8966" max="8972" width="12.625" style="152" customWidth="1"/>
    <col min="8973" max="8973" width="10.5" style="152" customWidth="1"/>
    <col min="8974" max="9217" width="9" style="152"/>
    <col min="9218" max="9218" width="42.625" style="152" customWidth="1"/>
    <col min="9219" max="9219" width="14" style="152" customWidth="1"/>
    <col min="9220" max="9220" width="9.25" style="152" bestFit="1" customWidth="1"/>
    <col min="9221" max="9221" width="11.25" style="152" customWidth="1"/>
    <col min="9222" max="9228" width="12.625" style="152" customWidth="1"/>
    <col min="9229" max="9229" width="10.5" style="152" customWidth="1"/>
    <col min="9230" max="9473" width="9" style="152"/>
    <col min="9474" max="9474" width="42.625" style="152" customWidth="1"/>
    <col min="9475" max="9475" width="14" style="152" customWidth="1"/>
    <col min="9476" max="9476" width="9.25" style="152" bestFit="1" customWidth="1"/>
    <col min="9477" max="9477" width="11.25" style="152" customWidth="1"/>
    <col min="9478" max="9484" width="12.625" style="152" customWidth="1"/>
    <col min="9485" max="9485" width="10.5" style="152" customWidth="1"/>
    <col min="9486" max="9729" width="9" style="152"/>
    <col min="9730" max="9730" width="42.625" style="152" customWidth="1"/>
    <col min="9731" max="9731" width="14" style="152" customWidth="1"/>
    <col min="9732" max="9732" width="9.25" style="152" bestFit="1" customWidth="1"/>
    <col min="9733" max="9733" width="11.25" style="152" customWidth="1"/>
    <col min="9734" max="9740" width="12.625" style="152" customWidth="1"/>
    <col min="9741" max="9741" width="10.5" style="152" customWidth="1"/>
    <col min="9742" max="9985" width="9" style="152"/>
    <col min="9986" max="9986" width="42.625" style="152" customWidth="1"/>
    <col min="9987" max="9987" width="14" style="152" customWidth="1"/>
    <col min="9988" max="9988" width="9.25" style="152" bestFit="1" customWidth="1"/>
    <col min="9989" max="9989" width="11.25" style="152" customWidth="1"/>
    <col min="9990" max="9996" width="12.625" style="152" customWidth="1"/>
    <col min="9997" max="9997" width="10.5" style="152" customWidth="1"/>
    <col min="9998" max="10241" width="9" style="152"/>
    <col min="10242" max="10242" width="42.625" style="152" customWidth="1"/>
    <col min="10243" max="10243" width="14" style="152" customWidth="1"/>
    <col min="10244" max="10244" width="9.25" style="152" bestFit="1" customWidth="1"/>
    <col min="10245" max="10245" width="11.25" style="152" customWidth="1"/>
    <col min="10246" max="10252" width="12.625" style="152" customWidth="1"/>
    <col min="10253" max="10253" width="10.5" style="152" customWidth="1"/>
    <col min="10254" max="10497" width="9" style="152"/>
    <col min="10498" max="10498" width="42.625" style="152" customWidth="1"/>
    <col min="10499" max="10499" width="14" style="152" customWidth="1"/>
    <col min="10500" max="10500" width="9.25" style="152" bestFit="1" customWidth="1"/>
    <col min="10501" max="10501" width="11.25" style="152" customWidth="1"/>
    <col min="10502" max="10508" width="12.625" style="152" customWidth="1"/>
    <col min="10509" max="10509" width="10.5" style="152" customWidth="1"/>
    <col min="10510" max="10753" width="9" style="152"/>
    <col min="10754" max="10754" width="42.625" style="152" customWidth="1"/>
    <col min="10755" max="10755" width="14" style="152" customWidth="1"/>
    <col min="10756" max="10756" width="9.25" style="152" bestFit="1" customWidth="1"/>
    <col min="10757" max="10757" width="11.25" style="152" customWidth="1"/>
    <col min="10758" max="10764" width="12.625" style="152" customWidth="1"/>
    <col min="10765" max="10765" width="10.5" style="152" customWidth="1"/>
    <col min="10766" max="11009" width="9" style="152"/>
    <col min="11010" max="11010" width="42.625" style="152" customWidth="1"/>
    <col min="11011" max="11011" width="14" style="152" customWidth="1"/>
    <col min="11012" max="11012" width="9.25" style="152" bestFit="1" customWidth="1"/>
    <col min="11013" max="11013" width="11.25" style="152" customWidth="1"/>
    <col min="11014" max="11020" width="12.625" style="152" customWidth="1"/>
    <col min="11021" max="11021" width="10.5" style="152" customWidth="1"/>
    <col min="11022" max="11265" width="9" style="152"/>
    <col min="11266" max="11266" width="42.625" style="152" customWidth="1"/>
    <col min="11267" max="11267" width="14" style="152" customWidth="1"/>
    <col min="11268" max="11268" width="9.25" style="152" bestFit="1" customWidth="1"/>
    <col min="11269" max="11269" width="11.25" style="152" customWidth="1"/>
    <col min="11270" max="11276" width="12.625" style="152" customWidth="1"/>
    <col min="11277" max="11277" width="10.5" style="152" customWidth="1"/>
    <col min="11278" max="11521" width="9" style="152"/>
    <col min="11522" max="11522" width="42.625" style="152" customWidth="1"/>
    <col min="11523" max="11523" width="14" style="152" customWidth="1"/>
    <col min="11524" max="11524" width="9.25" style="152" bestFit="1" customWidth="1"/>
    <col min="11525" max="11525" width="11.25" style="152" customWidth="1"/>
    <col min="11526" max="11532" width="12.625" style="152" customWidth="1"/>
    <col min="11533" max="11533" width="10.5" style="152" customWidth="1"/>
    <col min="11534" max="11777" width="9" style="152"/>
    <col min="11778" max="11778" width="42.625" style="152" customWidth="1"/>
    <col min="11779" max="11779" width="14" style="152" customWidth="1"/>
    <col min="11780" max="11780" width="9.25" style="152" bestFit="1" customWidth="1"/>
    <col min="11781" max="11781" width="11.25" style="152" customWidth="1"/>
    <col min="11782" max="11788" width="12.625" style="152" customWidth="1"/>
    <col min="11789" max="11789" width="10.5" style="152" customWidth="1"/>
    <col min="11790" max="12033" width="9" style="152"/>
    <col min="12034" max="12034" width="42.625" style="152" customWidth="1"/>
    <col min="12035" max="12035" width="14" style="152" customWidth="1"/>
    <col min="12036" max="12036" width="9.25" style="152" bestFit="1" customWidth="1"/>
    <col min="12037" max="12037" width="11.25" style="152" customWidth="1"/>
    <col min="12038" max="12044" width="12.625" style="152" customWidth="1"/>
    <col min="12045" max="12045" width="10.5" style="152" customWidth="1"/>
    <col min="12046" max="12289" width="9" style="152"/>
    <col min="12290" max="12290" width="42.625" style="152" customWidth="1"/>
    <col min="12291" max="12291" width="14" style="152" customWidth="1"/>
    <col min="12292" max="12292" width="9.25" style="152" bestFit="1" customWidth="1"/>
    <col min="12293" max="12293" width="11.25" style="152" customWidth="1"/>
    <col min="12294" max="12300" width="12.625" style="152" customWidth="1"/>
    <col min="12301" max="12301" width="10.5" style="152" customWidth="1"/>
    <col min="12302" max="12545" width="9" style="152"/>
    <col min="12546" max="12546" width="42.625" style="152" customWidth="1"/>
    <col min="12547" max="12547" width="14" style="152" customWidth="1"/>
    <col min="12548" max="12548" width="9.25" style="152" bestFit="1" customWidth="1"/>
    <col min="12549" max="12549" width="11.25" style="152" customWidth="1"/>
    <col min="12550" max="12556" width="12.625" style="152" customWidth="1"/>
    <col min="12557" max="12557" width="10.5" style="152" customWidth="1"/>
    <col min="12558" max="12801" width="9" style="152"/>
    <col min="12802" max="12802" width="42.625" style="152" customWidth="1"/>
    <col min="12803" max="12803" width="14" style="152" customWidth="1"/>
    <col min="12804" max="12804" width="9.25" style="152" bestFit="1" customWidth="1"/>
    <col min="12805" max="12805" width="11.25" style="152" customWidth="1"/>
    <col min="12806" max="12812" width="12.625" style="152" customWidth="1"/>
    <col min="12813" max="12813" width="10.5" style="152" customWidth="1"/>
    <col min="12814" max="13057" width="9" style="152"/>
    <col min="13058" max="13058" width="42.625" style="152" customWidth="1"/>
    <col min="13059" max="13059" width="14" style="152" customWidth="1"/>
    <col min="13060" max="13060" width="9.25" style="152" bestFit="1" customWidth="1"/>
    <col min="13061" max="13061" width="11.25" style="152" customWidth="1"/>
    <col min="13062" max="13068" width="12.625" style="152" customWidth="1"/>
    <col min="13069" max="13069" width="10.5" style="152" customWidth="1"/>
    <col min="13070" max="13313" width="9" style="152"/>
    <col min="13314" max="13314" width="42.625" style="152" customWidth="1"/>
    <col min="13315" max="13315" width="14" style="152" customWidth="1"/>
    <col min="13316" max="13316" width="9.25" style="152" bestFit="1" customWidth="1"/>
    <col min="13317" max="13317" width="11.25" style="152" customWidth="1"/>
    <col min="13318" max="13324" width="12.625" style="152" customWidth="1"/>
    <col min="13325" max="13325" width="10.5" style="152" customWidth="1"/>
    <col min="13326" max="13569" width="9" style="152"/>
    <col min="13570" max="13570" width="42.625" style="152" customWidth="1"/>
    <col min="13571" max="13571" width="14" style="152" customWidth="1"/>
    <col min="13572" max="13572" width="9.25" style="152" bestFit="1" customWidth="1"/>
    <col min="13573" max="13573" width="11.25" style="152" customWidth="1"/>
    <col min="13574" max="13580" width="12.625" style="152" customWidth="1"/>
    <col min="13581" max="13581" width="10.5" style="152" customWidth="1"/>
    <col min="13582" max="13825" width="9" style="152"/>
    <col min="13826" max="13826" width="42.625" style="152" customWidth="1"/>
    <col min="13827" max="13827" width="14" style="152" customWidth="1"/>
    <col min="13828" max="13828" width="9.25" style="152" bestFit="1" customWidth="1"/>
    <col min="13829" max="13829" width="11.25" style="152" customWidth="1"/>
    <col min="13830" max="13836" width="12.625" style="152" customWidth="1"/>
    <col min="13837" max="13837" width="10.5" style="152" customWidth="1"/>
    <col min="13838" max="14081" width="9" style="152"/>
    <col min="14082" max="14082" width="42.625" style="152" customWidth="1"/>
    <col min="14083" max="14083" width="14" style="152" customWidth="1"/>
    <col min="14084" max="14084" width="9.25" style="152" bestFit="1" customWidth="1"/>
    <col min="14085" max="14085" width="11.25" style="152" customWidth="1"/>
    <col min="14086" max="14092" width="12.625" style="152" customWidth="1"/>
    <col min="14093" max="14093" width="10.5" style="152" customWidth="1"/>
    <col min="14094" max="14337" width="9" style="152"/>
    <col min="14338" max="14338" width="42.625" style="152" customWidth="1"/>
    <col min="14339" max="14339" width="14" style="152" customWidth="1"/>
    <col min="14340" max="14340" width="9.25" style="152" bestFit="1" customWidth="1"/>
    <col min="14341" max="14341" width="11.25" style="152" customWidth="1"/>
    <col min="14342" max="14348" width="12.625" style="152" customWidth="1"/>
    <col min="14349" max="14349" width="10.5" style="152" customWidth="1"/>
    <col min="14350" max="14593" width="9" style="152"/>
    <col min="14594" max="14594" width="42.625" style="152" customWidth="1"/>
    <col min="14595" max="14595" width="14" style="152" customWidth="1"/>
    <col min="14596" max="14596" width="9.25" style="152" bestFit="1" customWidth="1"/>
    <col min="14597" max="14597" width="11.25" style="152" customWidth="1"/>
    <col min="14598" max="14604" width="12.625" style="152" customWidth="1"/>
    <col min="14605" max="14605" width="10.5" style="152" customWidth="1"/>
    <col min="14606" max="14849" width="9" style="152"/>
    <col min="14850" max="14850" width="42.625" style="152" customWidth="1"/>
    <col min="14851" max="14851" width="14" style="152" customWidth="1"/>
    <col min="14852" max="14852" width="9.25" style="152" bestFit="1" customWidth="1"/>
    <col min="14853" max="14853" width="11.25" style="152" customWidth="1"/>
    <col min="14854" max="14860" width="12.625" style="152" customWidth="1"/>
    <col min="14861" max="14861" width="10.5" style="152" customWidth="1"/>
    <col min="14862" max="15105" width="9" style="152"/>
    <col min="15106" max="15106" width="42.625" style="152" customWidth="1"/>
    <col min="15107" max="15107" width="14" style="152" customWidth="1"/>
    <col min="15108" max="15108" width="9.25" style="152" bestFit="1" customWidth="1"/>
    <col min="15109" max="15109" width="11.25" style="152" customWidth="1"/>
    <col min="15110" max="15116" width="12.625" style="152" customWidth="1"/>
    <col min="15117" max="15117" width="10.5" style="152" customWidth="1"/>
    <col min="15118" max="15361" width="9" style="152"/>
    <col min="15362" max="15362" width="42.625" style="152" customWidth="1"/>
    <col min="15363" max="15363" width="14" style="152" customWidth="1"/>
    <col min="15364" max="15364" width="9.25" style="152" bestFit="1" customWidth="1"/>
    <col min="15365" max="15365" width="11.25" style="152" customWidth="1"/>
    <col min="15366" max="15372" width="12.625" style="152" customWidth="1"/>
    <col min="15373" max="15373" width="10.5" style="152" customWidth="1"/>
    <col min="15374" max="15617" width="9" style="152"/>
    <col min="15618" max="15618" width="42.625" style="152" customWidth="1"/>
    <col min="15619" max="15619" width="14" style="152" customWidth="1"/>
    <col min="15620" max="15620" width="9.25" style="152" bestFit="1" customWidth="1"/>
    <col min="15621" max="15621" width="11.25" style="152" customWidth="1"/>
    <col min="15622" max="15628" width="12.625" style="152" customWidth="1"/>
    <col min="15629" max="15629" width="10.5" style="152" customWidth="1"/>
    <col min="15630" max="15873" width="9" style="152"/>
    <col min="15874" max="15874" width="42.625" style="152" customWidth="1"/>
    <col min="15875" max="15875" width="14" style="152" customWidth="1"/>
    <col min="15876" max="15876" width="9.25" style="152" bestFit="1" customWidth="1"/>
    <col min="15877" max="15877" width="11.25" style="152" customWidth="1"/>
    <col min="15878" max="15884" width="12.625" style="152" customWidth="1"/>
    <col min="15885" max="15885" width="10.5" style="152" customWidth="1"/>
    <col min="15886" max="16129" width="9" style="152"/>
    <col min="16130" max="16130" width="42.625" style="152" customWidth="1"/>
    <col min="16131" max="16131" width="14" style="152" customWidth="1"/>
    <col min="16132" max="16132" width="9.25" style="152" bestFit="1" customWidth="1"/>
    <col min="16133" max="16133" width="11.25" style="152" customWidth="1"/>
    <col min="16134" max="16140" width="12.625" style="152" customWidth="1"/>
    <col min="16141" max="16141" width="10.5" style="152" customWidth="1"/>
    <col min="16142" max="16384" width="9" style="152"/>
  </cols>
  <sheetData>
    <row r="1" spans="1:18" s="125" customFormat="1" ht="18" customHeight="1">
      <c r="A1" s="354" t="s">
        <v>69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6"/>
    </row>
    <row r="2" spans="1:18" s="125" customFormat="1" ht="18" customHeight="1" thickBot="1">
      <c r="A2" s="357"/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58"/>
    </row>
    <row r="3" spans="1:18" s="125" customFormat="1" ht="13.5" thickBot="1">
      <c r="A3" s="126"/>
      <c r="B3" s="126"/>
      <c r="C3" s="127"/>
      <c r="D3" s="128"/>
      <c r="E3" s="129"/>
      <c r="F3" s="126"/>
      <c r="G3" s="126"/>
      <c r="H3" s="126"/>
      <c r="I3" s="130"/>
      <c r="J3" s="130"/>
      <c r="K3" s="130"/>
      <c r="L3" s="130"/>
      <c r="M3" s="130"/>
      <c r="N3" s="130"/>
    </row>
    <row r="4" spans="1:18" s="125" customFormat="1">
      <c r="A4" s="131" t="s">
        <v>1247</v>
      </c>
      <c r="B4" s="132"/>
      <c r="C4" s="133"/>
      <c r="D4" s="134"/>
      <c r="E4" s="135"/>
      <c r="F4" s="136"/>
      <c r="G4" s="136"/>
      <c r="H4" s="134"/>
      <c r="I4" s="137"/>
      <c r="J4" s="137"/>
      <c r="K4" s="137"/>
      <c r="L4" s="137"/>
      <c r="M4" s="137"/>
      <c r="N4" s="138"/>
    </row>
    <row r="5" spans="1:18" s="125" customFormat="1">
      <c r="A5" s="139" t="s">
        <v>1248</v>
      </c>
      <c r="B5" s="140" t="s">
        <v>1269</v>
      </c>
      <c r="C5" s="127"/>
      <c r="D5" s="128"/>
      <c r="E5" s="141"/>
      <c r="F5" s="142"/>
      <c r="G5" s="126"/>
      <c r="H5" s="128"/>
      <c r="I5" s="130"/>
      <c r="J5" s="130"/>
      <c r="K5" s="130"/>
      <c r="L5" s="130"/>
      <c r="M5" s="130"/>
      <c r="N5" s="143"/>
    </row>
    <row r="6" spans="1:18" s="125" customFormat="1">
      <c r="A6" s="341" t="s">
        <v>1293</v>
      </c>
      <c r="B6" s="342"/>
      <c r="C6" s="127"/>
      <c r="D6" s="128"/>
      <c r="E6" s="141"/>
      <c r="F6" s="142"/>
      <c r="G6" s="126"/>
      <c r="H6" s="128"/>
      <c r="I6" s="130"/>
      <c r="J6" s="130"/>
      <c r="K6" s="130"/>
      <c r="L6" s="130"/>
      <c r="M6" s="130"/>
      <c r="N6" s="143"/>
    </row>
    <row r="7" spans="1:18" s="125" customFormat="1" ht="13.5" thickBot="1">
      <c r="A7" s="144" t="s">
        <v>1249</v>
      </c>
      <c r="B7" s="145" t="s">
        <v>1294</v>
      </c>
      <c r="C7" s="146"/>
      <c r="D7" s="147"/>
      <c r="E7" s="148"/>
      <c r="F7" s="149"/>
      <c r="G7" s="149"/>
      <c r="H7" s="147"/>
      <c r="I7" s="150"/>
      <c r="J7" s="150"/>
      <c r="K7" s="150"/>
      <c r="L7" s="150"/>
      <c r="M7" s="150"/>
      <c r="N7" s="151"/>
    </row>
    <row r="8" spans="1:18" s="125" customFormat="1" ht="13.5" thickBot="1">
      <c r="A8" s="140"/>
      <c r="B8" s="140"/>
      <c r="C8" s="127"/>
      <c r="D8" s="128"/>
      <c r="E8" s="141"/>
      <c r="F8" s="126"/>
      <c r="G8" s="126"/>
      <c r="H8" s="128"/>
      <c r="I8" s="130"/>
      <c r="J8" s="130"/>
      <c r="K8" s="130"/>
      <c r="L8" s="130"/>
      <c r="M8" s="130"/>
      <c r="N8" s="130"/>
    </row>
    <row r="9" spans="1:18" s="125" customFormat="1" ht="13.5" thickBot="1">
      <c r="A9" s="359" t="s">
        <v>1250</v>
      </c>
      <c r="B9" s="360"/>
      <c r="C9" s="360"/>
      <c r="D9" s="360"/>
      <c r="E9" s="360"/>
      <c r="F9" s="360"/>
      <c r="G9" s="360"/>
      <c r="H9" s="360"/>
      <c r="I9" s="360"/>
      <c r="J9" s="360"/>
      <c r="K9" s="360"/>
      <c r="L9" s="360"/>
      <c r="M9" s="360"/>
      <c r="N9" s="361"/>
    </row>
    <row r="10" spans="1:18" ht="13.5" thickBot="1"/>
    <row r="11" spans="1:18" ht="13.5" thickBot="1">
      <c r="A11" s="153" t="s">
        <v>71</v>
      </c>
      <c r="B11" s="154" t="s">
        <v>74</v>
      </c>
      <c r="C11" s="154" t="s">
        <v>77</v>
      </c>
      <c r="D11" s="154" t="s">
        <v>1251</v>
      </c>
      <c r="E11" s="154">
        <v>1</v>
      </c>
      <c r="F11" s="154">
        <v>2</v>
      </c>
      <c r="G11" s="154">
        <v>3</v>
      </c>
      <c r="H11" s="154">
        <v>4</v>
      </c>
      <c r="I11" s="154">
        <v>5</v>
      </c>
      <c r="J11" s="154">
        <v>6</v>
      </c>
      <c r="K11" s="154">
        <v>7</v>
      </c>
      <c r="L11" s="155">
        <v>8</v>
      </c>
      <c r="M11" s="154">
        <v>9</v>
      </c>
      <c r="N11" s="211">
        <v>10</v>
      </c>
      <c r="O11" s="362" t="s">
        <v>1265</v>
      </c>
      <c r="P11" s="363"/>
      <c r="Q11" s="212" t="s">
        <v>1268</v>
      </c>
      <c r="R11" s="213"/>
    </row>
    <row r="12" spans="1:18">
      <c r="A12" s="156"/>
      <c r="B12" s="157"/>
      <c r="C12" s="157"/>
      <c r="D12" s="157"/>
      <c r="E12" s="158"/>
      <c r="F12" s="158"/>
      <c r="G12" s="158"/>
      <c r="H12" s="158"/>
      <c r="I12" s="158"/>
      <c r="J12" s="158"/>
      <c r="K12" s="159"/>
      <c r="L12" s="158"/>
      <c r="M12" s="158"/>
      <c r="N12" s="159"/>
      <c r="O12" s="350"/>
      <c r="P12" s="351"/>
      <c r="Q12" s="168"/>
    </row>
    <row r="13" spans="1:18" ht="14.25">
      <c r="A13" s="160">
        <v>1</v>
      </c>
      <c r="B13" s="161" t="s">
        <v>102</v>
      </c>
      <c r="C13" s="162"/>
      <c r="D13" s="163"/>
      <c r="E13" s="164">
        <v>1</v>
      </c>
      <c r="F13" s="165"/>
      <c r="G13" s="166"/>
      <c r="H13" s="166"/>
      <c r="I13" s="166"/>
      <c r="J13" s="166"/>
      <c r="K13" s="167"/>
      <c r="L13" s="166"/>
      <c r="M13" s="168"/>
      <c r="N13" s="167"/>
      <c r="O13" s="348">
        <f>'TIPO 1 bloco-110 v'!I28</f>
        <v>59951.238499999999</v>
      </c>
      <c r="P13" s="349"/>
      <c r="Q13" s="168">
        <v>1.6E-2</v>
      </c>
    </row>
    <row r="14" spans="1:18" ht="14.25">
      <c r="A14" s="160"/>
      <c r="B14" s="169"/>
      <c r="C14" s="162"/>
      <c r="D14" s="163"/>
      <c r="E14" s="203"/>
      <c r="F14" s="170"/>
      <c r="G14" s="166"/>
      <c r="H14" s="166"/>
      <c r="I14" s="166"/>
      <c r="J14" s="166"/>
      <c r="K14" s="167"/>
      <c r="L14" s="166"/>
      <c r="M14" s="168"/>
      <c r="N14" s="167"/>
      <c r="O14" s="348"/>
      <c r="P14" s="349"/>
      <c r="Q14" s="168"/>
    </row>
    <row r="15" spans="1:18" ht="14.25">
      <c r="A15" s="160">
        <v>2</v>
      </c>
      <c r="B15" s="171" t="s">
        <v>224</v>
      </c>
      <c r="C15" s="162"/>
      <c r="D15" s="163"/>
      <c r="E15" s="164">
        <v>1</v>
      </c>
      <c r="F15" s="173"/>
      <c r="G15" s="165"/>
      <c r="H15" s="166"/>
      <c r="I15" s="166"/>
      <c r="J15" s="166"/>
      <c r="K15" s="167"/>
      <c r="L15" s="166"/>
      <c r="M15" s="168"/>
      <c r="N15" s="167"/>
      <c r="O15" s="348">
        <v>11763.89</v>
      </c>
      <c r="P15" s="349"/>
      <c r="Q15" s="168">
        <v>5.7999999999999996E-3</v>
      </c>
    </row>
    <row r="16" spans="1:18" ht="14.25">
      <c r="A16" s="160"/>
      <c r="B16" s="169"/>
      <c r="C16" s="162"/>
      <c r="D16" s="163"/>
      <c r="E16" s="170">
        <f>$C15*E15</f>
        <v>0</v>
      </c>
      <c r="F16" s="170">
        <f>$C15*F15</f>
        <v>0</v>
      </c>
      <c r="G16" s="170"/>
      <c r="H16" s="166"/>
      <c r="I16" s="166"/>
      <c r="J16" s="166"/>
      <c r="K16" s="167"/>
      <c r="L16" s="166"/>
      <c r="M16" s="168"/>
      <c r="N16" s="167"/>
      <c r="O16" s="348"/>
      <c r="P16" s="349"/>
      <c r="Q16" s="168"/>
    </row>
    <row r="17" spans="1:17" ht="14.25">
      <c r="A17" s="160">
        <v>3</v>
      </c>
      <c r="B17" s="171" t="s">
        <v>1252</v>
      </c>
      <c r="C17" s="162"/>
      <c r="D17" s="163"/>
      <c r="E17" s="173"/>
      <c r="F17" s="172">
        <v>0.6</v>
      </c>
      <c r="G17" s="172">
        <v>0.4</v>
      </c>
      <c r="H17" s="166"/>
      <c r="I17" s="166"/>
      <c r="J17" s="166"/>
      <c r="K17" s="167"/>
      <c r="L17" s="166"/>
      <c r="M17" s="168"/>
      <c r="N17" s="167"/>
      <c r="O17" s="348">
        <v>106533.77</v>
      </c>
      <c r="P17" s="349"/>
      <c r="Q17" s="168">
        <v>5.2900000000000003E-2</v>
      </c>
    </row>
    <row r="18" spans="1:17" ht="14.25">
      <c r="A18" s="160"/>
      <c r="B18" s="169"/>
      <c r="C18" s="162"/>
      <c r="D18" s="163"/>
      <c r="E18" s="170"/>
      <c r="F18" s="170">
        <f>C17*F17</f>
        <v>0</v>
      </c>
      <c r="G18" s="170">
        <f>C17*G17</f>
        <v>0</v>
      </c>
      <c r="H18" s="166"/>
      <c r="I18" s="174"/>
      <c r="J18" s="174"/>
      <c r="K18" s="167"/>
      <c r="L18" s="166"/>
      <c r="M18" s="168"/>
      <c r="N18" s="167"/>
      <c r="O18" s="348"/>
      <c r="P18" s="349"/>
      <c r="Q18" s="168"/>
    </row>
    <row r="19" spans="1:17" ht="14.25">
      <c r="A19" s="160">
        <v>4</v>
      </c>
      <c r="B19" s="171" t="s">
        <v>119</v>
      </c>
      <c r="C19" s="162"/>
      <c r="D19" s="163"/>
      <c r="E19" s="166"/>
      <c r="F19" s="173"/>
      <c r="G19" s="172">
        <v>0.5</v>
      </c>
      <c r="H19" s="172">
        <v>0.5</v>
      </c>
      <c r="I19" s="175"/>
      <c r="J19" s="175"/>
      <c r="K19" s="176"/>
      <c r="L19" s="177"/>
      <c r="M19" s="168"/>
      <c r="N19" s="167"/>
      <c r="O19" s="348">
        <v>108760.52</v>
      </c>
      <c r="P19" s="349"/>
      <c r="Q19" s="168">
        <v>5.3999999999999999E-2</v>
      </c>
    </row>
    <row r="20" spans="1:17" ht="14.25">
      <c r="A20" s="160"/>
      <c r="B20" s="169"/>
      <c r="C20" s="162"/>
      <c r="D20" s="163"/>
      <c r="E20" s="166"/>
      <c r="F20" s="170">
        <f>C19*F19</f>
        <v>0</v>
      </c>
      <c r="G20" s="170">
        <f>C19*G19</f>
        <v>0</v>
      </c>
      <c r="H20" s="170">
        <f>C19*H19</f>
        <v>0</v>
      </c>
      <c r="I20" s="178"/>
      <c r="J20" s="178"/>
      <c r="K20" s="167"/>
      <c r="L20" s="166"/>
      <c r="M20" s="168"/>
      <c r="N20" s="167"/>
      <c r="O20" s="348"/>
      <c r="P20" s="349"/>
      <c r="Q20" s="168"/>
    </row>
    <row r="21" spans="1:17" ht="14.25">
      <c r="A21" s="160">
        <v>5</v>
      </c>
      <c r="B21" s="171" t="s">
        <v>226</v>
      </c>
      <c r="C21" s="162"/>
      <c r="D21" s="163"/>
      <c r="E21" s="166"/>
      <c r="F21" s="173"/>
      <c r="G21" s="173"/>
      <c r="H21" s="172">
        <v>0.6</v>
      </c>
      <c r="I21" s="172">
        <v>0.4</v>
      </c>
      <c r="J21" s="179"/>
      <c r="K21" s="179"/>
      <c r="L21" s="166"/>
      <c r="M21" s="168"/>
      <c r="N21" s="167"/>
      <c r="O21" s="348">
        <v>82081.72</v>
      </c>
      <c r="P21" s="349"/>
      <c r="Q21" s="168">
        <v>4.0800000000000003E-2</v>
      </c>
    </row>
    <row r="22" spans="1:17" ht="14.25">
      <c r="A22" s="160"/>
      <c r="B22" s="166"/>
      <c r="C22" s="162"/>
      <c r="D22" s="163"/>
      <c r="E22" s="166"/>
      <c r="F22" s="170"/>
      <c r="G22" s="170">
        <f t="shared" ref="G22:I22" si="0">$C21*G21</f>
        <v>0</v>
      </c>
      <c r="H22" s="170">
        <f t="shared" si="0"/>
        <v>0</v>
      </c>
      <c r="I22" s="170">
        <f t="shared" si="0"/>
        <v>0</v>
      </c>
      <c r="J22" s="170"/>
      <c r="K22" s="180"/>
      <c r="L22" s="166"/>
      <c r="M22" s="168"/>
      <c r="N22" s="167"/>
      <c r="O22" s="348"/>
      <c r="P22" s="349"/>
      <c r="Q22" s="168"/>
    </row>
    <row r="23" spans="1:17" ht="14.25">
      <c r="A23" s="160">
        <v>6</v>
      </c>
      <c r="B23" s="22" t="s">
        <v>124</v>
      </c>
      <c r="C23" s="162"/>
      <c r="D23" s="163"/>
      <c r="E23" s="166"/>
      <c r="F23" s="166"/>
      <c r="G23" s="166"/>
      <c r="H23" s="179"/>
      <c r="I23" s="172">
        <v>0.5</v>
      </c>
      <c r="J23" s="172">
        <v>0.5</v>
      </c>
      <c r="K23" s="204"/>
      <c r="L23" s="173"/>
      <c r="M23" s="182"/>
      <c r="N23" s="167"/>
      <c r="O23" s="348">
        <v>378357.73</v>
      </c>
      <c r="P23" s="349"/>
      <c r="Q23" s="168">
        <v>0.18790000000000001</v>
      </c>
    </row>
    <row r="24" spans="1:17" ht="14.25">
      <c r="A24" s="160"/>
      <c r="B24" s="166"/>
      <c r="C24" s="162"/>
      <c r="D24" s="163"/>
      <c r="E24" s="166"/>
      <c r="F24" s="166"/>
      <c r="G24" s="166"/>
      <c r="H24" s="170">
        <f>$C23*H23</f>
        <v>0</v>
      </c>
      <c r="I24" s="170">
        <f>$C23*I23</f>
        <v>0</v>
      </c>
      <c r="J24" s="170">
        <f>$C23*J23</f>
        <v>0</v>
      </c>
      <c r="K24" s="180">
        <f>$C23*K23</f>
        <v>0</v>
      </c>
      <c r="L24" s="170">
        <f>$C23*L23</f>
        <v>0</v>
      </c>
      <c r="M24" s="183"/>
      <c r="N24" s="167"/>
      <c r="O24" s="348"/>
      <c r="P24" s="349"/>
      <c r="Q24" s="168"/>
    </row>
    <row r="25" spans="1:17" ht="14.25">
      <c r="A25" s="160">
        <v>7</v>
      </c>
      <c r="B25" s="22" t="s">
        <v>227</v>
      </c>
      <c r="C25" s="162"/>
      <c r="D25" s="163"/>
      <c r="E25" s="166"/>
      <c r="F25" s="166"/>
      <c r="G25" s="173"/>
      <c r="H25" s="173"/>
      <c r="I25" s="172">
        <v>0.3</v>
      </c>
      <c r="J25" s="172">
        <v>0.7</v>
      </c>
      <c r="K25" s="184"/>
      <c r="L25" s="175"/>
      <c r="M25" s="168"/>
      <c r="N25" s="167"/>
      <c r="O25" s="348">
        <v>323308.86</v>
      </c>
      <c r="P25" s="349"/>
      <c r="Q25" s="168">
        <v>0.16059999999999999</v>
      </c>
    </row>
    <row r="26" spans="1:17" ht="14.25">
      <c r="A26" s="160"/>
      <c r="B26" s="166"/>
      <c r="C26" s="162"/>
      <c r="D26" s="163"/>
      <c r="E26" s="166"/>
      <c r="F26" s="166"/>
      <c r="G26" s="170">
        <f>$C25*G25</f>
        <v>0</v>
      </c>
      <c r="H26" s="170">
        <f>$C25*H25</f>
        <v>0</v>
      </c>
      <c r="I26" s="170">
        <f>$C25*I25</f>
        <v>0</v>
      </c>
      <c r="J26" s="178">
        <f>J25*C25</f>
        <v>0</v>
      </c>
      <c r="K26" s="180"/>
      <c r="L26" s="170"/>
      <c r="M26" s="168"/>
      <c r="N26" s="167"/>
      <c r="O26" s="348"/>
      <c r="P26" s="349"/>
      <c r="Q26" s="168"/>
    </row>
    <row r="27" spans="1:17" ht="14.25">
      <c r="A27" s="160">
        <v>8</v>
      </c>
      <c r="B27" s="22" t="s">
        <v>433</v>
      </c>
      <c r="C27" s="162"/>
      <c r="D27" s="163"/>
      <c r="E27" s="166"/>
      <c r="F27" s="175"/>
      <c r="G27" s="172">
        <v>1</v>
      </c>
      <c r="H27" s="179"/>
      <c r="I27" s="179"/>
      <c r="J27" s="179"/>
      <c r="K27" s="185"/>
      <c r="L27" s="175"/>
      <c r="M27" s="168"/>
      <c r="N27" s="167"/>
      <c r="O27" s="348">
        <v>6008.12</v>
      </c>
      <c r="P27" s="349"/>
      <c r="Q27" s="168">
        <v>3.0000000000000001E-3</v>
      </c>
    </row>
    <row r="28" spans="1:17" ht="14.25">
      <c r="A28" s="160"/>
      <c r="B28" s="166"/>
      <c r="C28" s="162"/>
      <c r="D28" s="163"/>
      <c r="E28" s="166"/>
      <c r="F28" s="178"/>
      <c r="G28" s="170">
        <f>$C27*G27</f>
        <v>0</v>
      </c>
      <c r="H28" s="170"/>
      <c r="I28" s="170"/>
      <c r="J28" s="170"/>
      <c r="K28" s="180"/>
      <c r="L28" s="178"/>
      <c r="M28" s="168"/>
      <c r="N28" s="167"/>
      <c r="O28" s="348"/>
      <c r="P28" s="349"/>
      <c r="Q28" s="168"/>
    </row>
    <row r="29" spans="1:17" ht="14.25">
      <c r="A29" s="160">
        <v>9</v>
      </c>
      <c r="B29" s="22" t="s">
        <v>228</v>
      </c>
      <c r="C29" s="162"/>
      <c r="D29" s="163"/>
      <c r="E29" s="166"/>
      <c r="F29" s="166"/>
      <c r="G29" s="166"/>
      <c r="H29" s="173"/>
      <c r="I29" s="173"/>
      <c r="J29" s="172">
        <v>0.4</v>
      </c>
      <c r="K29" s="186">
        <v>0.6</v>
      </c>
      <c r="L29" s="205"/>
      <c r="M29" s="205"/>
      <c r="N29" s="167"/>
      <c r="O29" s="348">
        <v>262995.53999999998</v>
      </c>
      <c r="P29" s="349"/>
      <c r="Q29" s="168">
        <v>0.13059999999999999</v>
      </c>
    </row>
    <row r="30" spans="1:17" ht="14.25">
      <c r="A30" s="160"/>
      <c r="B30" s="166"/>
      <c r="C30" s="162"/>
      <c r="D30" s="163"/>
      <c r="E30" s="166"/>
      <c r="F30" s="166"/>
      <c r="G30" s="166"/>
      <c r="H30" s="170">
        <f>$C29*H29</f>
        <v>0</v>
      </c>
      <c r="I30" s="170">
        <f>$C29*I29</f>
        <v>0</v>
      </c>
      <c r="J30" s="170">
        <f>$C29*J29</f>
        <v>0</v>
      </c>
      <c r="K30" s="187">
        <f>K29*C29</f>
        <v>0</v>
      </c>
      <c r="L30" s="188">
        <f>L29*C29</f>
        <v>0</v>
      </c>
      <c r="M30" s="183">
        <f>M29*C29</f>
        <v>0</v>
      </c>
      <c r="N30" s="167"/>
      <c r="O30" s="348"/>
      <c r="P30" s="349"/>
      <c r="Q30" s="168"/>
    </row>
    <row r="31" spans="1:17" ht="14.25">
      <c r="A31" s="160">
        <v>10</v>
      </c>
      <c r="B31" s="22" t="s">
        <v>516</v>
      </c>
      <c r="C31" s="162"/>
      <c r="D31" s="163"/>
      <c r="E31" s="166"/>
      <c r="F31" s="166"/>
      <c r="G31" s="166"/>
      <c r="H31" s="173"/>
      <c r="I31" s="173"/>
      <c r="J31" s="172">
        <v>0.4</v>
      </c>
      <c r="K31" s="186">
        <v>0.6</v>
      </c>
      <c r="L31" s="205"/>
      <c r="M31" s="168"/>
      <c r="N31" s="167"/>
      <c r="O31" s="348">
        <v>184236.23</v>
      </c>
      <c r="P31" s="349"/>
      <c r="Q31" s="168">
        <v>9.1499999999999998E-2</v>
      </c>
    </row>
    <row r="32" spans="1:17" ht="14.25">
      <c r="A32" s="160"/>
      <c r="B32" s="166"/>
      <c r="C32" s="162"/>
      <c r="D32" s="163"/>
      <c r="E32" s="166"/>
      <c r="F32" s="166"/>
      <c r="G32" s="166"/>
      <c r="H32" s="170">
        <f>$C31*H31</f>
        <v>0</v>
      </c>
      <c r="I32" s="170">
        <f>$C31*I31</f>
        <v>0</v>
      </c>
      <c r="J32" s="170">
        <f>$C31*J31</f>
        <v>0</v>
      </c>
      <c r="K32" s="180">
        <f>K31*C31</f>
        <v>0</v>
      </c>
      <c r="L32" s="170">
        <f>L31*C31</f>
        <v>0</v>
      </c>
      <c r="M32" s="168"/>
      <c r="N32" s="167"/>
      <c r="O32" s="348"/>
      <c r="P32" s="349"/>
      <c r="Q32" s="168"/>
    </row>
    <row r="33" spans="1:17" ht="14.25">
      <c r="A33" s="160">
        <v>11</v>
      </c>
      <c r="B33" s="22" t="s">
        <v>5</v>
      </c>
      <c r="C33" s="162"/>
      <c r="D33" s="163"/>
      <c r="E33" s="166"/>
      <c r="F33" s="166"/>
      <c r="G33" s="166"/>
      <c r="H33" s="179"/>
      <c r="I33" s="179"/>
      <c r="J33" s="179"/>
      <c r="K33" s="173"/>
      <c r="L33" s="173"/>
      <c r="M33" s="172">
        <v>0.5</v>
      </c>
      <c r="N33" s="181">
        <v>0.5</v>
      </c>
      <c r="O33" s="348">
        <v>73966.679999999993</v>
      </c>
      <c r="P33" s="349"/>
      <c r="Q33" s="168">
        <v>3.6700000000000003E-2</v>
      </c>
    </row>
    <row r="34" spans="1:17" ht="14.25">
      <c r="A34" s="160"/>
      <c r="B34" s="166"/>
      <c r="C34" s="162"/>
      <c r="D34" s="163"/>
      <c r="E34" s="166"/>
      <c r="F34" s="166"/>
      <c r="G34" s="166"/>
      <c r="H34" s="170"/>
      <c r="I34" s="170"/>
      <c r="J34" s="170"/>
      <c r="K34" s="189">
        <f>K33*$C33</f>
        <v>0</v>
      </c>
      <c r="L34" s="189">
        <f t="shared" ref="L34:N34" si="1">L33*$C33</f>
        <v>0</v>
      </c>
      <c r="M34" s="189">
        <f t="shared" si="1"/>
        <v>0</v>
      </c>
      <c r="N34" s="189">
        <f t="shared" si="1"/>
        <v>0</v>
      </c>
      <c r="O34" s="348"/>
      <c r="P34" s="349"/>
      <c r="Q34" s="168"/>
    </row>
    <row r="35" spans="1:17" ht="14.25">
      <c r="A35" s="160">
        <v>12</v>
      </c>
      <c r="B35" s="22" t="s">
        <v>45</v>
      </c>
      <c r="C35" s="162"/>
      <c r="D35" s="163"/>
      <c r="E35" s="166"/>
      <c r="F35" s="166"/>
      <c r="G35" s="172">
        <v>0.2</v>
      </c>
      <c r="H35" s="173"/>
      <c r="I35" s="173"/>
      <c r="J35" s="172">
        <v>0.6</v>
      </c>
      <c r="K35" s="172">
        <v>0.2</v>
      </c>
      <c r="L35" s="205"/>
      <c r="M35" s="205"/>
      <c r="N35" s="167"/>
      <c r="O35" s="348">
        <v>32621.24</v>
      </c>
      <c r="P35" s="349"/>
      <c r="Q35" s="168">
        <v>1.6199999999999999E-2</v>
      </c>
    </row>
    <row r="36" spans="1:17" ht="14.25">
      <c r="A36" s="160"/>
      <c r="B36" s="166"/>
      <c r="C36" s="162"/>
      <c r="D36" s="163"/>
      <c r="E36" s="166"/>
      <c r="F36" s="166"/>
      <c r="G36" s="166"/>
      <c r="H36" s="170">
        <f>$C35*H35</f>
        <v>0</v>
      </c>
      <c r="I36" s="170">
        <f>$C35*I35</f>
        <v>0</v>
      </c>
      <c r="J36" s="170">
        <f>$C35*J35</f>
        <v>0</v>
      </c>
      <c r="K36" s="189">
        <f>K35*C35</f>
        <v>0</v>
      </c>
      <c r="L36" s="190">
        <f>L35*C35</f>
        <v>0</v>
      </c>
      <c r="M36" s="168">
        <f>M35*C35</f>
        <v>0</v>
      </c>
      <c r="N36" s="167"/>
      <c r="O36" s="348"/>
      <c r="P36" s="349"/>
      <c r="Q36" s="168"/>
    </row>
    <row r="37" spans="1:17" ht="14.25">
      <c r="A37" s="160">
        <v>13</v>
      </c>
      <c r="B37" s="44" t="s">
        <v>18</v>
      </c>
      <c r="C37" s="162"/>
      <c r="D37" s="163"/>
      <c r="E37" s="166"/>
      <c r="F37" s="175"/>
      <c r="G37" s="175"/>
      <c r="H37" s="206"/>
      <c r="I37" s="173"/>
      <c r="J37" s="173"/>
      <c r="K37" s="181">
        <v>0.3</v>
      </c>
      <c r="L37" s="172">
        <v>0.7</v>
      </c>
      <c r="M37" s="173"/>
      <c r="N37" s="167"/>
      <c r="O37" s="348">
        <v>14906.76</v>
      </c>
      <c r="P37" s="349"/>
      <c r="Q37" s="168">
        <v>7.4000000000000003E-3</v>
      </c>
    </row>
    <row r="38" spans="1:17" ht="14.25">
      <c r="A38" s="160"/>
      <c r="B38" s="166"/>
      <c r="C38" s="162"/>
      <c r="D38" s="163"/>
      <c r="E38" s="166"/>
      <c r="F38" s="178"/>
      <c r="G38" s="178"/>
      <c r="H38" s="170"/>
      <c r="I38" s="170">
        <f>$C37*I37</f>
        <v>0</v>
      </c>
      <c r="J38" s="170">
        <f>$C37*J37</f>
        <v>0</v>
      </c>
      <c r="K38" s="180">
        <f>$C37*K37</f>
        <v>0</v>
      </c>
      <c r="L38" s="170">
        <f>$C37*L37</f>
        <v>0</v>
      </c>
      <c r="M38" s="183">
        <f>M37*C37</f>
        <v>0</v>
      </c>
      <c r="N38" s="167"/>
      <c r="O38" s="348"/>
      <c r="P38" s="349"/>
      <c r="Q38" s="168"/>
    </row>
    <row r="39" spans="1:17" ht="14.25">
      <c r="A39" s="160">
        <v>14</v>
      </c>
      <c r="B39" s="22" t="s">
        <v>47</v>
      </c>
      <c r="C39" s="162"/>
      <c r="D39" s="163"/>
      <c r="E39" s="166"/>
      <c r="F39" s="175"/>
      <c r="G39" s="172">
        <v>0.2</v>
      </c>
      <c r="H39" s="173"/>
      <c r="I39" s="173"/>
      <c r="J39" s="172">
        <v>0.6</v>
      </c>
      <c r="K39" s="181">
        <v>0.2</v>
      </c>
      <c r="L39" s="173"/>
      <c r="M39" s="168"/>
      <c r="N39" s="167"/>
      <c r="O39" s="348">
        <v>36459.870000000003</v>
      </c>
      <c r="P39" s="349"/>
      <c r="Q39" s="168">
        <v>1.8100000000000002E-2</v>
      </c>
    </row>
    <row r="40" spans="1:17" ht="14.25">
      <c r="A40" s="160"/>
      <c r="B40" s="166"/>
      <c r="C40" s="162"/>
      <c r="D40" s="163"/>
      <c r="E40" s="166"/>
      <c r="F40" s="178"/>
      <c r="G40" s="178"/>
      <c r="H40" s="170">
        <f>$C39*H39</f>
        <v>0</v>
      </c>
      <c r="I40" s="170">
        <f>$C39*I39</f>
        <v>0</v>
      </c>
      <c r="J40" s="170">
        <f>$C39*J39</f>
        <v>0</v>
      </c>
      <c r="K40" s="180">
        <f>$C39*K39</f>
        <v>0</v>
      </c>
      <c r="L40" s="170">
        <f>$C39*L39</f>
        <v>0</v>
      </c>
      <c r="M40" s="168"/>
      <c r="N40" s="167"/>
      <c r="O40" s="348"/>
      <c r="P40" s="349"/>
      <c r="Q40" s="168"/>
    </row>
    <row r="41" spans="1:17" ht="14.25">
      <c r="A41" s="160">
        <v>15</v>
      </c>
      <c r="B41" s="22" t="s">
        <v>22</v>
      </c>
      <c r="C41" s="162"/>
      <c r="D41" s="163"/>
      <c r="E41" s="166"/>
      <c r="F41" s="173"/>
      <c r="G41" s="179"/>
      <c r="H41" s="179"/>
      <c r="I41" s="173"/>
      <c r="J41" s="173"/>
      <c r="K41" s="204"/>
      <c r="L41" s="204"/>
      <c r="M41" s="181">
        <v>1</v>
      </c>
      <c r="N41" s="167"/>
      <c r="O41" s="348">
        <v>47457.97</v>
      </c>
      <c r="P41" s="349"/>
      <c r="Q41" s="168">
        <v>2.3599999999999999E-2</v>
      </c>
    </row>
    <row r="42" spans="1:17" ht="14.25">
      <c r="A42" s="160"/>
      <c r="B42" s="166"/>
      <c r="C42" s="162"/>
      <c r="D42" s="163"/>
      <c r="E42" s="166"/>
      <c r="F42" s="191"/>
      <c r="G42" s="178"/>
      <c r="H42" s="170"/>
      <c r="I42" s="170"/>
      <c r="J42" s="170">
        <f t="shared" ref="J42:K42" si="2">$C41*J41</f>
        <v>0</v>
      </c>
      <c r="K42" s="180">
        <f t="shared" si="2"/>
        <v>0</v>
      </c>
      <c r="L42" s="178">
        <f>L41*C41</f>
        <v>0</v>
      </c>
      <c r="M42" s="183">
        <f>M41*C41</f>
        <v>0</v>
      </c>
      <c r="N42" s="167"/>
      <c r="O42" s="348"/>
      <c r="P42" s="349"/>
      <c r="Q42" s="168"/>
    </row>
    <row r="43" spans="1:17" ht="14.25">
      <c r="A43" s="160">
        <v>16</v>
      </c>
      <c r="B43" s="22" t="s">
        <v>230</v>
      </c>
      <c r="C43" s="162"/>
      <c r="D43" s="163"/>
      <c r="E43" s="166"/>
      <c r="F43" s="173"/>
      <c r="G43" s="179"/>
      <c r="H43" s="173"/>
      <c r="I43" s="173"/>
      <c r="J43" s="206"/>
      <c r="K43" s="207"/>
      <c r="L43" s="173"/>
      <c r="M43" s="172">
        <v>1</v>
      </c>
      <c r="N43" s="167"/>
      <c r="O43" s="348">
        <v>3093.79</v>
      </c>
      <c r="P43" s="349"/>
      <c r="Q43" s="168">
        <v>1.5E-3</v>
      </c>
    </row>
    <row r="44" spans="1:17" ht="14.25">
      <c r="A44" s="160"/>
      <c r="B44" s="166"/>
      <c r="C44" s="162"/>
      <c r="D44" s="163"/>
      <c r="E44" s="166"/>
      <c r="F44" s="191"/>
      <c r="G44" s="178"/>
      <c r="H44" s="170">
        <f>$C43*H43</f>
        <v>0</v>
      </c>
      <c r="I44" s="170">
        <f>$C43*I43</f>
        <v>0</v>
      </c>
      <c r="J44" s="178"/>
      <c r="K44" s="192"/>
      <c r="L44" s="178">
        <f>L43*C43</f>
        <v>0</v>
      </c>
      <c r="M44" s="183">
        <f>M43*C43</f>
        <v>0</v>
      </c>
      <c r="N44" s="167"/>
      <c r="O44" s="348"/>
      <c r="P44" s="349"/>
      <c r="Q44" s="168"/>
    </row>
    <row r="45" spans="1:17" ht="14.25">
      <c r="A45" s="160">
        <v>17</v>
      </c>
      <c r="B45" s="22" t="s">
        <v>231</v>
      </c>
      <c r="C45" s="162"/>
      <c r="D45" s="163"/>
      <c r="E45" s="166"/>
      <c r="F45" s="175"/>
      <c r="G45" s="175"/>
      <c r="H45" s="173"/>
      <c r="I45" s="173"/>
      <c r="J45" s="173"/>
      <c r="K45" s="173"/>
      <c r="L45" s="172">
        <v>1</v>
      </c>
      <c r="M45" s="173"/>
      <c r="N45" s="167"/>
      <c r="O45" s="348">
        <v>22148.94</v>
      </c>
      <c r="P45" s="349"/>
      <c r="Q45" s="168">
        <v>1.0999999999999999E-2</v>
      </c>
    </row>
    <row r="46" spans="1:17" ht="14.25">
      <c r="A46" s="166"/>
      <c r="B46" s="166"/>
      <c r="C46" s="193"/>
      <c r="D46" s="165"/>
      <c r="E46" s="166"/>
      <c r="F46" s="170"/>
      <c r="G46" s="170"/>
      <c r="H46" s="170">
        <f>H45*$C45</f>
        <v>0</v>
      </c>
      <c r="I46" s="170">
        <f t="shared" ref="I46:M46" si="3">I45*$C45</f>
        <v>0</v>
      </c>
      <c r="J46" s="170">
        <f t="shared" si="3"/>
        <v>0</v>
      </c>
      <c r="K46" s="170">
        <f t="shared" si="3"/>
        <v>0</v>
      </c>
      <c r="L46" s="170">
        <f t="shared" si="3"/>
        <v>0</v>
      </c>
      <c r="M46" s="170">
        <f t="shared" si="3"/>
        <v>0</v>
      </c>
      <c r="N46" s="167"/>
      <c r="O46" s="348"/>
      <c r="P46" s="349"/>
      <c r="Q46" s="168"/>
    </row>
    <row r="47" spans="1:17" ht="14.25">
      <c r="A47" s="194">
        <v>18</v>
      </c>
      <c r="B47" s="22" t="s">
        <v>746</v>
      </c>
      <c r="C47" s="193"/>
      <c r="D47" s="163"/>
      <c r="E47" s="166"/>
      <c r="F47" s="170"/>
      <c r="G47" s="195">
        <v>0.2</v>
      </c>
      <c r="H47" s="208"/>
      <c r="I47" s="208"/>
      <c r="J47" s="172">
        <v>0.6</v>
      </c>
      <c r="K47" s="181">
        <v>0.2</v>
      </c>
      <c r="L47" s="208"/>
      <c r="M47" s="208"/>
      <c r="N47" s="209"/>
      <c r="O47" s="348">
        <v>164557.43</v>
      </c>
      <c r="P47" s="349"/>
      <c r="Q47" s="168">
        <v>8.1699999999999995E-2</v>
      </c>
    </row>
    <row r="48" spans="1:17" ht="14.25">
      <c r="A48" s="194"/>
      <c r="B48" s="166"/>
      <c r="C48" s="193"/>
      <c r="D48" s="165"/>
      <c r="E48" s="166"/>
      <c r="F48" s="170"/>
      <c r="G48" s="170"/>
      <c r="H48" s="170">
        <f>H47*$C47</f>
        <v>0</v>
      </c>
      <c r="I48" s="170">
        <f t="shared" ref="I48:M48" si="4">I47*$C47</f>
        <v>0</v>
      </c>
      <c r="J48" s="170">
        <f t="shared" si="4"/>
        <v>0</v>
      </c>
      <c r="K48" s="170">
        <f t="shared" si="4"/>
        <v>0</v>
      </c>
      <c r="L48" s="170">
        <f t="shared" si="4"/>
        <v>0</v>
      </c>
      <c r="M48" s="170">
        <f t="shared" si="4"/>
        <v>0</v>
      </c>
      <c r="N48" s="189">
        <f>N47*C47</f>
        <v>0</v>
      </c>
      <c r="O48" s="348"/>
      <c r="P48" s="349"/>
      <c r="Q48" s="168"/>
    </row>
    <row r="49" spans="1:17" ht="14.25">
      <c r="A49" s="194">
        <v>19</v>
      </c>
      <c r="B49" s="46" t="s">
        <v>271</v>
      </c>
      <c r="C49" s="193"/>
      <c r="D49" s="163"/>
      <c r="E49" s="166"/>
      <c r="F49" s="170"/>
      <c r="G49" s="170"/>
      <c r="H49" s="170"/>
      <c r="I49" s="208"/>
      <c r="J49" s="170"/>
      <c r="K49" s="180"/>
      <c r="L49" s="170"/>
      <c r="M49" s="172">
        <v>1</v>
      </c>
      <c r="N49" s="167"/>
      <c r="O49" s="348">
        <v>1289.53</v>
      </c>
      <c r="P49" s="349"/>
      <c r="Q49" s="168">
        <v>5.9999999999999995E-4</v>
      </c>
    </row>
    <row r="50" spans="1:17" ht="14.25">
      <c r="A50" s="194"/>
      <c r="B50" s="166"/>
      <c r="C50" s="193"/>
      <c r="D50" s="165"/>
      <c r="E50" s="166"/>
      <c r="F50" s="170"/>
      <c r="G50" s="170"/>
      <c r="H50" s="170"/>
      <c r="I50" s="170">
        <f>I49*C49</f>
        <v>0</v>
      </c>
      <c r="J50" s="170"/>
      <c r="K50" s="180"/>
      <c r="L50" s="170"/>
      <c r="M50" s="183">
        <f>M49*C49</f>
        <v>0</v>
      </c>
      <c r="N50" s="167"/>
      <c r="O50" s="348"/>
      <c r="P50" s="349"/>
      <c r="Q50" s="168"/>
    </row>
    <row r="51" spans="1:17" ht="14.25">
      <c r="A51" s="194">
        <v>20</v>
      </c>
      <c r="B51" s="46" t="s">
        <v>10</v>
      </c>
      <c r="C51" s="193"/>
      <c r="D51" s="163"/>
      <c r="E51" s="166"/>
      <c r="F51" s="170"/>
      <c r="G51" s="195">
        <v>0.2</v>
      </c>
      <c r="H51" s="208"/>
      <c r="I51" s="208"/>
      <c r="J51" s="172">
        <v>0.6</v>
      </c>
      <c r="K51" s="181">
        <v>0.2</v>
      </c>
      <c r="L51" s="208"/>
      <c r="M51" s="208"/>
      <c r="N51" s="209"/>
      <c r="O51" s="348">
        <v>29902.080000000002</v>
      </c>
      <c r="P51" s="349"/>
      <c r="Q51" s="168">
        <v>1.49E-2</v>
      </c>
    </row>
    <row r="52" spans="1:17" ht="14.25">
      <c r="A52" s="194"/>
      <c r="B52" s="166"/>
      <c r="C52" s="193"/>
      <c r="D52" s="165"/>
      <c r="E52" s="166"/>
      <c r="F52" s="170"/>
      <c r="G52" s="170"/>
      <c r="H52" s="170"/>
      <c r="I52" s="170"/>
      <c r="J52" s="170"/>
      <c r="K52" s="180">
        <f>K51*$C51</f>
        <v>0</v>
      </c>
      <c r="L52" s="180">
        <f t="shared" ref="L52:N52" si="5">L51*$C51</f>
        <v>0</v>
      </c>
      <c r="M52" s="180">
        <f t="shared" si="5"/>
        <v>0</v>
      </c>
      <c r="N52" s="180">
        <f t="shared" si="5"/>
        <v>0</v>
      </c>
      <c r="O52" s="348"/>
      <c r="P52" s="349"/>
      <c r="Q52" s="168"/>
    </row>
    <row r="53" spans="1:17" ht="14.25">
      <c r="A53" s="194">
        <v>21</v>
      </c>
      <c r="B53" s="22" t="s">
        <v>232</v>
      </c>
      <c r="C53" s="193"/>
      <c r="D53" s="163"/>
      <c r="E53" s="166"/>
      <c r="F53" s="170"/>
      <c r="G53" s="170"/>
      <c r="H53" s="170"/>
      <c r="I53" s="170"/>
      <c r="J53" s="170"/>
      <c r="K53" s="195">
        <v>1</v>
      </c>
      <c r="L53" s="170"/>
      <c r="M53" s="168"/>
      <c r="N53" s="209"/>
      <c r="O53" s="348">
        <v>4194.97</v>
      </c>
      <c r="P53" s="349"/>
      <c r="Q53" s="168">
        <v>2.0999999999999999E-3</v>
      </c>
    </row>
    <row r="54" spans="1:17" ht="14.25">
      <c r="A54" s="194"/>
      <c r="B54" s="166"/>
      <c r="C54" s="193"/>
      <c r="D54" s="165"/>
      <c r="E54" s="166"/>
      <c r="F54" s="170"/>
      <c r="G54" s="170"/>
      <c r="H54" s="170"/>
      <c r="I54" s="170"/>
      <c r="J54" s="170"/>
      <c r="K54" s="180"/>
      <c r="L54" s="170"/>
      <c r="M54" s="168"/>
      <c r="N54" s="189">
        <f>N53*C53</f>
        <v>0</v>
      </c>
      <c r="O54" s="348"/>
      <c r="P54" s="349"/>
      <c r="Q54" s="168"/>
    </row>
    <row r="55" spans="1:17" ht="14.25">
      <c r="A55" s="194">
        <v>22</v>
      </c>
      <c r="B55" s="22" t="s">
        <v>1253</v>
      </c>
      <c r="C55" s="193"/>
      <c r="D55" s="163"/>
      <c r="E55" s="166"/>
      <c r="F55" s="208"/>
      <c r="G55" s="208"/>
      <c r="H55" s="208"/>
      <c r="I55" s="208"/>
      <c r="J55" s="208"/>
      <c r="K55" s="209"/>
      <c r="L55" s="195">
        <v>1</v>
      </c>
      <c r="M55" s="209"/>
      <c r="N55" s="209"/>
      <c r="O55" s="348">
        <v>17006.919999999998</v>
      </c>
      <c r="P55" s="349"/>
      <c r="Q55" s="168">
        <v>8.3999999999999995E-3</v>
      </c>
    </row>
    <row r="56" spans="1:17" ht="14.25">
      <c r="A56" s="194"/>
      <c r="B56" s="166"/>
      <c r="C56" s="193"/>
      <c r="D56" s="165"/>
      <c r="E56" s="166"/>
      <c r="F56" s="170">
        <f>F55*C55</f>
        <v>0</v>
      </c>
      <c r="G56" s="170">
        <f>G55*C55</f>
        <v>0</v>
      </c>
      <c r="H56" s="170"/>
      <c r="I56" s="170"/>
      <c r="J56" s="170"/>
      <c r="K56" s="180">
        <f>K55*C55</f>
        <v>0</v>
      </c>
      <c r="L56" s="170">
        <f>L55*C55</f>
        <v>0</v>
      </c>
      <c r="M56" s="183">
        <f>M55*C55</f>
        <v>0</v>
      </c>
      <c r="N56" s="189">
        <f>N55*C55</f>
        <v>0</v>
      </c>
      <c r="O56" s="348"/>
      <c r="P56" s="349"/>
      <c r="Q56" s="168"/>
    </row>
    <row r="57" spans="1:17" ht="14.25">
      <c r="A57" s="194">
        <v>23</v>
      </c>
      <c r="B57" s="22" t="s">
        <v>229</v>
      </c>
      <c r="C57" s="193"/>
      <c r="D57" s="163"/>
      <c r="E57" s="208"/>
      <c r="F57" s="208"/>
      <c r="G57" s="208"/>
      <c r="H57" s="191"/>
      <c r="I57" s="191"/>
      <c r="J57" s="191"/>
      <c r="K57" s="210"/>
      <c r="L57" s="208"/>
      <c r="M57" s="195">
        <v>0.5</v>
      </c>
      <c r="N57" s="196">
        <v>0.5</v>
      </c>
      <c r="O57" s="348">
        <v>65796.22</v>
      </c>
      <c r="P57" s="349"/>
      <c r="Q57" s="168">
        <v>3.27E-2</v>
      </c>
    </row>
    <row r="58" spans="1:17" ht="14.25">
      <c r="A58" s="194"/>
      <c r="B58" s="166"/>
      <c r="C58" s="193"/>
      <c r="D58" s="165"/>
      <c r="E58" s="190">
        <f>E57*C57</f>
        <v>0</v>
      </c>
      <c r="F58" s="190">
        <f>F57*C57</f>
        <v>0</v>
      </c>
      <c r="G58" s="190"/>
      <c r="H58" s="170"/>
      <c r="I58" s="170"/>
      <c r="J58" s="170"/>
      <c r="K58" s="180"/>
      <c r="L58" s="170">
        <f>L57*C57</f>
        <v>0</v>
      </c>
      <c r="M58" s="183">
        <f>M57*C57</f>
        <v>0</v>
      </c>
      <c r="N58" s="189">
        <f>N57*C57</f>
        <v>0</v>
      </c>
      <c r="O58" s="348"/>
      <c r="P58" s="349"/>
      <c r="Q58" s="168"/>
    </row>
    <row r="59" spans="1:17" ht="14.25">
      <c r="A59" s="194">
        <v>24</v>
      </c>
      <c r="B59" s="22" t="s">
        <v>27</v>
      </c>
      <c r="C59" s="193"/>
      <c r="D59" s="163"/>
      <c r="E59" s="166"/>
      <c r="F59" s="170"/>
      <c r="G59" s="170"/>
      <c r="H59" s="170"/>
      <c r="I59" s="170"/>
      <c r="J59" s="170"/>
      <c r="K59" s="180"/>
      <c r="L59" s="170"/>
      <c r="M59" s="209"/>
      <c r="N59" s="196">
        <v>1</v>
      </c>
      <c r="O59" s="348">
        <v>3488.63</v>
      </c>
      <c r="P59" s="349"/>
      <c r="Q59" s="168">
        <v>1.6999999999999999E-3</v>
      </c>
    </row>
    <row r="60" spans="1:17" ht="14.25">
      <c r="A60" s="166"/>
      <c r="B60" s="166"/>
      <c r="C60" s="193"/>
      <c r="D60" s="166"/>
      <c r="E60" s="166"/>
      <c r="F60" s="166"/>
      <c r="G60" s="166"/>
      <c r="H60" s="166"/>
      <c r="I60" s="166"/>
      <c r="J60" s="166"/>
      <c r="K60" s="166"/>
      <c r="L60" s="166"/>
      <c r="M60" s="190">
        <f>M59*C59</f>
        <v>0</v>
      </c>
      <c r="N60" s="189">
        <f>N59*C59</f>
        <v>0</v>
      </c>
      <c r="O60" s="348"/>
      <c r="P60" s="349"/>
      <c r="Q60" s="168"/>
    </row>
    <row r="61" spans="1:17" ht="15" thickBot="1">
      <c r="C61" s="197"/>
      <c r="L61" s="198"/>
      <c r="O61" s="350"/>
      <c r="P61" s="351"/>
      <c r="Q61" s="168"/>
    </row>
    <row r="62" spans="1:17" ht="13.5" thickBot="1">
      <c r="A62" s="346" t="s">
        <v>1254</v>
      </c>
      <c r="B62" s="347"/>
      <c r="C62" s="199">
        <f>SUM(C13:C59)</f>
        <v>0</v>
      </c>
      <c r="D62" s="216"/>
      <c r="E62" s="217">
        <f>E14+E16+E18+E20+E22+E24+E26+E28+E30+E32+E34+E36+E38+E40+E42+E44+E46+E48+E50+E52+E54+E56+E58+E60</f>
        <v>0</v>
      </c>
      <c r="F62" s="217">
        <f t="shared" ref="F62:N62" si="6">F14+F16+F18+F20+F22+F24+F26+F28+F30+F32+F34+F36+F38+F40+F42+F44+F46+F48+F50+F52+F54+F56+F58+F60</f>
        <v>0</v>
      </c>
      <c r="G62" s="217">
        <f t="shared" si="6"/>
        <v>0</v>
      </c>
      <c r="H62" s="219">
        <f t="shared" si="6"/>
        <v>0</v>
      </c>
      <c r="I62" s="217">
        <f t="shared" si="6"/>
        <v>0</v>
      </c>
      <c r="J62" s="217">
        <f t="shared" si="6"/>
        <v>0</v>
      </c>
      <c r="K62" s="217">
        <f t="shared" si="6"/>
        <v>0</v>
      </c>
      <c r="L62" s="217">
        <f t="shared" si="6"/>
        <v>0</v>
      </c>
      <c r="M62" s="217">
        <f t="shared" si="6"/>
        <v>0</v>
      </c>
      <c r="N62" s="220">
        <f t="shared" si="6"/>
        <v>0</v>
      </c>
      <c r="O62" s="352">
        <f>SUM(O13:O61)</f>
        <v>2040888.6484999999</v>
      </c>
      <c r="P62" s="353"/>
      <c r="Q62" s="215">
        <v>1</v>
      </c>
    </row>
    <row r="63" spans="1:17" ht="13.5" thickBot="1">
      <c r="A63" s="346" t="s">
        <v>1266</v>
      </c>
      <c r="B63" s="347"/>
      <c r="C63" s="218"/>
      <c r="D63" s="221"/>
      <c r="E63" s="222">
        <f>(O13)+(O15)</f>
        <v>71715.128499999992</v>
      </c>
      <c r="F63" s="223">
        <f>(0.6*O17)</f>
        <v>63920.262000000002</v>
      </c>
      <c r="G63" s="223">
        <f>(0.4*O17)+(0.5*O19)+(O27)+(0.2*O35)+(0.2*O39)+(0.2*O47)+(0.2*O51)</f>
        <v>155710.01200000002</v>
      </c>
      <c r="H63" s="223">
        <f>(0.5*O19)+(0.6*O21)</f>
        <v>103629.292</v>
      </c>
      <c r="I63" s="223">
        <f>(0.4*O21)+(0.5*O23)+(0.3*O25)</f>
        <v>319004.21100000001</v>
      </c>
      <c r="J63" s="223">
        <f>(0.5*O23)+(0.7*O25)+(0.4*O29)+(0.4*O31)+(0.6*O35)+(0.6*O39)+(0.6*O47)+(0.6*O51)</f>
        <v>752512.147</v>
      </c>
      <c r="K63" s="223">
        <f>(0.6*O29)+(0.6*O31)+(0.2*O35)+(0.3*O37)+(0.2*O39)+(0.2*O47)+(0.2*O51)+(O53)</f>
        <v>329714.18399999995</v>
      </c>
      <c r="L63" s="223">
        <f>(0.7*O37)+(O45)+(O55)</f>
        <v>49590.591999999997</v>
      </c>
      <c r="M63" s="223">
        <f>(0.5*O33)+(O41)+(O43)+(O49)+(0.5*O57)</f>
        <v>121722.73999999999</v>
      </c>
      <c r="N63" s="224">
        <f>(0.5*O33)+(0.5*O57)+(O59)</f>
        <v>73370.080000000002</v>
      </c>
      <c r="O63" s="344"/>
      <c r="P63" s="345"/>
      <c r="Q63" s="166"/>
    </row>
    <row r="64" spans="1:17" ht="13.5" thickBot="1">
      <c r="A64" s="346" t="s">
        <v>1267</v>
      </c>
      <c r="B64" s="347"/>
      <c r="C64" s="218"/>
      <c r="D64" s="221"/>
      <c r="E64" s="225">
        <f>E63</f>
        <v>71715.128499999992</v>
      </c>
      <c r="F64" s="226">
        <f t="shared" ref="F64:N64" si="7">E64+F63</f>
        <v>135635.39049999998</v>
      </c>
      <c r="G64" s="226">
        <f t="shared" si="7"/>
        <v>291345.40249999997</v>
      </c>
      <c r="H64" s="226">
        <f t="shared" si="7"/>
        <v>394974.69449999998</v>
      </c>
      <c r="I64" s="226">
        <f t="shared" si="7"/>
        <v>713978.90549999999</v>
      </c>
      <c r="J64" s="226">
        <f t="shared" si="7"/>
        <v>1466491.0525</v>
      </c>
      <c r="K64" s="226">
        <f t="shared" si="7"/>
        <v>1796205.2364999999</v>
      </c>
      <c r="L64" s="226">
        <f t="shared" si="7"/>
        <v>1845795.8284999998</v>
      </c>
      <c r="M64" s="226">
        <f t="shared" si="7"/>
        <v>1967518.5684999998</v>
      </c>
      <c r="N64" s="227">
        <f t="shared" si="7"/>
        <v>2040888.6484999999</v>
      </c>
      <c r="O64" s="344"/>
      <c r="P64" s="345"/>
      <c r="Q64" s="166"/>
    </row>
    <row r="65" spans="3:3" ht="14.25">
      <c r="C65" s="197"/>
    </row>
  </sheetData>
  <mergeCells count="60">
    <mergeCell ref="A1:N2"/>
    <mergeCell ref="A9:N9"/>
    <mergeCell ref="A62:B62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O24:P24"/>
    <mergeCell ref="O25:P25"/>
    <mergeCell ref="O26:P26"/>
    <mergeCell ref="O27:P27"/>
    <mergeCell ref="O28:P28"/>
    <mergeCell ref="O29:P29"/>
    <mergeCell ref="O30:P30"/>
    <mergeCell ref="O31:P31"/>
    <mergeCell ref="O32:P32"/>
    <mergeCell ref="O33:P33"/>
    <mergeCell ref="O34:P34"/>
    <mergeCell ref="O35:P35"/>
    <mergeCell ref="O36:P36"/>
    <mergeCell ref="O37:P37"/>
    <mergeCell ref="O38:P38"/>
    <mergeCell ref="O39:P39"/>
    <mergeCell ref="O40:P40"/>
    <mergeCell ref="O41:P41"/>
    <mergeCell ref="O42:P42"/>
    <mergeCell ref="O49:P49"/>
    <mergeCell ref="O50:P50"/>
    <mergeCell ref="O51:P51"/>
    <mergeCell ref="O52:P52"/>
    <mergeCell ref="O43:P43"/>
    <mergeCell ref="O44:P44"/>
    <mergeCell ref="O45:P45"/>
    <mergeCell ref="O46:P46"/>
    <mergeCell ref="O47:P47"/>
    <mergeCell ref="A6:B6"/>
    <mergeCell ref="O63:P63"/>
    <mergeCell ref="O64:P64"/>
    <mergeCell ref="A63:B63"/>
    <mergeCell ref="A64:B64"/>
    <mergeCell ref="O58:P58"/>
    <mergeCell ref="O59:P59"/>
    <mergeCell ref="O60:P60"/>
    <mergeCell ref="O61:P61"/>
    <mergeCell ref="O62:P62"/>
    <mergeCell ref="O53:P53"/>
    <mergeCell ref="O54:P54"/>
    <mergeCell ref="O55:P55"/>
    <mergeCell ref="O56:P56"/>
    <mergeCell ref="O57:P57"/>
    <mergeCell ref="O48:P48"/>
  </mergeCells>
  <pageMargins left="0.511811024" right="0.511811024" top="0.78740157499999996" bottom="0.78740157499999996" header="0.31496062000000002" footer="0.31496062000000002"/>
  <pageSetup paperSize="9" scale="5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"/>
  <sheetViews>
    <sheetView workbookViewId="0">
      <selection sqref="A1:XFD1048576"/>
    </sheetView>
  </sheetViews>
  <sheetFormatPr defaultRowHeight="14.25"/>
  <cols>
    <col min="3" max="3" width="40.25" customWidth="1"/>
    <col min="7" max="7" width="24.125" customWidth="1"/>
  </cols>
  <sheetData>
    <row r="1" spans="1:7" ht="15" thickBot="1">
      <c r="A1" s="364" t="s">
        <v>105</v>
      </c>
      <c r="B1" s="365"/>
      <c r="C1" s="366" t="s">
        <v>1278</v>
      </c>
      <c r="D1" s="367"/>
      <c r="E1" s="367"/>
      <c r="F1" s="368"/>
      <c r="G1" s="228" t="s">
        <v>1279</v>
      </c>
    </row>
    <row r="2" spans="1:7">
      <c r="A2" s="229" t="s">
        <v>1280</v>
      </c>
      <c r="B2" s="230" t="s">
        <v>1281</v>
      </c>
      <c r="C2" s="231" t="s">
        <v>1282</v>
      </c>
      <c r="D2" s="232" t="s">
        <v>1283</v>
      </c>
      <c r="E2" s="233" t="s">
        <v>1284</v>
      </c>
      <c r="F2" s="234" t="s">
        <v>1285</v>
      </c>
      <c r="G2" s="235" t="s">
        <v>1286</v>
      </c>
    </row>
    <row r="3" spans="1:7">
      <c r="A3" s="236" t="s">
        <v>84</v>
      </c>
      <c r="B3" s="237">
        <v>2707</v>
      </c>
      <c r="C3" s="238" t="s">
        <v>1287</v>
      </c>
      <c r="D3" s="239" t="s">
        <v>1288</v>
      </c>
      <c r="E3" s="240">
        <v>40</v>
      </c>
      <c r="F3" s="241"/>
      <c r="G3" s="242">
        <f>E3*F3</f>
        <v>0</v>
      </c>
    </row>
    <row r="4" spans="1:7" ht="15" thickBot="1">
      <c r="A4" s="369" t="s">
        <v>1289</v>
      </c>
      <c r="B4" s="370"/>
      <c r="C4" s="370"/>
      <c r="D4" s="370"/>
      <c r="E4" s="370"/>
      <c r="F4" s="370"/>
      <c r="G4" s="243">
        <f>SUM(G3:G3)</f>
        <v>0</v>
      </c>
    </row>
  </sheetData>
  <mergeCells count="3">
    <mergeCell ref="A1:B1"/>
    <mergeCell ref="C1:F1"/>
    <mergeCell ref="A4:F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I24" sqref="I24:J24"/>
    </sheetView>
  </sheetViews>
  <sheetFormatPr defaultRowHeight="12.75" outlineLevelRow="1"/>
  <cols>
    <col min="1" max="1" width="2.25" style="9" customWidth="1"/>
    <col min="2" max="2" width="8.625" style="10" customWidth="1"/>
    <col min="3" max="3" width="16.125" style="10" customWidth="1"/>
    <col min="4" max="4" width="10.5" style="10" customWidth="1"/>
    <col min="5" max="5" width="65.875" style="11" customWidth="1"/>
    <col min="6" max="6" width="6.625" style="9" customWidth="1"/>
    <col min="7" max="7" width="11.5" style="54" customWidth="1"/>
    <col min="8" max="8" width="14.125" style="53" customWidth="1"/>
    <col min="9" max="9" width="14.125" style="1" customWidth="1"/>
    <col min="10" max="10" width="9.375" style="1" customWidth="1"/>
    <col min="11" max="16384" width="9" style="1"/>
  </cols>
  <sheetData>
    <row r="1" spans="1:9" ht="20.25" customHeight="1">
      <c r="A1" s="265"/>
      <c r="B1" s="320"/>
      <c r="C1" s="321"/>
      <c r="D1" s="321"/>
      <c r="E1" s="321"/>
      <c r="F1" s="321"/>
      <c r="G1" s="321"/>
      <c r="H1" s="321"/>
      <c r="I1" s="322"/>
    </row>
    <row r="2" spans="1:9" ht="20.25" customHeight="1">
      <c r="A2" s="265"/>
      <c r="B2" s="323"/>
      <c r="C2" s="324"/>
      <c r="D2" s="324"/>
      <c r="E2" s="324"/>
      <c r="F2" s="324"/>
      <c r="G2" s="324"/>
      <c r="H2" s="324"/>
      <c r="I2" s="325"/>
    </row>
    <row r="3" spans="1:9" ht="20.25" customHeight="1">
      <c r="A3" s="265"/>
      <c r="B3" s="323"/>
      <c r="C3" s="324"/>
      <c r="D3" s="324"/>
      <c r="E3" s="324"/>
      <c r="F3" s="324"/>
      <c r="G3" s="324"/>
      <c r="H3" s="324"/>
      <c r="I3" s="325"/>
    </row>
    <row r="4" spans="1:9" ht="12.75" customHeight="1">
      <c r="A4" s="6"/>
      <c r="B4" s="323"/>
      <c r="C4" s="324"/>
      <c r="D4" s="324"/>
      <c r="E4" s="324"/>
      <c r="F4" s="324"/>
      <c r="G4" s="324"/>
      <c r="H4" s="324"/>
      <c r="I4" s="325"/>
    </row>
    <row r="5" spans="1:9" ht="13.5" customHeight="1" thickBot="1">
      <c r="A5" s="6"/>
      <c r="B5" s="326"/>
      <c r="C5" s="327"/>
      <c r="D5" s="327"/>
      <c r="E5" s="327"/>
      <c r="F5" s="327"/>
      <c r="G5" s="327"/>
      <c r="H5" s="327"/>
      <c r="I5" s="328"/>
    </row>
    <row r="6" spans="1:9">
      <c r="A6" s="124"/>
      <c r="B6" s="245" t="s">
        <v>408</v>
      </c>
      <c r="C6" s="246"/>
      <c r="D6" s="246"/>
      <c r="E6" s="247"/>
      <c r="F6" s="248"/>
      <c r="G6" s="249"/>
      <c r="H6" s="250"/>
      <c r="I6" s="251"/>
    </row>
    <row r="7" spans="1:9">
      <c r="A7" s="124"/>
      <c r="B7" s="252" t="s">
        <v>1226</v>
      </c>
      <c r="C7" s="4"/>
      <c r="D7" s="4"/>
      <c r="E7" s="5"/>
      <c r="F7" s="87"/>
      <c r="G7" s="57"/>
      <c r="H7" s="56"/>
      <c r="I7" s="253"/>
    </row>
    <row r="8" spans="1:9">
      <c r="A8" s="87"/>
      <c r="B8" s="139" t="s">
        <v>1248</v>
      </c>
      <c r="C8" s="140" t="s">
        <v>1269</v>
      </c>
      <c r="D8" s="139"/>
      <c r="E8" s="140"/>
      <c r="F8" s="263"/>
      <c r="G8" s="263"/>
      <c r="H8" s="263"/>
      <c r="I8" s="264"/>
    </row>
    <row r="9" spans="1:9">
      <c r="A9" s="87"/>
      <c r="B9" s="341" t="s">
        <v>1291</v>
      </c>
      <c r="C9" s="342"/>
      <c r="D9" s="342"/>
      <c r="E9" s="342"/>
      <c r="F9" s="263"/>
      <c r="G9" s="294" t="s">
        <v>1295</v>
      </c>
      <c r="H9" s="263"/>
      <c r="I9" s="264"/>
    </row>
    <row r="10" spans="1:9">
      <c r="A10" s="87"/>
      <c r="B10" s="139" t="s">
        <v>1249</v>
      </c>
      <c r="C10" s="371" t="s">
        <v>1292</v>
      </c>
      <c r="D10" s="371"/>
      <c r="E10" s="371"/>
      <c r="F10" s="263"/>
      <c r="G10" s="263"/>
      <c r="H10" s="263"/>
      <c r="I10" s="264"/>
    </row>
    <row r="11" spans="1:9">
      <c r="A11" s="26"/>
      <c r="B11" s="254" t="s">
        <v>70</v>
      </c>
      <c r="C11" s="26"/>
      <c r="D11" s="26"/>
      <c r="E11" s="26"/>
      <c r="F11" s="26"/>
      <c r="G11" s="26"/>
      <c r="H11" s="26"/>
      <c r="I11" s="255"/>
    </row>
    <row r="12" spans="1:9" ht="13.5" thickBot="1">
      <c r="B12" s="256"/>
      <c r="C12" s="257"/>
      <c r="D12" s="257"/>
      <c r="E12" s="258"/>
      <c r="F12" s="259"/>
      <c r="G12" s="260"/>
      <c r="H12" s="261"/>
      <c r="I12" s="262"/>
    </row>
    <row r="13" spans="1:9" ht="14.25" customHeight="1">
      <c r="A13" s="7"/>
      <c r="B13" s="375" t="s">
        <v>510</v>
      </c>
      <c r="C13" s="376"/>
      <c r="D13" s="376"/>
      <c r="E13" s="376"/>
      <c r="F13" s="376"/>
      <c r="G13" s="376"/>
      <c r="H13" s="376"/>
      <c r="I13" s="377"/>
    </row>
    <row r="14" spans="1:9" ht="13.5" thickBot="1">
      <c r="A14" s="7"/>
      <c r="B14" s="266"/>
      <c r="C14" s="7"/>
      <c r="D14" s="7"/>
      <c r="E14" s="124"/>
      <c r="F14" s="7"/>
      <c r="G14" s="68"/>
      <c r="H14" s="69"/>
      <c r="I14" s="255"/>
    </row>
    <row r="15" spans="1:9" ht="26.25" thickBot="1">
      <c r="A15" s="8"/>
      <c r="B15" s="67" t="s">
        <v>71</v>
      </c>
      <c r="C15" s="67" t="s">
        <v>72</v>
      </c>
      <c r="D15" s="67" t="s">
        <v>73</v>
      </c>
      <c r="E15" s="67" t="s">
        <v>74</v>
      </c>
      <c r="F15" s="67" t="s">
        <v>75</v>
      </c>
      <c r="G15" s="91" t="s">
        <v>76</v>
      </c>
      <c r="H15" s="106" t="s">
        <v>1006</v>
      </c>
      <c r="I15" s="106" t="s">
        <v>1255</v>
      </c>
    </row>
    <row r="16" spans="1:9">
      <c r="A16" s="87"/>
      <c r="B16" s="267"/>
      <c r="C16" s="87"/>
      <c r="D16" s="87"/>
      <c r="E16" s="28"/>
      <c r="F16" s="87"/>
      <c r="G16" s="57"/>
      <c r="H16" s="56"/>
      <c r="I16" s="253"/>
    </row>
    <row r="17" spans="1:11" ht="20.100000000000001" customHeight="1">
      <c r="A17" s="87"/>
      <c r="B17" s="268">
        <v>1</v>
      </c>
      <c r="C17" s="49"/>
      <c r="D17" s="49"/>
      <c r="E17" s="22" t="s">
        <v>1301</v>
      </c>
      <c r="F17" s="22"/>
      <c r="G17" s="105"/>
      <c r="H17" s="104"/>
      <c r="I17" s="273"/>
    </row>
    <row r="18" spans="1:11" ht="29.25" customHeight="1" outlineLevel="1">
      <c r="A18" s="87"/>
      <c r="B18" s="269" t="s">
        <v>78</v>
      </c>
      <c r="C18" s="15" t="s">
        <v>1290</v>
      </c>
      <c r="D18" s="50"/>
      <c r="E18" s="16" t="s">
        <v>1273</v>
      </c>
      <c r="F18" s="93" t="s">
        <v>1274</v>
      </c>
      <c r="G18" s="74">
        <v>10</v>
      </c>
      <c r="H18" s="74">
        <f>' Comp.Custo'!G4</f>
        <v>4228.4023999999999</v>
      </c>
      <c r="I18" s="270">
        <f t="shared" ref="I18:I19" si="0">G18*H18</f>
        <v>42284.023999999998</v>
      </c>
    </row>
    <row r="19" spans="1:11" ht="33.75" customHeight="1" outlineLevel="1">
      <c r="A19" s="87"/>
      <c r="B19" s="269" t="s">
        <v>105</v>
      </c>
      <c r="C19" s="93" t="s">
        <v>1277</v>
      </c>
      <c r="D19" s="50" t="s">
        <v>84</v>
      </c>
      <c r="E19" s="85" t="s">
        <v>1300</v>
      </c>
      <c r="F19" s="93" t="s">
        <v>85</v>
      </c>
      <c r="G19" s="74">
        <f>(160+80)*2.1</f>
        <v>504</v>
      </c>
      <c r="H19" s="8">
        <v>58.77</v>
      </c>
      <c r="I19" s="270">
        <f t="shared" si="0"/>
        <v>29620.080000000002</v>
      </c>
      <c r="J19" s="25"/>
      <c r="K19" s="316"/>
    </row>
    <row r="20" spans="1:11" ht="20.100000000000001" customHeight="1" outlineLevel="1">
      <c r="A20" s="87"/>
      <c r="B20" s="271"/>
      <c r="C20" s="98"/>
      <c r="D20" s="98"/>
      <c r="E20" s="98"/>
      <c r="F20" s="98"/>
      <c r="G20" s="113"/>
      <c r="H20" s="114" t="s">
        <v>234</v>
      </c>
      <c r="I20" s="272">
        <f>SUM(I18:I19)</f>
        <v>71904.103999999992</v>
      </c>
    </row>
    <row r="21" spans="1:11" ht="20.100000000000001" customHeight="1">
      <c r="A21" s="87"/>
      <c r="B21" s="267"/>
      <c r="C21" s="87"/>
      <c r="D21" s="87"/>
      <c r="E21" s="28"/>
      <c r="F21" s="87"/>
      <c r="G21" s="57"/>
      <c r="H21" s="56"/>
      <c r="I21" s="253"/>
    </row>
    <row r="22" spans="1:11" ht="20.100000000000001" customHeight="1" thickBot="1">
      <c r="A22" s="87"/>
      <c r="B22" s="372" t="s">
        <v>68</v>
      </c>
      <c r="C22" s="373"/>
      <c r="D22" s="373"/>
      <c r="E22" s="373"/>
      <c r="F22" s="373"/>
      <c r="G22" s="373"/>
      <c r="H22" s="374"/>
      <c r="I22" s="274">
        <f>I20</f>
        <v>71904.103999999992</v>
      </c>
      <c r="J22" s="53"/>
    </row>
    <row r="23" spans="1:11" ht="20.100000000000001" customHeight="1" collapsed="1">
      <c r="D23" s="27"/>
      <c r="E23" s="28"/>
      <c r="F23" s="87"/>
      <c r="G23" s="57"/>
      <c r="H23" s="56"/>
      <c r="I23" s="214"/>
    </row>
    <row r="24" spans="1:11" ht="20.100000000000001" customHeight="1">
      <c r="D24" s="27"/>
      <c r="E24" s="28"/>
      <c r="F24" s="87"/>
      <c r="G24" s="57"/>
      <c r="H24" s="56"/>
      <c r="I24" s="244"/>
    </row>
    <row r="25" spans="1:11">
      <c r="E25" s="38"/>
    </row>
    <row r="26" spans="1:11" s="9" customFormat="1">
      <c r="B26" s="10"/>
      <c r="C26" s="10"/>
      <c r="D26" s="10"/>
      <c r="E26" s="38"/>
      <c r="G26" s="54"/>
      <c r="H26" s="53"/>
      <c r="I26" s="1"/>
      <c r="J26" s="1"/>
    </row>
  </sheetData>
  <mergeCells count="5">
    <mergeCell ref="B1:I5"/>
    <mergeCell ref="B9:E9"/>
    <mergeCell ref="C10:E10"/>
    <mergeCell ref="B22:H22"/>
    <mergeCell ref="B13:I13"/>
  </mergeCells>
  <conditionalFormatting sqref="I20 G15:I15">
    <cfRule type="cellIs" dxfId="0" priority="26" stopIfTrue="1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scale="82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4"/>
  <sheetViews>
    <sheetView workbookViewId="0">
      <selection activeCell="A4" sqref="A4:F4"/>
    </sheetView>
  </sheetViews>
  <sheetFormatPr defaultRowHeight="14.25"/>
  <cols>
    <col min="3" max="3" width="40.25" customWidth="1"/>
    <col min="7" max="7" width="24.125" customWidth="1"/>
  </cols>
  <sheetData>
    <row r="1" spans="1:7" ht="15" thickBot="1">
      <c r="A1" s="364" t="s">
        <v>105</v>
      </c>
      <c r="B1" s="365"/>
      <c r="C1" s="366" t="s">
        <v>1278</v>
      </c>
      <c r="D1" s="367"/>
      <c r="E1" s="367"/>
      <c r="F1" s="368"/>
      <c r="G1" s="228" t="s">
        <v>1279</v>
      </c>
    </row>
    <row r="2" spans="1:7">
      <c r="A2" s="229" t="s">
        <v>1280</v>
      </c>
      <c r="B2" s="230" t="s">
        <v>1281</v>
      </c>
      <c r="C2" s="231" t="s">
        <v>1282</v>
      </c>
      <c r="D2" s="232" t="s">
        <v>1283</v>
      </c>
      <c r="E2" s="233" t="s">
        <v>1284</v>
      </c>
      <c r="F2" s="234" t="s">
        <v>1285</v>
      </c>
      <c r="G2" s="235" t="s">
        <v>1286</v>
      </c>
    </row>
    <row r="3" spans="1:7">
      <c r="A3" s="236" t="s">
        <v>84</v>
      </c>
      <c r="B3" s="237">
        <v>2707</v>
      </c>
      <c r="C3" s="238" t="s">
        <v>1287</v>
      </c>
      <c r="D3" s="239" t="s">
        <v>1288</v>
      </c>
      <c r="E3" s="240">
        <v>40</v>
      </c>
      <c r="F3" s="241">
        <f>(82.78*1.277)</f>
        <v>105.71006</v>
      </c>
      <c r="G3" s="242">
        <f>E3*F3</f>
        <v>4228.4023999999999</v>
      </c>
    </row>
    <row r="4" spans="1:7" ht="15" thickBot="1">
      <c r="A4" s="369" t="s">
        <v>1289</v>
      </c>
      <c r="B4" s="370"/>
      <c r="C4" s="370"/>
      <c r="D4" s="370"/>
      <c r="E4" s="370"/>
      <c r="F4" s="370"/>
      <c r="G4" s="243">
        <f>SUM(G3:G3)</f>
        <v>4228.4023999999999</v>
      </c>
    </row>
  </sheetData>
  <mergeCells count="3">
    <mergeCell ref="A1:B1"/>
    <mergeCell ref="C1:F1"/>
    <mergeCell ref="A4:F4"/>
  </mergeCells>
  <pageMargins left="0.51181102362204722" right="0.51181102362204722" top="0.78740157480314965" bottom="0.78740157480314965" header="0.31496062992125984" footer="0.31496062992125984"/>
  <pageSetup paperSize="9" scale="9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X74"/>
  <sheetViews>
    <sheetView view="pageBreakPreview" zoomScale="60" zoomScaleNormal="60" workbookViewId="0">
      <selection activeCell="O67" sqref="B2:O67"/>
    </sheetView>
  </sheetViews>
  <sheetFormatPr defaultRowHeight="12.75"/>
  <cols>
    <col min="1" max="1" width="9" style="152"/>
    <col min="2" max="2" width="10" style="152" customWidth="1"/>
    <col min="3" max="3" width="56.375" style="152" bestFit="1" customWidth="1"/>
    <col min="4" max="4" width="16.125" style="152" bestFit="1" customWidth="1"/>
    <col min="5" max="5" width="9.5" style="152" bestFit="1" customWidth="1"/>
    <col min="6" max="6" width="14.5" style="152" customWidth="1"/>
    <col min="7" max="7" width="14.25" style="152" customWidth="1"/>
    <col min="8" max="9" width="15.25" style="152" customWidth="1"/>
    <col min="10" max="10" width="14.625" style="152" customWidth="1"/>
    <col min="11" max="11" width="17" style="152" customWidth="1"/>
    <col min="12" max="12" width="16.125" style="152" customWidth="1"/>
    <col min="13" max="13" width="16.5" style="152" customWidth="1"/>
    <col min="14" max="14" width="19" style="152" customWidth="1"/>
    <col min="15" max="15" width="17.375" style="152" customWidth="1"/>
    <col min="16" max="17" width="9" style="152" hidden="1" customWidth="1"/>
    <col min="18" max="18" width="17.875" style="152" hidden="1" customWidth="1"/>
    <col min="19" max="19" width="12.625" style="152" bestFit="1" customWidth="1"/>
    <col min="20" max="20" width="12.25" style="152" hidden="1" customWidth="1"/>
    <col min="21" max="21" width="0" style="152" hidden="1" customWidth="1"/>
    <col min="22" max="22" width="13.25" style="152" hidden="1" customWidth="1"/>
    <col min="23" max="23" width="12.25" style="152" hidden="1" customWidth="1"/>
    <col min="24" max="24" width="5.75" style="152" hidden="1" customWidth="1"/>
    <col min="25" max="27" width="0" style="152" hidden="1" customWidth="1"/>
    <col min="28" max="258" width="9" style="152"/>
    <col min="259" max="259" width="42.625" style="152" customWidth="1"/>
    <col min="260" max="260" width="14" style="152" customWidth="1"/>
    <col min="261" max="261" width="9.25" style="152" bestFit="1" customWidth="1"/>
    <col min="262" max="262" width="11.25" style="152" customWidth="1"/>
    <col min="263" max="269" width="12.625" style="152" customWidth="1"/>
    <col min="270" max="270" width="10.5" style="152" customWidth="1"/>
    <col min="271" max="514" width="9" style="152"/>
    <col min="515" max="515" width="42.625" style="152" customWidth="1"/>
    <col min="516" max="516" width="14" style="152" customWidth="1"/>
    <col min="517" max="517" width="9.25" style="152" bestFit="1" customWidth="1"/>
    <col min="518" max="518" width="11.25" style="152" customWidth="1"/>
    <col min="519" max="525" width="12.625" style="152" customWidth="1"/>
    <col min="526" max="526" width="10.5" style="152" customWidth="1"/>
    <col min="527" max="770" width="9" style="152"/>
    <col min="771" max="771" width="42.625" style="152" customWidth="1"/>
    <col min="772" max="772" width="14" style="152" customWidth="1"/>
    <col min="773" max="773" width="9.25" style="152" bestFit="1" customWidth="1"/>
    <col min="774" max="774" width="11.25" style="152" customWidth="1"/>
    <col min="775" max="781" width="12.625" style="152" customWidth="1"/>
    <col min="782" max="782" width="10.5" style="152" customWidth="1"/>
    <col min="783" max="1026" width="9" style="152"/>
    <col min="1027" max="1027" width="42.625" style="152" customWidth="1"/>
    <col min="1028" max="1028" width="14" style="152" customWidth="1"/>
    <col min="1029" max="1029" width="9.25" style="152" bestFit="1" customWidth="1"/>
    <col min="1030" max="1030" width="11.25" style="152" customWidth="1"/>
    <col min="1031" max="1037" width="12.625" style="152" customWidth="1"/>
    <col min="1038" max="1038" width="10.5" style="152" customWidth="1"/>
    <col min="1039" max="1282" width="9" style="152"/>
    <col min="1283" max="1283" width="42.625" style="152" customWidth="1"/>
    <col min="1284" max="1284" width="14" style="152" customWidth="1"/>
    <col min="1285" max="1285" width="9.25" style="152" bestFit="1" customWidth="1"/>
    <col min="1286" max="1286" width="11.25" style="152" customWidth="1"/>
    <col min="1287" max="1293" width="12.625" style="152" customWidth="1"/>
    <col min="1294" max="1294" width="10.5" style="152" customWidth="1"/>
    <col min="1295" max="1538" width="9" style="152"/>
    <col min="1539" max="1539" width="42.625" style="152" customWidth="1"/>
    <col min="1540" max="1540" width="14" style="152" customWidth="1"/>
    <col min="1541" max="1541" width="9.25" style="152" bestFit="1" customWidth="1"/>
    <col min="1542" max="1542" width="11.25" style="152" customWidth="1"/>
    <col min="1543" max="1549" width="12.625" style="152" customWidth="1"/>
    <col min="1550" max="1550" width="10.5" style="152" customWidth="1"/>
    <col min="1551" max="1794" width="9" style="152"/>
    <col min="1795" max="1795" width="42.625" style="152" customWidth="1"/>
    <col min="1796" max="1796" width="14" style="152" customWidth="1"/>
    <col min="1797" max="1797" width="9.25" style="152" bestFit="1" customWidth="1"/>
    <col min="1798" max="1798" width="11.25" style="152" customWidth="1"/>
    <col min="1799" max="1805" width="12.625" style="152" customWidth="1"/>
    <col min="1806" max="1806" width="10.5" style="152" customWidth="1"/>
    <col min="1807" max="2050" width="9" style="152"/>
    <col min="2051" max="2051" width="42.625" style="152" customWidth="1"/>
    <col min="2052" max="2052" width="14" style="152" customWidth="1"/>
    <col min="2053" max="2053" width="9.25" style="152" bestFit="1" customWidth="1"/>
    <col min="2054" max="2054" width="11.25" style="152" customWidth="1"/>
    <col min="2055" max="2061" width="12.625" style="152" customWidth="1"/>
    <col min="2062" max="2062" width="10.5" style="152" customWidth="1"/>
    <col min="2063" max="2306" width="9" style="152"/>
    <col min="2307" max="2307" width="42.625" style="152" customWidth="1"/>
    <col min="2308" max="2308" width="14" style="152" customWidth="1"/>
    <col min="2309" max="2309" width="9.25" style="152" bestFit="1" customWidth="1"/>
    <col min="2310" max="2310" width="11.25" style="152" customWidth="1"/>
    <col min="2311" max="2317" width="12.625" style="152" customWidth="1"/>
    <col min="2318" max="2318" width="10.5" style="152" customWidth="1"/>
    <col min="2319" max="2562" width="9" style="152"/>
    <col min="2563" max="2563" width="42.625" style="152" customWidth="1"/>
    <col min="2564" max="2564" width="14" style="152" customWidth="1"/>
    <col min="2565" max="2565" width="9.25" style="152" bestFit="1" customWidth="1"/>
    <col min="2566" max="2566" width="11.25" style="152" customWidth="1"/>
    <col min="2567" max="2573" width="12.625" style="152" customWidth="1"/>
    <col min="2574" max="2574" width="10.5" style="152" customWidth="1"/>
    <col min="2575" max="2818" width="9" style="152"/>
    <col min="2819" max="2819" width="42.625" style="152" customWidth="1"/>
    <col min="2820" max="2820" width="14" style="152" customWidth="1"/>
    <col min="2821" max="2821" width="9.25" style="152" bestFit="1" customWidth="1"/>
    <col min="2822" max="2822" width="11.25" style="152" customWidth="1"/>
    <col min="2823" max="2829" width="12.625" style="152" customWidth="1"/>
    <col min="2830" max="2830" width="10.5" style="152" customWidth="1"/>
    <col min="2831" max="3074" width="9" style="152"/>
    <col min="3075" max="3075" width="42.625" style="152" customWidth="1"/>
    <col min="3076" max="3076" width="14" style="152" customWidth="1"/>
    <col min="3077" max="3077" width="9.25" style="152" bestFit="1" customWidth="1"/>
    <col min="3078" max="3078" width="11.25" style="152" customWidth="1"/>
    <col min="3079" max="3085" width="12.625" style="152" customWidth="1"/>
    <col min="3086" max="3086" width="10.5" style="152" customWidth="1"/>
    <col min="3087" max="3330" width="9" style="152"/>
    <col min="3331" max="3331" width="42.625" style="152" customWidth="1"/>
    <col min="3332" max="3332" width="14" style="152" customWidth="1"/>
    <col min="3333" max="3333" width="9.25" style="152" bestFit="1" customWidth="1"/>
    <col min="3334" max="3334" width="11.25" style="152" customWidth="1"/>
    <col min="3335" max="3341" width="12.625" style="152" customWidth="1"/>
    <col min="3342" max="3342" width="10.5" style="152" customWidth="1"/>
    <col min="3343" max="3586" width="9" style="152"/>
    <col min="3587" max="3587" width="42.625" style="152" customWidth="1"/>
    <col min="3588" max="3588" width="14" style="152" customWidth="1"/>
    <col min="3589" max="3589" width="9.25" style="152" bestFit="1" customWidth="1"/>
    <col min="3590" max="3590" width="11.25" style="152" customWidth="1"/>
    <col min="3591" max="3597" width="12.625" style="152" customWidth="1"/>
    <col min="3598" max="3598" width="10.5" style="152" customWidth="1"/>
    <col min="3599" max="3842" width="9" style="152"/>
    <col min="3843" max="3843" width="42.625" style="152" customWidth="1"/>
    <col min="3844" max="3844" width="14" style="152" customWidth="1"/>
    <col min="3845" max="3845" width="9.25" style="152" bestFit="1" customWidth="1"/>
    <col min="3846" max="3846" width="11.25" style="152" customWidth="1"/>
    <col min="3847" max="3853" width="12.625" style="152" customWidth="1"/>
    <col min="3854" max="3854" width="10.5" style="152" customWidth="1"/>
    <col min="3855" max="4098" width="9" style="152"/>
    <col min="4099" max="4099" width="42.625" style="152" customWidth="1"/>
    <col min="4100" max="4100" width="14" style="152" customWidth="1"/>
    <col min="4101" max="4101" width="9.25" style="152" bestFit="1" customWidth="1"/>
    <col min="4102" max="4102" width="11.25" style="152" customWidth="1"/>
    <col min="4103" max="4109" width="12.625" style="152" customWidth="1"/>
    <col min="4110" max="4110" width="10.5" style="152" customWidth="1"/>
    <col min="4111" max="4354" width="9" style="152"/>
    <col min="4355" max="4355" width="42.625" style="152" customWidth="1"/>
    <col min="4356" max="4356" width="14" style="152" customWidth="1"/>
    <col min="4357" max="4357" width="9.25" style="152" bestFit="1" customWidth="1"/>
    <col min="4358" max="4358" width="11.25" style="152" customWidth="1"/>
    <col min="4359" max="4365" width="12.625" style="152" customWidth="1"/>
    <col min="4366" max="4366" width="10.5" style="152" customWidth="1"/>
    <col min="4367" max="4610" width="9" style="152"/>
    <col min="4611" max="4611" width="42.625" style="152" customWidth="1"/>
    <col min="4612" max="4612" width="14" style="152" customWidth="1"/>
    <col min="4613" max="4613" width="9.25" style="152" bestFit="1" customWidth="1"/>
    <col min="4614" max="4614" width="11.25" style="152" customWidth="1"/>
    <col min="4615" max="4621" width="12.625" style="152" customWidth="1"/>
    <col min="4622" max="4622" width="10.5" style="152" customWidth="1"/>
    <col min="4623" max="4866" width="9" style="152"/>
    <col min="4867" max="4867" width="42.625" style="152" customWidth="1"/>
    <col min="4868" max="4868" width="14" style="152" customWidth="1"/>
    <col min="4869" max="4869" width="9.25" style="152" bestFit="1" customWidth="1"/>
    <col min="4870" max="4870" width="11.25" style="152" customWidth="1"/>
    <col min="4871" max="4877" width="12.625" style="152" customWidth="1"/>
    <col min="4878" max="4878" width="10.5" style="152" customWidth="1"/>
    <col min="4879" max="5122" width="9" style="152"/>
    <col min="5123" max="5123" width="42.625" style="152" customWidth="1"/>
    <col min="5124" max="5124" width="14" style="152" customWidth="1"/>
    <col min="5125" max="5125" width="9.25" style="152" bestFit="1" customWidth="1"/>
    <col min="5126" max="5126" width="11.25" style="152" customWidth="1"/>
    <col min="5127" max="5133" width="12.625" style="152" customWidth="1"/>
    <col min="5134" max="5134" width="10.5" style="152" customWidth="1"/>
    <col min="5135" max="5378" width="9" style="152"/>
    <col min="5379" max="5379" width="42.625" style="152" customWidth="1"/>
    <col min="5380" max="5380" width="14" style="152" customWidth="1"/>
    <col min="5381" max="5381" width="9.25" style="152" bestFit="1" customWidth="1"/>
    <col min="5382" max="5382" width="11.25" style="152" customWidth="1"/>
    <col min="5383" max="5389" width="12.625" style="152" customWidth="1"/>
    <col min="5390" max="5390" width="10.5" style="152" customWidth="1"/>
    <col min="5391" max="5634" width="9" style="152"/>
    <col min="5635" max="5635" width="42.625" style="152" customWidth="1"/>
    <col min="5636" max="5636" width="14" style="152" customWidth="1"/>
    <col min="5637" max="5637" width="9.25" style="152" bestFit="1" customWidth="1"/>
    <col min="5638" max="5638" width="11.25" style="152" customWidth="1"/>
    <col min="5639" max="5645" width="12.625" style="152" customWidth="1"/>
    <col min="5646" max="5646" width="10.5" style="152" customWidth="1"/>
    <col min="5647" max="5890" width="9" style="152"/>
    <col min="5891" max="5891" width="42.625" style="152" customWidth="1"/>
    <col min="5892" max="5892" width="14" style="152" customWidth="1"/>
    <col min="5893" max="5893" width="9.25" style="152" bestFit="1" customWidth="1"/>
    <col min="5894" max="5894" width="11.25" style="152" customWidth="1"/>
    <col min="5895" max="5901" width="12.625" style="152" customWidth="1"/>
    <col min="5902" max="5902" width="10.5" style="152" customWidth="1"/>
    <col min="5903" max="6146" width="9" style="152"/>
    <col min="6147" max="6147" width="42.625" style="152" customWidth="1"/>
    <col min="6148" max="6148" width="14" style="152" customWidth="1"/>
    <col min="6149" max="6149" width="9.25" style="152" bestFit="1" customWidth="1"/>
    <col min="6150" max="6150" width="11.25" style="152" customWidth="1"/>
    <col min="6151" max="6157" width="12.625" style="152" customWidth="1"/>
    <col min="6158" max="6158" width="10.5" style="152" customWidth="1"/>
    <col min="6159" max="6402" width="9" style="152"/>
    <col min="6403" max="6403" width="42.625" style="152" customWidth="1"/>
    <col min="6404" max="6404" width="14" style="152" customWidth="1"/>
    <col min="6405" max="6405" width="9.25" style="152" bestFit="1" customWidth="1"/>
    <col min="6406" max="6406" width="11.25" style="152" customWidth="1"/>
    <col min="6407" max="6413" width="12.625" style="152" customWidth="1"/>
    <col min="6414" max="6414" width="10.5" style="152" customWidth="1"/>
    <col min="6415" max="6658" width="9" style="152"/>
    <col min="6659" max="6659" width="42.625" style="152" customWidth="1"/>
    <col min="6660" max="6660" width="14" style="152" customWidth="1"/>
    <col min="6661" max="6661" width="9.25" style="152" bestFit="1" customWidth="1"/>
    <col min="6662" max="6662" width="11.25" style="152" customWidth="1"/>
    <col min="6663" max="6669" width="12.625" style="152" customWidth="1"/>
    <col min="6670" max="6670" width="10.5" style="152" customWidth="1"/>
    <col min="6671" max="6914" width="9" style="152"/>
    <col min="6915" max="6915" width="42.625" style="152" customWidth="1"/>
    <col min="6916" max="6916" width="14" style="152" customWidth="1"/>
    <col min="6917" max="6917" width="9.25" style="152" bestFit="1" customWidth="1"/>
    <col min="6918" max="6918" width="11.25" style="152" customWidth="1"/>
    <col min="6919" max="6925" width="12.625" style="152" customWidth="1"/>
    <col min="6926" max="6926" width="10.5" style="152" customWidth="1"/>
    <col min="6927" max="7170" width="9" style="152"/>
    <col min="7171" max="7171" width="42.625" style="152" customWidth="1"/>
    <col min="7172" max="7172" width="14" style="152" customWidth="1"/>
    <col min="7173" max="7173" width="9.25" style="152" bestFit="1" customWidth="1"/>
    <col min="7174" max="7174" width="11.25" style="152" customWidth="1"/>
    <col min="7175" max="7181" width="12.625" style="152" customWidth="1"/>
    <col min="7182" max="7182" width="10.5" style="152" customWidth="1"/>
    <col min="7183" max="7426" width="9" style="152"/>
    <col min="7427" max="7427" width="42.625" style="152" customWidth="1"/>
    <col min="7428" max="7428" width="14" style="152" customWidth="1"/>
    <col min="7429" max="7429" width="9.25" style="152" bestFit="1" customWidth="1"/>
    <col min="7430" max="7430" width="11.25" style="152" customWidth="1"/>
    <col min="7431" max="7437" width="12.625" style="152" customWidth="1"/>
    <col min="7438" max="7438" width="10.5" style="152" customWidth="1"/>
    <col min="7439" max="7682" width="9" style="152"/>
    <col min="7683" max="7683" width="42.625" style="152" customWidth="1"/>
    <col min="7684" max="7684" width="14" style="152" customWidth="1"/>
    <col min="7685" max="7685" width="9.25" style="152" bestFit="1" customWidth="1"/>
    <col min="7686" max="7686" width="11.25" style="152" customWidth="1"/>
    <col min="7687" max="7693" width="12.625" style="152" customWidth="1"/>
    <col min="7694" max="7694" width="10.5" style="152" customWidth="1"/>
    <col min="7695" max="7938" width="9" style="152"/>
    <col min="7939" max="7939" width="42.625" style="152" customWidth="1"/>
    <col min="7940" max="7940" width="14" style="152" customWidth="1"/>
    <col min="7941" max="7941" width="9.25" style="152" bestFit="1" customWidth="1"/>
    <col min="7942" max="7942" width="11.25" style="152" customWidth="1"/>
    <col min="7943" max="7949" width="12.625" style="152" customWidth="1"/>
    <col min="7950" max="7950" width="10.5" style="152" customWidth="1"/>
    <col min="7951" max="8194" width="9" style="152"/>
    <col min="8195" max="8195" width="42.625" style="152" customWidth="1"/>
    <col min="8196" max="8196" width="14" style="152" customWidth="1"/>
    <col min="8197" max="8197" width="9.25" style="152" bestFit="1" customWidth="1"/>
    <col min="8198" max="8198" width="11.25" style="152" customWidth="1"/>
    <col min="8199" max="8205" width="12.625" style="152" customWidth="1"/>
    <col min="8206" max="8206" width="10.5" style="152" customWidth="1"/>
    <col min="8207" max="8450" width="9" style="152"/>
    <col min="8451" max="8451" width="42.625" style="152" customWidth="1"/>
    <col min="8452" max="8452" width="14" style="152" customWidth="1"/>
    <col min="8453" max="8453" width="9.25" style="152" bestFit="1" customWidth="1"/>
    <col min="8454" max="8454" width="11.25" style="152" customWidth="1"/>
    <col min="8455" max="8461" width="12.625" style="152" customWidth="1"/>
    <col min="8462" max="8462" width="10.5" style="152" customWidth="1"/>
    <col min="8463" max="8706" width="9" style="152"/>
    <col min="8707" max="8707" width="42.625" style="152" customWidth="1"/>
    <col min="8708" max="8708" width="14" style="152" customWidth="1"/>
    <col min="8709" max="8709" width="9.25" style="152" bestFit="1" customWidth="1"/>
    <col min="8710" max="8710" width="11.25" style="152" customWidth="1"/>
    <col min="8711" max="8717" width="12.625" style="152" customWidth="1"/>
    <col min="8718" max="8718" width="10.5" style="152" customWidth="1"/>
    <col min="8719" max="8962" width="9" style="152"/>
    <col min="8963" max="8963" width="42.625" style="152" customWidth="1"/>
    <col min="8964" max="8964" width="14" style="152" customWidth="1"/>
    <col min="8965" max="8965" width="9.25" style="152" bestFit="1" customWidth="1"/>
    <col min="8966" max="8966" width="11.25" style="152" customWidth="1"/>
    <col min="8967" max="8973" width="12.625" style="152" customWidth="1"/>
    <col min="8974" max="8974" width="10.5" style="152" customWidth="1"/>
    <col min="8975" max="9218" width="9" style="152"/>
    <col min="9219" max="9219" width="42.625" style="152" customWidth="1"/>
    <col min="9220" max="9220" width="14" style="152" customWidth="1"/>
    <col min="9221" max="9221" width="9.25" style="152" bestFit="1" customWidth="1"/>
    <col min="9222" max="9222" width="11.25" style="152" customWidth="1"/>
    <col min="9223" max="9229" width="12.625" style="152" customWidth="1"/>
    <col min="9230" max="9230" width="10.5" style="152" customWidth="1"/>
    <col min="9231" max="9474" width="9" style="152"/>
    <col min="9475" max="9475" width="42.625" style="152" customWidth="1"/>
    <col min="9476" max="9476" width="14" style="152" customWidth="1"/>
    <col min="9477" max="9477" width="9.25" style="152" bestFit="1" customWidth="1"/>
    <col min="9478" max="9478" width="11.25" style="152" customWidth="1"/>
    <col min="9479" max="9485" width="12.625" style="152" customWidth="1"/>
    <col min="9486" max="9486" width="10.5" style="152" customWidth="1"/>
    <col min="9487" max="9730" width="9" style="152"/>
    <col min="9731" max="9731" width="42.625" style="152" customWidth="1"/>
    <col min="9732" max="9732" width="14" style="152" customWidth="1"/>
    <col min="9733" max="9733" width="9.25" style="152" bestFit="1" customWidth="1"/>
    <col min="9734" max="9734" width="11.25" style="152" customWidth="1"/>
    <col min="9735" max="9741" width="12.625" style="152" customWidth="1"/>
    <col min="9742" max="9742" width="10.5" style="152" customWidth="1"/>
    <col min="9743" max="9986" width="9" style="152"/>
    <col min="9987" max="9987" width="42.625" style="152" customWidth="1"/>
    <col min="9988" max="9988" width="14" style="152" customWidth="1"/>
    <col min="9989" max="9989" width="9.25" style="152" bestFit="1" customWidth="1"/>
    <col min="9990" max="9990" width="11.25" style="152" customWidth="1"/>
    <col min="9991" max="9997" width="12.625" style="152" customWidth="1"/>
    <col min="9998" max="9998" width="10.5" style="152" customWidth="1"/>
    <col min="9999" max="10242" width="9" style="152"/>
    <col min="10243" max="10243" width="42.625" style="152" customWidth="1"/>
    <col min="10244" max="10244" width="14" style="152" customWidth="1"/>
    <col min="10245" max="10245" width="9.25" style="152" bestFit="1" customWidth="1"/>
    <col min="10246" max="10246" width="11.25" style="152" customWidth="1"/>
    <col min="10247" max="10253" width="12.625" style="152" customWidth="1"/>
    <col min="10254" max="10254" width="10.5" style="152" customWidth="1"/>
    <col min="10255" max="10498" width="9" style="152"/>
    <col min="10499" max="10499" width="42.625" style="152" customWidth="1"/>
    <col min="10500" max="10500" width="14" style="152" customWidth="1"/>
    <col min="10501" max="10501" width="9.25" style="152" bestFit="1" customWidth="1"/>
    <col min="10502" max="10502" width="11.25" style="152" customWidth="1"/>
    <col min="10503" max="10509" width="12.625" style="152" customWidth="1"/>
    <col min="10510" max="10510" width="10.5" style="152" customWidth="1"/>
    <col min="10511" max="10754" width="9" style="152"/>
    <col min="10755" max="10755" width="42.625" style="152" customWidth="1"/>
    <col min="10756" max="10756" width="14" style="152" customWidth="1"/>
    <col min="10757" max="10757" width="9.25" style="152" bestFit="1" customWidth="1"/>
    <col min="10758" max="10758" width="11.25" style="152" customWidth="1"/>
    <col min="10759" max="10765" width="12.625" style="152" customWidth="1"/>
    <col min="10766" max="10766" width="10.5" style="152" customWidth="1"/>
    <col min="10767" max="11010" width="9" style="152"/>
    <col min="11011" max="11011" width="42.625" style="152" customWidth="1"/>
    <col min="11012" max="11012" width="14" style="152" customWidth="1"/>
    <col min="11013" max="11013" width="9.25" style="152" bestFit="1" customWidth="1"/>
    <col min="11014" max="11014" width="11.25" style="152" customWidth="1"/>
    <col min="11015" max="11021" width="12.625" style="152" customWidth="1"/>
    <col min="11022" max="11022" width="10.5" style="152" customWidth="1"/>
    <col min="11023" max="11266" width="9" style="152"/>
    <col min="11267" max="11267" width="42.625" style="152" customWidth="1"/>
    <col min="11268" max="11268" width="14" style="152" customWidth="1"/>
    <col min="11269" max="11269" width="9.25" style="152" bestFit="1" customWidth="1"/>
    <col min="11270" max="11270" width="11.25" style="152" customWidth="1"/>
    <col min="11271" max="11277" width="12.625" style="152" customWidth="1"/>
    <col min="11278" max="11278" width="10.5" style="152" customWidth="1"/>
    <col min="11279" max="11522" width="9" style="152"/>
    <col min="11523" max="11523" width="42.625" style="152" customWidth="1"/>
    <col min="11524" max="11524" width="14" style="152" customWidth="1"/>
    <col min="11525" max="11525" width="9.25" style="152" bestFit="1" customWidth="1"/>
    <col min="11526" max="11526" width="11.25" style="152" customWidth="1"/>
    <col min="11527" max="11533" width="12.625" style="152" customWidth="1"/>
    <col min="11534" max="11534" width="10.5" style="152" customWidth="1"/>
    <col min="11535" max="11778" width="9" style="152"/>
    <col min="11779" max="11779" width="42.625" style="152" customWidth="1"/>
    <col min="11780" max="11780" width="14" style="152" customWidth="1"/>
    <col min="11781" max="11781" width="9.25" style="152" bestFit="1" customWidth="1"/>
    <col min="11782" max="11782" width="11.25" style="152" customWidth="1"/>
    <col min="11783" max="11789" width="12.625" style="152" customWidth="1"/>
    <col min="11790" max="11790" width="10.5" style="152" customWidth="1"/>
    <col min="11791" max="12034" width="9" style="152"/>
    <col min="12035" max="12035" width="42.625" style="152" customWidth="1"/>
    <col min="12036" max="12036" width="14" style="152" customWidth="1"/>
    <col min="12037" max="12037" width="9.25" style="152" bestFit="1" customWidth="1"/>
    <col min="12038" max="12038" width="11.25" style="152" customWidth="1"/>
    <col min="12039" max="12045" width="12.625" style="152" customWidth="1"/>
    <col min="12046" max="12046" width="10.5" style="152" customWidth="1"/>
    <col min="12047" max="12290" width="9" style="152"/>
    <col min="12291" max="12291" width="42.625" style="152" customWidth="1"/>
    <col min="12292" max="12292" width="14" style="152" customWidth="1"/>
    <col min="12293" max="12293" width="9.25" style="152" bestFit="1" customWidth="1"/>
    <col min="12294" max="12294" width="11.25" style="152" customWidth="1"/>
    <col min="12295" max="12301" width="12.625" style="152" customWidth="1"/>
    <col min="12302" max="12302" width="10.5" style="152" customWidth="1"/>
    <col min="12303" max="12546" width="9" style="152"/>
    <col min="12547" max="12547" width="42.625" style="152" customWidth="1"/>
    <col min="12548" max="12548" width="14" style="152" customWidth="1"/>
    <col min="12549" max="12549" width="9.25" style="152" bestFit="1" customWidth="1"/>
    <col min="12550" max="12550" width="11.25" style="152" customWidth="1"/>
    <col min="12551" max="12557" width="12.625" style="152" customWidth="1"/>
    <col min="12558" max="12558" width="10.5" style="152" customWidth="1"/>
    <col min="12559" max="12802" width="9" style="152"/>
    <col min="12803" max="12803" width="42.625" style="152" customWidth="1"/>
    <col min="12804" max="12804" width="14" style="152" customWidth="1"/>
    <col min="12805" max="12805" width="9.25" style="152" bestFit="1" customWidth="1"/>
    <col min="12806" max="12806" width="11.25" style="152" customWidth="1"/>
    <col min="12807" max="12813" width="12.625" style="152" customWidth="1"/>
    <col min="12814" max="12814" width="10.5" style="152" customWidth="1"/>
    <col min="12815" max="13058" width="9" style="152"/>
    <col min="13059" max="13059" width="42.625" style="152" customWidth="1"/>
    <col min="13060" max="13060" width="14" style="152" customWidth="1"/>
    <col min="13061" max="13061" width="9.25" style="152" bestFit="1" customWidth="1"/>
    <col min="13062" max="13062" width="11.25" style="152" customWidth="1"/>
    <col min="13063" max="13069" width="12.625" style="152" customWidth="1"/>
    <col min="13070" max="13070" width="10.5" style="152" customWidth="1"/>
    <col min="13071" max="13314" width="9" style="152"/>
    <col min="13315" max="13315" width="42.625" style="152" customWidth="1"/>
    <col min="13316" max="13316" width="14" style="152" customWidth="1"/>
    <col min="13317" max="13317" width="9.25" style="152" bestFit="1" customWidth="1"/>
    <col min="13318" max="13318" width="11.25" style="152" customWidth="1"/>
    <col min="13319" max="13325" width="12.625" style="152" customWidth="1"/>
    <col min="13326" max="13326" width="10.5" style="152" customWidth="1"/>
    <col min="13327" max="13570" width="9" style="152"/>
    <col min="13571" max="13571" width="42.625" style="152" customWidth="1"/>
    <col min="13572" max="13572" width="14" style="152" customWidth="1"/>
    <col min="13573" max="13573" width="9.25" style="152" bestFit="1" customWidth="1"/>
    <col min="13574" max="13574" width="11.25" style="152" customWidth="1"/>
    <col min="13575" max="13581" width="12.625" style="152" customWidth="1"/>
    <col min="13582" max="13582" width="10.5" style="152" customWidth="1"/>
    <col min="13583" max="13826" width="9" style="152"/>
    <col min="13827" max="13827" width="42.625" style="152" customWidth="1"/>
    <col min="13828" max="13828" width="14" style="152" customWidth="1"/>
    <col min="13829" max="13829" width="9.25" style="152" bestFit="1" customWidth="1"/>
    <col min="13830" max="13830" width="11.25" style="152" customWidth="1"/>
    <col min="13831" max="13837" width="12.625" style="152" customWidth="1"/>
    <col min="13838" max="13838" width="10.5" style="152" customWidth="1"/>
    <col min="13839" max="14082" width="9" style="152"/>
    <col min="14083" max="14083" width="42.625" style="152" customWidth="1"/>
    <col min="14084" max="14084" width="14" style="152" customWidth="1"/>
    <col min="14085" max="14085" width="9.25" style="152" bestFit="1" customWidth="1"/>
    <col min="14086" max="14086" width="11.25" style="152" customWidth="1"/>
    <col min="14087" max="14093" width="12.625" style="152" customWidth="1"/>
    <col min="14094" max="14094" width="10.5" style="152" customWidth="1"/>
    <col min="14095" max="14338" width="9" style="152"/>
    <col min="14339" max="14339" width="42.625" style="152" customWidth="1"/>
    <col min="14340" max="14340" width="14" style="152" customWidth="1"/>
    <col min="14341" max="14341" width="9.25" style="152" bestFit="1" customWidth="1"/>
    <col min="14342" max="14342" width="11.25" style="152" customWidth="1"/>
    <col min="14343" max="14349" width="12.625" style="152" customWidth="1"/>
    <col min="14350" max="14350" width="10.5" style="152" customWidth="1"/>
    <col min="14351" max="14594" width="9" style="152"/>
    <col min="14595" max="14595" width="42.625" style="152" customWidth="1"/>
    <col min="14596" max="14596" width="14" style="152" customWidth="1"/>
    <col min="14597" max="14597" width="9.25" style="152" bestFit="1" customWidth="1"/>
    <col min="14598" max="14598" width="11.25" style="152" customWidth="1"/>
    <col min="14599" max="14605" width="12.625" style="152" customWidth="1"/>
    <col min="14606" max="14606" width="10.5" style="152" customWidth="1"/>
    <col min="14607" max="14850" width="9" style="152"/>
    <col min="14851" max="14851" width="42.625" style="152" customWidth="1"/>
    <col min="14852" max="14852" width="14" style="152" customWidth="1"/>
    <col min="14853" max="14853" width="9.25" style="152" bestFit="1" customWidth="1"/>
    <col min="14854" max="14854" width="11.25" style="152" customWidth="1"/>
    <col min="14855" max="14861" width="12.625" style="152" customWidth="1"/>
    <col min="14862" max="14862" width="10.5" style="152" customWidth="1"/>
    <col min="14863" max="15106" width="9" style="152"/>
    <col min="15107" max="15107" width="42.625" style="152" customWidth="1"/>
    <col min="15108" max="15108" width="14" style="152" customWidth="1"/>
    <col min="15109" max="15109" width="9.25" style="152" bestFit="1" customWidth="1"/>
    <col min="15110" max="15110" width="11.25" style="152" customWidth="1"/>
    <col min="15111" max="15117" width="12.625" style="152" customWidth="1"/>
    <col min="15118" max="15118" width="10.5" style="152" customWidth="1"/>
    <col min="15119" max="15362" width="9" style="152"/>
    <col min="15363" max="15363" width="42.625" style="152" customWidth="1"/>
    <col min="15364" max="15364" width="14" style="152" customWidth="1"/>
    <col min="15365" max="15365" width="9.25" style="152" bestFit="1" customWidth="1"/>
    <col min="15366" max="15366" width="11.25" style="152" customWidth="1"/>
    <col min="15367" max="15373" width="12.625" style="152" customWidth="1"/>
    <col min="15374" max="15374" width="10.5" style="152" customWidth="1"/>
    <col min="15375" max="15618" width="9" style="152"/>
    <col min="15619" max="15619" width="42.625" style="152" customWidth="1"/>
    <col min="15620" max="15620" width="14" style="152" customWidth="1"/>
    <col min="15621" max="15621" width="9.25" style="152" bestFit="1" customWidth="1"/>
    <col min="15622" max="15622" width="11.25" style="152" customWidth="1"/>
    <col min="15623" max="15629" width="12.625" style="152" customWidth="1"/>
    <col min="15630" max="15630" width="10.5" style="152" customWidth="1"/>
    <col min="15631" max="15874" width="9" style="152"/>
    <col min="15875" max="15875" width="42.625" style="152" customWidth="1"/>
    <col min="15876" max="15876" width="14" style="152" customWidth="1"/>
    <col min="15877" max="15877" width="9.25" style="152" bestFit="1" customWidth="1"/>
    <col min="15878" max="15878" width="11.25" style="152" customWidth="1"/>
    <col min="15879" max="15885" width="12.625" style="152" customWidth="1"/>
    <col min="15886" max="15886" width="10.5" style="152" customWidth="1"/>
    <col min="15887" max="16130" width="9" style="152"/>
    <col min="16131" max="16131" width="42.625" style="152" customWidth="1"/>
    <col min="16132" max="16132" width="14" style="152" customWidth="1"/>
    <col min="16133" max="16133" width="9.25" style="152" bestFit="1" customWidth="1"/>
    <col min="16134" max="16134" width="11.25" style="152" customWidth="1"/>
    <col min="16135" max="16141" width="12.625" style="152" customWidth="1"/>
    <col min="16142" max="16142" width="10.5" style="152" customWidth="1"/>
    <col min="16143" max="16384" width="9" style="152"/>
  </cols>
  <sheetData>
    <row r="1" spans="2:24" ht="35.25" customHeight="1" thickBot="1"/>
    <row r="2" spans="2:24" s="125" customFormat="1">
      <c r="B2" s="354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6"/>
    </row>
    <row r="3" spans="2:24" s="125" customFormat="1">
      <c r="B3" s="341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3"/>
    </row>
    <row r="4" spans="2:24" s="125" customFormat="1">
      <c r="B4" s="341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3"/>
    </row>
    <row r="5" spans="2:24" s="125" customFormat="1">
      <c r="B5" s="341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3"/>
    </row>
    <row r="6" spans="2:24" s="125" customFormat="1">
      <c r="B6" s="341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  <c r="O6" s="343"/>
    </row>
    <row r="7" spans="2:24" s="125" customFormat="1" ht="13.5" thickBot="1">
      <c r="B7" s="357"/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340"/>
      <c r="O7" s="358"/>
    </row>
    <row r="8" spans="2:24" s="125" customFormat="1" ht="13.5" thickBot="1">
      <c r="B8" s="275"/>
      <c r="C8" s="126"/>
      <c r="D8" s="127"/>
      <c r="E8" s="128"/>
      <c r="F8" s="129"/>
      <c r="G8" s="126"/>
      <c r="H8" s="126"/>
      <c r="I8" s="126"/>
      <c r="J8" s="130"/>
      <c r="K8" s="130"/>
      <c r="L8" s="130"/>
      <c r="M8" s="130"/>
      <c r="N8" s="130"/>
      <c r="O8" s="143"/>
    </row>
    <row r="9" spans="2:24" s="125" customFormat="1">
      <c r="B9" s="131" t="s">
        <v>1247</v>
      </c>
      <c r="C9" s="132"/>
      <c r="D9" s="133"/>
      <c r="E9" s="134"/>
      <c r="F9" s="135"/>
      <c r="G9" s="136"/>
      <c r="H9" s="136"/>
      <c r="I9" s="134"/>
      <c r="J9" s="137"/>
      <c r="K9" s="137"/>
      <c r="L9" s="137"/>
      <c r="M9" s="137"/>
      <c r="N9" s="137"/>
      <c r="O9" s="138"/>
    </row>
    <row r="10" spans="2:24" s="125" customFormat="1">
      <c r="B10" s="139" t="s">
        <v>1248</v>
      </c>
      <c r="C10" s="140" t="s">
        <v>1269</v>
      </c>
      <c r="D10" s="127"/>
      <c r="E10" s="128"/>
      <c r="F10" s="141"/>
      <c r="G10" s="142"/>
      <c r="H10" s="126"/>
      <c r="I10" s="128"/>
      <c r="J10" s="130"/>
      <c r="K10" s="130"/>
      <c r="L10" s="130"/>
      <c r="M10" s="130"/>
      <c r="N10" s="130"/>
      <c r="O10" s="143"/>
    </row>
    <row r="11" spans="2:24" s="125" customFormat="1">
      <c r="B11" s="341" t="s">
        <v>1296</v>
      </c>
      <c r="C11" s="342"/>
      <c r="D11" s="127"/>
      <c r="E11" s="128"/>
      <c r="F11" s="141"/>
      <c r="G11" s="142"/>
      <c r="H11" s="126"/>
      <c r="I11" s="128"/>
      <c r="J11" s="130"/>
      <c r="K11" s="130"/>
      <c r="L11" s="130"/>
      <c r="M11" s="130"/>
      <c r="N11" s="130"/>
      <c r="O11" s="143"/>
    </row>
    <row r="12" spans="2:24" s="125" customFormat="1" ht="13.5" thickBot="1">
      <c r="B12" s="144" t="s">
        <v>1249</v>
      </c>
      <c r="C12" s="380" t="s">
        <v>1292</v>
      </c>
      <c r="D12" s="380"/>
      <c r="E12" s="380"/>
      <c r="F12" s="148"/>
      <c r="G12" s="149"/>
      <c r="H12" s="149"/>
      <c r="I12" s="147"/>
      <c r="J12" s="150"/>
      <c r="K12" s="150"/>
      <c r="L12" s="150"/>
      <c r="M12" s="150"/>
      <c r="N12" s="150"/>
      <c r="O12" s="151"/>
    </row>
    <row r="13" spans="2:24" s="125" customFormat="1" ht="13.5" thickBot="1">
      <c r="B13" s="139"/>
      <c r="C13" s="140"/>
      <c r="D13" s="127"/>
      <c r="E13" s="128"/>
      <c r="F13" s="141"/>
      <c r="G13" s="126"/>
      <c r="H13" s="126"/>
      <c r="I13" s="128"/>
      <c r="J13" s="130"/>
      <c r="K13" s="130"/>
      <c r="L13" s="130"/>
      <c r="M13" s="130"/>
      <c r="N13" s="130"/>
      <c r="O13" s="143"/>
    </row>
    <row r="14" spans="2:24" s="125" customFormat="1" ht="16.5" customHeight="1" thickBot="1">
      <c r="B14" s="359" t="s">
        <v>1299</v>
      </c>
      <c r="C14" s="360"/>
      <c r="D14" s="360"/>
      <c r="E14" s="360"/>
      <c r="F14" s="360"/>
      <c r="G14" s="360"/>
      <c r="H14" s="360"/>
      <c r="I14" s="360"/>
      <c r="J14" s="360"/>
      <c r="K14" s="360"/>
      <c r="L14" s="360"/>
      <c r="M14" s="360"/>
      <c r="N14" s="360"/>
      <c r="O14" s="361"/>
    </row>
    <row r="15" spans="2:24" ht="13.5" thickBot="1">
      <c r="B15" s="315" t="s">
        <v>1304</v>
      </c>
      <c r="C15" s="295" t="s">
        <v>74</v>
      </c>
      <c r="D15" s="287" t="s">
        <v>77</v>
      </c>
      <c r="E15" s="287" t="s">
        <v>1251</v>
      </c>
      <c r="F15" s="287">
        <v>1</v>
      </c>
      <c r="G15" s="287">
        <v>2</v>
      </c>
      <c r="H15" s="287">
        <v>3</v>
      </c>
      <c r="I15" s="287">
        <v>4</v>
      </c>
      <c r="J15" s="287">
        <v>5</v>
      </c>
      <c r="K15" s="287">
        <v>6</v>
      </c>
      <c r="L15" s="287">
        <v>7</v>
      </c>
      <c r="M15" s="288">
        <v>8</v>
      </c>
      <c r="N15" s="287">
        <v>9</v>
      </c>
      <c r="O15" s="293">
        <v>10</v>
      </c>
    </row>
    <row r="16" spans="2:24" s="306" customFormat="1">
      <c r="B16" s="289">
        <v>1</v>
      </c>
      <c r="C16" s="296" t="s">
        <v>1302</v>
      </c>
      <c r="D16" s="297">
        <f>32236.28</f>
        <v>32236.28</v>
      </c>
      <c r="E16" s="298">
        <f>D16/D65</f>
        <v>1.5460468743470717E-2</v>
      </c>
      <c r="F16" s="164">
        <v>1</v>
      </c>
      <c r="G16" s="311"/>
      <c r="H16" s="311"/>
      <c r="I16" s="311"/>
      <c r="J16" s="311"/>
      <c r="K16" s="311"/>
      <c r="L16" s="311"/>
      <c r="M16" s="311"/>
      <c r="N16" s="311"/>
      <c r="O16" s="311"/>
      <c r="T16" s="307">
        <f>SUM(F16:S16)</f>
        <v>1</v>
      </c>
      <c r="V16" s="308">
        <v>42284.02</v>
      </c>
      <c r="W16" s="309">
        <f>V16/10</f>
        <v>4228.402</v>
      </c>
      <c r="X16" s="310">
        <f>W16/D60</f>
        <v>3.070727794968087E-2</v>
      </c>
    </row>
    <row r="17" spans="2:24" ht="14.25">
      <c r="B17" s="289"/>
      <c r="C17" s="300"/>
      <c r="D17" s="162"/>
      <c r="E17" s="163"/>
      <c r="F17" s="290">
        <f>F16*$D$16</f>
        <v>32236.28</v>
      </c>
      <c r="G17" s="290"/>
      <c r="H17" s="290"/>
      <c r="I17" s="290"/>
      <c r="J17" s="290"/>
      <c r="K17" s="290"/>
      <c r="L17" s="290"/>
      <c r="M17" s="290"/>
      <c r="N17" s="290"/>
      <c r="O17" s="290"/>
      <c r="S17" s="381"/>
      <c r="T17" s="312">
        <f t="shared" ref="T17:T62" si="0">SUM(F17:S17)</f>
        <v>32236.28</v>
      </c>
      <c r="V17" s="308">
        <f>26182.8</f>
        <v>26182.799999999999</v>
      </c>
      <c r="W17" s="126"/>
      <c r="X17" s="310">
        <f>V17/D16</f>
        <v>0.81221530523993468</v>
      </c>
    </row>
    <row r="18" spans="2:24" ht="14.25">
      <c r="B18" s="289">
        <v>2</v>
      </c>
      <c r="C18" s="301" t="s">
        <v>224</v>
      </c>
      <c r="D18" s="162">
        <v>11763.89</v>
      </c>
      <c r="E18" s="163">
        <f>D18/D65</f>
        <v>5.6419429799786985E-3</v>
      </c>
      <c r="F18" s="164">
        <v>1</v>
      </c>
      <c r="G18" s="173"/>
      <c r="H18" s="165"/>
      <c r="I18" s="166"/>
      <c r="J18" s="166"/>
      <c r="K18" s="166"/>
      <c r="L18" s="167"/>
      <c r="M18" s="166"/>
      <c r="N18" s="168"/>
      <c r="O18" s="279"/>
      <c r="S18" s="381"/>
      <c r="T18" s="307">
        <f t="shared" si="0"/>
        <v>1</v>
      </c>
    </row>
    <row r="19" spans="2:24" ht="14.25">
      <c r="B19" s="289"/>
      <c r="C19" s="302"/>
      <c r="D19" s="162"/>
      <c r="E19" s="163"/>
      <c r="F19" s="170">
        <f>$D18*F18</f>
        <v>11763.89</v>
      </c>
      <c r="G19" s="170">
        <f>$D18*G18</f>
        <v>0</v>
      </c>
      <c r="H19" s="170"/>
      <c r="I19" s="166"/>
      <c r="J19" s="166"/>
      <c r="K19" s="166"/>
      <c r="L19" s="167"/>
      <c r="M19" s="166"/>
      <c r="N19" s="168"/>
      <c r="O19" s="279"/>
      <c r="S19" s="381"/>
      <c r="T19" s="312">
        <f t="shared" si="0"/>
        <v>11763.89</v>
      </c>
    </row>
    <row r="20" spans="2:24" ht="14.25">
      <c r="B20" s="289">
        <v>3</v>
      </c>
      <c r="C20" s="301" t="s">
        <v>1252</v>
      </c>
      <c r="D20" s="162">
        <v>106533.77</v>
      </c>
      <c r="E20" s="163">
        <f>D20/D65</f>
        <v>5.1093427070651405E-2</v>
      </c>
      <c r="F20" s="173"/>
      <c r="G20" s="172">
        <v>0.6</v>
      </c>
      <c r="H20" s="172">
        <v>0.4</v>
      </c>
      <c r="I20" s="166"/>
      <c r="J20" s="166"/>
      <c r="K20" s="166"/>
      <c r="L20" s="167"/>
      <c r="M20" s="166"/>
      <c r="N20" s="168"/>
      <c r="O20" s="279"/>
      <c r="S20" s="381"/>
      <c r="T20" s="307">
        <f t="shared" si="0"/>
        <v>1</v>
      </c>
    </row>
    <row r="21" spans="2:24" ht="14.25">
      <c r="B21" s="289"/>
      <c r="C21" s="302"/>
      <c r="D21" s="162"/>
      <c r="E21" s="163"/>
      <c r="F21" s="170"/>
      <c r="G21" s="170">
        <f>D20*G20</f>
        <v>63920.262000000002</v>
      </c>
      <c r="H21" s="170">
        <f>D20*H20</f>
        <v>42613.508000000002</v>
      </c>
      <c r="I21" s="166"/>
      <c r="J21" s="174"/>
      <c r="K21" s="174"/>
      <c r="L21" s="167"/>
      <c r="M21" s="166"/>
      <c r="N21" s="168"/>
      <c r="O21" s="279"/>
      <c r="S21" s="381"/>
      <c r="T21" s="312">
        <f t="shared" si="0"/>
        <v>106533.77</v>
      </c>
    </row>
    <row r="22" spans="2:24" ht="14.25">
      <c r="B22" s="289">
        <v>4</v>
      </c>
      <c r="C22" s="301" t="s">
        <v>119</v>
      </c>
      <c r="D22" s="162">
        <v>108760.52</v>
      </c>
      <c r="E22" s="163">
        <f>D22/D65</f>
        <v>5.21613728377971E-2</v>
      </c>
      <c r="F22" s="166"/>
      <c r="G22" s="173"/>
      <c r="H22" s="172">
        <v>0.5</v>
      </c>
      <c r="I22" s="172">
        <v>0.5</v>
      </c>
      <c r="J22" s="175"/>
      <c r="K22" s="175"/>
      <c r="L22" s="176"/>
      <c r="M22" s="177"/>
      <c r="N22" s="168"/>
      <c r="O22" s="279"/>
      <c r="S22" s="381"/>
      <c r="T22" s="307">
        <f t="shared" si="0"/>
        <v>1</v>
      </c>
    </row>
    <row r="23" spans="2:24" ht="14.25">
      <c r="B23" s="289"/>
      <c r="C23" s="302"/>
      <c r="D23" s="162"/>
      <c r="E23" s="163"/>
      <c r="F23" s="166"/>
      <c r="G23" s="170">
        <f>D22*G22</f>
        <v>0</v>
      </c>
      <c r="H23" s="170">
        <f>D22*H22</f>
        <v>54380.26</v>
      </c>
      <c r="I23" s="170">
        <f>D22*I22</f>
        <v>54380.26</v>
      </c>
      <c r="J23" s="178"/>
      <c r="K23" s="178"/>
      <c r="L23" s="167"/>
      <c r="M23" s="166"/>
      <c r="N23" s="168"/>
      <c r="O23" s="279"/>
      <c r="S23" s="381"/>
      <c r="T23" s="312">
        <f t="shared" si="0"/>
        <v>108760.52</v>
      </c>
    </row>
    <row r="24" spans="2:24" ht="14.25">
      <c r="B24" s="289">
        <v>5</v>
      </c>
      <c r="C24" s="301" t="s">
        <v>226</v>
      </c>
      <c r="D24" s="162">
        <v>82081.72</v>
      </c>
      <c r="E24" s="163">
        <f>D24/D65</f>
        <v>3.936626268509627E-2</v>
      </c>
      <c r="F24" s="166"/>
      <c r="G24" s="173"/>
      <c r="H24" s="173"/>
      <c r="I24" s="172">
        <v>0.6</v>
      </c>
      <c r="J24" s="172">
        <v>0.4</v>
      </c>
      <c r="K24" s="179"/>
      <c r="L24" s="179"/>
      <c r="M24" s="166"/>
      <c r="N24" s="168"/>
      <c r="O24" s="279"/>
      <c r="S24" s="381"/>
      <c r="T24" s="307">
        <f t="shared" si="0"/>
        <v>1</v>
      </c>
    </row>
    <row r="25" spans="2:24" ht="14.25">
      <c r="B25" s="289"/>
      <c r="C25" s="303"/>
      <c r="D25" s="162"/>
      <c r="E25" s="163"/>
      <c r="F25" s="166"/>
      <c r="G25" s="170"/>
      <c r="H25" s="170">
        <f t="shared" ref="H25:J25" si="1">$D24*H24</f>
        <v>0</v>
      </c>
      <c r="I25" s="170">
        <f t="shared" si="1"/>
        <v>49249.031999999999</v>
      </c>
      <c r="J25" s="170">
        <f t="shared" si="1"/>
        <v>32832.688000000002</v>
      </c>
      <c r="K25" s="170"/>
      <c r="L25" s="180"/>
      <c r="M25" s="166"/>
      <c r="N25" s="168"/>
      <c r="O25" s="279"/>
      <c r="S25" s="381"/>
      <c r="T25" s="312">
        <f t="shared" si="0"/>
        <v>82081.72</v>
      </c>
    </row>
    <row r="26" spans="2:24" ht="14.25">
      <c r="B26" s="289">
        <v>6</v>
      </c>
      <c r="C26" s="304" t="s">
        <v>124</v>
      </c>
      <c r="D26" s="162">
        <v>378357.73</v>
      </c>
      <c r="E26" s="163">
        <f>D26/D65</f>
        <v>0.18145976702384806</v>
      </c>
      <c r="F26" s="166"/>
      <c r="G26" s="166"/>
      <c r="H26" s="166"/>
      <c r="I26" s="179"/>
      <c r="J26" s="172">
        <v>0.5</v>
      </c>
      <c r="K26" s="172">
        <v>0.5</v>
      </c>
      <c r="L26" s="204"/>
      <c r="M26" s="173"/>
      <c r="N26" s="182"/>
      <c r="O26" s="279"/>
      <c r="S26" s="381"/>
      <c r="T26" s="307">
        <f t="shared" si="0"/>
        <v>1</v>
      </c>
    </row>
    <row r="27" spans="2:24" ht="14.25">
      <c r="B27" s="289"/>
      <c r="C27" s="303"/>
      <c r="D27" s="162"/>
      <c r="E27" s="163"/>
      <c r="F27" s="166"/>
      <c r="G27" s="166"/>
      <c r="H27" s="166"/>
      <c r="I27" s="170">
        <f>$D26*I26</f>
        <v>0</v>
      </c>
      <c r="J27" s="170">
        <f>$D26*J26</f>
        <v>189178.86499999999</v>
      </c>
      <c r="K27" s="170">
        <f>$D26*K26</f>
        <v>189178.86499999999</v>
      </c>
      <c r="L27" s="180">
        <f>$D26*L26</f>
        <v>0</v>
      </c>
      <c r="M27" s="170">
        <f>$D26*M26</f>
        <v>0</v>
      </c>
      <c r="N27" s="183"/>
      <c r="O27" s="279"/>
      <c r="S27" s="381"/>
      <c r="T27" s="312">
        <f t="shared" si="0"/>
        <v>378357.73</v>
      </c>
    </row>
    <row r="28" spans="2:24" ht="14.25">
      <c r="B28" s="289">
        <v>7</v>
      </c>
      <c r="C28" s="304" t="s">
        <v>227</v>
      </c>
      <c r="D28" s="162">
        <v>323308.86</v>
      </c>
      <c r="E28" s="163">
        <f>D28/D65</f>
        <v>0.15505841630973394</v>
      </c>
      <c r="F28" s="166"/>
      <c r="G28" s="166"/>
      <c r="H28" s="173"/>
      <c r="I28" s="173"/>
      <c r="J28" s="172">
        <v>0.3</v>
      </c>
      <c r="K28" s="172">
        <v>0.7</v>
      </c>
      <c r="L28" s="184"/>
      <c r="M28" s="175"/>
      <c r="N28" s="168"/>
      <c r="O28" s="279"/>
      <c r="S28" s="381"/>
      <c r="T28" s="307">
        <f t="shared" si="0"/>
        <v>1</v>
      </c>
    </row>
    <row r="29" spans="2:24" ht="14.25">
      <c r="B29" s="289"/>
      <c r="C29" s="303"/>
      <c r="D29" s="162"/>
      <c r="E29" s="163"/>
      <c r="F29" s="166"/>
      <c r="G29" s="166"/>
      <c r="H29" s="170">
        <f>$D28*H28</f>
        <v>0</v>
      </c>
      <c r="I29" s="170">
        <f>$D28*I28</f>
        <v>0</v>
      </c>
      <c r="J29" s="170">
        <f>$D28*J28</f>
        <v>96992.657999999996</v>
      </c>
      <c r="K29" s="178">
        <f>K28*D28</f>
        <v>226316.20199999999</v>
      </c>
      <c r="L29" s="180"/>
      <c r="M29" s="170"/>
      <c r="N29" s="168"/>
      <c r="O29" s="279"/>
      <c r="S29" s="381"/>
      <c r="T29" s="312">
        <f t="shared" si="0"/>
        <v>323308.86</v>
      </c>
    </row>
    <row r="30" spans="2:24" ht="14.25">
      <c r="B30" s="289">
        <v>8</v>
      </c>
      <c r="C30" s="304" t="s">
        <v>433</v>
      </c>
      <c r="D30" s="162">
        <v>6008.12</v>
      </c>
      <c r="E30" s="163">
        <f>D30/D65</f>
        <v>2.8814848198061714E-3</v>
      </c>
      <c r="F30" s="166"/>
      <c r="G30" s="175"/>
      <c r="H30" s="172">
        <v>1</v>
      </c>
      <c r="I30" s="179"/>
      <c r="J30" s="179"/>
      <c r="K30" s="179"/>
      <c r="L30" s="185"/>
      <c r="M30" s="175"/>
      <c r="N30" s="168"/>
      <c r="O30" s="279"/>
      <c r="S30" s="381"/>
      <c r="T30" s="307">
        <f t="shared" si="0"/>
        <v>1</v>
      </c>
    </row>
    <row r="31" spans="2:24" ht="14.25">
      <c r="B31" s="289"/>
      <c r="C31" s="303"/>
      <c r="D31" s="162"/>
      <c r="E31" s="163"/>
      <c r="F31" s="166"/>
      <c r="G31" s="178"/>
      <c r="H31" s="170">
        <f>$D30*H30</f>
        <v>6008.12</v>
      </c>
      <c r="I31" s="170"/>
      <c r="J31" s="170"/>
      <c r="K31" s="170"/>
      <c r="L31" s="180"/>
      <c r="M31" s="178"/>
      <c r="N31" s="168"/>
      <c r="O31" s="279"/>
      <c r="S31" s="381"/>
      <c r="T31" s="312">
        <f t="shared" si="0"/>
        <v>6008.12</v>
      </c>
    </row>
    <row r="32" spans="2:24" ht="14.25">
      <c r="B32" s="289">
        <v>9</v>
      </c>
      <c r="C32" s="304" t="s">
        <v>228</v>
      </c>
      <c r="D32" s="162">
        <v>262995.53999999998</v>
      </c>
      <c r="E32" s="163">
        <f>D32/D65</f>
        <v>0.12613224372794263</v>
      </c>
      <c r="F32" s="166"/>
      <c r="G32" s="166"/>
      <c r="H32" s="166"/>
      <c r="I32" s="173"/>
      <c r="J32" s="173"/>
      <c r="K32" s="172">
        <v>0.4</v>
      </c>
      <c r="L32" s="186">
        <v>0.6</v>
      </c>
      <c r="M32" s="205"/>
      <c r="N32" s="205"/>
      <c r="O32" s="279"/>
      <c r="S32" s="381"/>
      <c r="T32" s="307">
        <f t="shared" si="0"/>
        <v>1</v>
      </c>
    </row>
    <row r="33" spans="2:20" ht="14.25">
      <c r="B33" s="289"/>
      <c r="C33" s="303"/>
      <c r="D33" s="162"/>
      <c r="E33" s="163"/>
      <c r="F33" s="166"/>
      <c r="G33" s="166"/>
      <c r="H33" s="166"/>
      <c r="I33" s="170">
        <f>$D32*I32</f>
        <v>0</v>
      </c>
      <c r="J33" s="170">
        <f>$D32*J32</f>
        <v>0</v>
      </c>
      <c r="K33" s="170">
        <f>$D32*K32</f>
        <v>105198.216</v>
      </c>
      <c r="L33" s="187">
        <f>L32*D32</f>
        <v>157797.32399999999</v>
      </c>
      <c r="M33" s="188">
        <f>M32*D32</f>
        <v>0</v>
      </c>
      <c r="N33" s="183">
        <f>N32*D32</f>
        <v>0</v>
      </c>
      <c r="O33" s="279"/>
      <c r="S33" s="381"/>
      <c r="T33" s="312">
        <f t="shared" si="0"/>
        <v>262995.53999999998</v>
      </c>
    </row>
    <row r="34" spans="2:20" ht="14.25">
      <c r="B34" s="289">
        <v>10</v>
      </c>
      <c r="C34" s="304" t="s">
        <v>516</v>
      </c>
      <c r="D34" s="162">
        <v>184236.23</v>
      </c>
      <c r="E34" s="291">
        <f>D34/D65</f>
        <v>8.8359403607670681E-2</v>
      </c>
      <c r="F34" s="166"/>
      <c r="G34" s="166"/>
      <c r="H34" s="166"/>
      <c r="I34" s="173"/>
      <c r="J34" s="173"/>
      <c r="K34" s="172">
        <v>0.4</v>
      </c>
      <c r="L34" s="186">
        <v>0.6</v>
      </c>
      <c r="M34" s="205"/>
      <c r="N34" s="168"/>
      <c r="O34" s="279"/>
      <c r="S34" s="381"/>
      <c r="T34" s="307">
        <f t="shared" si="0"/>
        <v>1</v>
      </c>
    </row>
    <row r="35" spans="2:20" ht="14.25">
      <c r="B35" s="289"/>
      <c r="C35" s="303"/>
      <c r="D35" s="162"/>
      <c r="E35" s="163"/>
      <c r="F35" s="166"/>
      <c r="G35" s="166"/>
      <c r="H35" s="166"/>
      <c r="I35" s="170">
        <f>$D34*I34</f>
        <v>0</v>
      </c>
      <c r="J35" s="170">
        <f>$D34*J34</f>
        <v>0</v>
      </c>
      <c r="K35" s="170">
        <f>$D34*K34</f>
        <v>73694.492000000013</v>
      </c>
      <c r="L35" s="180">
        <f>L34*D34</f>
        <v>110541.738</v>
      </c>
      <c r="M35" s="170">
        <f>M34*D34</f>
        <v>0</v>
      </c>
      <c r="N35" s="168"/>
      <c r="O35" s="279"/>
      <c r="S35" s="381"/>
      <c r="T35" s="312">
        <f t="shared" si="0"/>
        <v>184236.23</v>
      </c>
    </row>
    <row r="36" spans="2:20" ht="14.25">
      <c r="B36" s="289">
        <v>11</v>
      </c>
      <c r="C36" s="304" t="s">
        <v>5</v>
      </c>
      <c r="D36" s="162">
        <v>73966.679999999993</v>
      </c>
      <c r="E36" s="163">
        <f>D36/D65</f>
        <v>3.5474302376027896E-2</v>
      </c>
      <c r="F36" s="166"/>
      <c r="G36" s="166"/>
      <c r="H36" s="166"/>
      <c r="I36" s="179"/>
      <c r="J36" s="179"/>
      <c r="K36" s="179"/>
      <c r="L36" s="173"/>
      <c r="M36" s="173"/>
      <c r="N36" s="172">
        <v>0.5</v>
      </c>
      <c r="O36" s="280">
        <v>0.5</v>
      </c>
      <c r="S36" s="381"/>
      <c r="T36" s="307">
        <f t="shared" si="0"/>
        <v>1</v>
      </c>
    </row>
    <row r="37" spans="2:20" ht="14.25">
      <c r="B37" s="289"/>
      <c r="C37" s="303"/>
      <c r="D37" s="162"/>
      <c r="E37" s="163"/>
      <c r="F37" s="166"/>
      <c r="G37" s="166"/>
      <c r="H37" s="166"/>
      <c r="I37" s="170"/>
      <c r="J37" s="170"/>
      <c r="K37" s="170"/>
      <c r="L37" s="189">
        <f>L36*$D36</f>
        <v>0</v>
      </c>
      <c r="M37" s="189">
        <f t="shared" ref="M37:O37" si="2">M36*$D36</f>
        <v>0</v>
      </c>
      <c r="N37" s="189">
        <f t="shared" si="2"/>
        <v>36983.339999999997</v>
      </c>
      <c r="O37" s="281">
        <f t="shared" si="2"/>
        <v>36983.339999999997</v>
      </c>
      <c r="S37" s="381"/>
      <c r="T37" s="312">
        <f t="shared" si="0"/>
        <v>73966.679999999993</v>
      </c>
    </row>
    <row r="38" spans="2:20" ht="14.25">
      <c r="B38" s="289">
        <v>12</v>
      </c>
      <c r="C38" s="304" t="s">
        <v>45</v>
      </c>
      <c r="D38" s="162">
        <v>32621.24</v>
      </c>
      <c r="E38" s="163">
        <f>D38/D65</f>
        <v>1.5645094948711722E-2</v>
      </c>
      <c r="F38" s="166"/>
      <c r="G38" s="166"/>
      <c r="H38" s="172">
        <v>0.2</v>
      </c>
      <c r="I38" s="173"/>
      <c r="J38" s="173"/>
      <c r="K38" s="172">
        <v>0.6</v>
      </c>
      <c r="L38" s="172">
        <v>0.2</v>
      </c>
      <c r="M38" s="205"/>
      <c r="N38" s="205"/>
      <c r="O38" s="279"/>
      <c r="S38" s="381"/>
      <c r="T38" s="307">
        <f t="shared" si="0"/>
        <v>1</v>
      </c>
    </row>
    <row r="39" spans="2:20" ht="14.25">
      <c r="B39" s="289"/>
      <c r="C39" s="303"/>
      <c r="D39" s="162"/>
      <c r="E39" s="163"/>
      <c r="F39" s="166"/>
      <c r="G39" s="166"/>
      <c r="H39" s="170">
        <f t="shared" ref="H39" si="3">H38*$D38</f>
        <v>6524.2480000000005</v>
      </c>
      <c r="I39" s="170">
        <f>$D38*I38</f>
        <v>0</v>
      </c>
      <c r="J39" s="170">
        <f>$D38*J38</f>
        <v>0</v>
      </c>
      <c r="K39" s="170">
        <f>$D38*K38</f>
        <v>19572.743999999999</v>
      </c>
      <c r="L39" s="189">
        <f>L38*D38</f>
        <v>6524.2480000000005</v>
      </c>
      <c r="M39" s="190">
        <f>M38*D38</f>
        <v>0</v>
      </c>
      <c r="N39" s="168">
        <f>N38*D38</f>
        <v>0</v>
      </c>
      <c r="O39" s="279"/>
      <c r="S39" s="381"/>
      <c r="T39" s="312">
        <f t="shared" si="0"/>
        <v>32621.239999999998</v>
      </c>
    </row>
    <row r="40" spans="2:20" ht="14.25">
      <c r="B40" s="289">
        <v>13</v>
      </c>
      <c r="C40" s="46" t="s">
        <v>18</v>
      </c>
      <c r="D40" s="162">
        <v>14906.76</v>
      </c>
      <c r="E40" s="163">
        <f>D40/D65</f>
        <v>7.1492584456525239E-3</v>
      </c>
      <c r="F40" s="166"/>
      <c r="G40" s="175"/>
      <c r="H40" s="175"/>
      <c r="I40" s="206"/>
      <c r="J40" s="173"/>
      <c r="K40" s="173"/>
      <c r="L40" s="181">
        <v>0.3</v>
      </c>
      <c r="M40" s="172">
        <v>0.7</v>
      </c>
      <c r="N40" s="173"/>
      <c r="O40" s="279"/>
      <c r="S40" s="381"/>
      <c r="T40" s="307">
        <f t="shared" si="0"/>
        <v>1</v>
      </c>
    </row>
    <row r="41" spans="2:20" ht="14.25">
      <c r="B41" s="289"/>
      <c r="C41" s="303"/>
      <c r="D41" s="162"/>
      <c r="E41" s="163"/>
      <c r="F41" s="166"/>
      <c r="G41" s="178"/>
      <c r="H41" s="178"/>
      <c r="I41" s="170"/>
      <c r="J41" s="170">
        <f>$D40*J40</f>
        <v>0</v>
      </c>
      <c r="K41" s="170">
        <f>$D40*K40</f>
        <v>0</v>
      </c>
      <c r="L41" s="180">
        <f>$D40*L40</f>
        <v>4472.0280000000002</v>
      </c>
      <c r="M41" s="170">
        <f>$D40*M40</f>
        <v>10434.732</v>
      </c>
      <c r="N41" s="183">
        <f>N40*D40</f>
        <v>0</v>
      </c>
      <c r="O41" s="279"/>
      <c r="S41" s="381"/>
      <c r="T41" s="312">
        <f t="shared" si="0"/>
        <v>14906.76</v>
      </c>
    </row>
    <row r="42" spans="2:20" ht="14.25">
      <c r="B42" s="289">
        <v>14</v>
      </c>
      <c r="C42" s="304" t="s">
        <v>47</v>
      </c>
      <c r="D42" s="162">
        <v>36459.870000000003</v>
      </c>
      <c r="E42" s="163">
        <f>D42/D65</f>
        <v>1.7486095806526242E-2</v>
      </c>
      <c r="F42" s="166"/>
      <c r="G42" s="175"/>
      <c r="H42" s="172">
        <v>0.2</v>
      </c>
      <c r="I42" s="173"/>
      <c r="J42" s="173"/>
      <c r="K42" s="172">
        <v>0.6</v>
      </c>
      <c r="L42" s="181">
        <v>0.2</v>
      </c>
      <c r="M42" s="173"/>
      <c r="N42" s="168"/>
      <c r="O42" s="279"/>
      <c r="S42" s="381"/>
      <c r="T42" s="307">
        <f t="shared" si="0"/>
        <v>1</v>
      </c>
    </row>
    <row r="43" spans="2:20" ht="14.25">
      <c r="B43" s="289"/>
      <c r="C43" s="303"/>
      <c r="D43" s="162"/>
      <c r="E43" s="163"/>
      <c r="F43" s="166"/>
      <c r="G43" s="178"/>
      <c r="H43" s="170">
        <f t="shared" ref="H43" si="4">H42*$D42</f>
        <v>7291.9740000000011</v>
      </c>
      <c r="I43" s="170">
        <f>$D42*I42</f>
        <v>0</v>
      </c>
      <c r="J43" s="170">
        <f>$D42*J42</f>
        <v>0</v>
      </c>
      <c r="K43" s="170">
        <f>$D42*K42</f>
        <v>21875.922000000002</v>
      </c>
      <c r="L43" s="180">
        <f>$D42*L42</f>
        <v>7291.9740000000011</v>
      </c>
      <c r="M43" s="170">
        <f>$D42*M42</f>
        <v>0</v>
      </c>
      <c r="N43" s="168"/>
      <c r="O43" s="279"/>
      <c r="S43" s="381"/>
      <c r="T43" s="312">
        <f t="shared" si="0"/>
        <v>36459.870000000003</v>
      </c>
    </row>
    <row r="44" spans="2:20" ht="14.25">
      <c r="B44" s="289">
        <v>15</v>
      </c>
      <c r="C44" s="304" t="s">
        <v>22</v>
      </c>
      <c r="D44" s="162">
        <v>47457.97</v>
      </c>
      <c r="E44" s="163">
        <f>D44/D65</f>
        <v>2.2760767117470472E-2</v>
      </c>
      <c r="F44" s="166"/>
      <c r="G44" s="173"/>
      <c r="H44" s="179"/>
      <c r="I44" s="179"/>
      <c r="J44" s="173"/>
      <c r="K44" s="173"/>
      <c r="L44" s="204"/>
      <c r="M44" s="204"/>
      <c r="N44" s="181">
        <v>1</v>
      </c>
      <c r="O44" s="279"/>
      <c r="S44" s="381"/>
      <c r="T44" s="307">
        <f t="shared" si="0"/>
        <v>1</v>
      </c>
    </row>
    <row r="45" spans="2:20" ht="14.25">
      <c r="B45" s="289"/>
      <c r="C45" s="303"/>
      <c r="D45" s="162"/>
      <c r="E45" s="163"/>
      <c r="F45" s="166"/>
      <c r="G45" s="191"/>
      <c r="H45" s="178"/>
      <c r="I45" s="170"/>
      <c r="J45" s="170"/>
      <c r="K45" s="170">
        <f t="shared" ref="K45:L45" si="5">$D44*K44</f>
        <v>0</v>
      </c>
      <c r="L45" s="180">
        <f t="shared" si="5"/>
        <v>0</v>
      </c>
      <c r="M45" s="178">
        <f>M44*D44</f>
        <v>0</v>
      </c>
      <c r="N45" s="183">
        <f>N44*D44</f>
        <v>47457.97</v>
      </c>
      <c r="O45" s="279"/>
      <c r="S45" s="381"/>
      <c r="T45" s="312">
        <f t="shared" si="0"/>
        <v>47457.97</v>
      </c>
    </row>
    <row r="46" spans="2:20" ht="14.25">
      <c r="B46" s="289">
        <v>16</v>
      </c>
      <c r="C46" s="304" t="s">
        <v>230</v>
      </c>
      <c r="D46" s="162">
        <v>3093.79</v>
      </c>
      <c r="E46" s="163">
        <f>D46/D65</f>
        <v>1.4837767755417892E-3</v>
      </c>
      <c r="F46" s="166"/>
      <c r="G46" s="173"/>
      <c r="H46" s="179"/>
      <c r="I46" s="173"/>
      <c r="J46" s="173"/>
      <c r="K46" s="206"/>
      <c r="L46" s="207"/>
      <c r="M46" s="173"/>
      <c r="N46" s="172">
        <v>1</v>
      </c>
      <c r="O46" s="279"/>
      <c r="S46" s="381"/>
      <c r="T46" s="307">
        <f t="shared" si="0"/>
        <v>1</v>
      </c>
    </row>
    <row r="47" spans="2:20" ht="14.25">
      <c r="B47" s="289"/>
      <c r="C47" s="303"/>
      <c r="D47" s="162"/>
      <c r="E47" s="163"/>
      <c r="F47" s="166"/>
      <c r="G47" s="191"/>
      <c r="H47" s="178"/>
      <c r="I47" s="170">
        <f>$D46*I46</f>
        <v>0</v>
      </c>
      <c r="J47" s="170">
        <f>$D46*J46</f>
        <v>0</v>
      </c>
      <c r="K47" s="178"/>
      <c r="L47" s="192"/>
      <c r="M47" s="178">
        <f>M46*D46</f>
        <v>0</v>
      </c>
      <c r="N47" s="183">
        <f>N46*D46</f>
        <v>3093.79</v>
      </c>
      <c r="O47" s="279"/>
      <c r="S47" s="381"/>
      <c r="T47" s="312">
        <f t="shared" si="0"/>
        <v>3093.79</v>
      </c>
    </row>
    <row r="48" spans="2:20" ht="14.25">
      <c r="B48" s="289">
        <v>17</v>
      </c>
      <c r="C48" s="304" t="s">
        <v>231</v>
      </c>
      <c r="D48" s="162">
        <v>22148.94</v>
      </c>
      <c r="E48" s="163">
        <f>D48/D65</f>
        <v>1.0622596483558533E-2</v>
      </c>
      <c r="F48" s="166"/>
      <c r="G48" s="175"/>
      <c r="H48" s="175"/>
      <c r="I48" s="173"/>
      <c r="J48" s="173"/>
      <c r="K48" s="173"/>
      <c r="L48" s="173"/>
      <c r="M48" s="172">
        <v>1</v>
      </c>
      <c r="N48" s="173"/>
      <c r="O48" s="279"/>
      <c r="S48" s="381"/>
      <c r="T48" s="307">
        <f t="shared" si="0"/>
        <v>1</v>
      </c>
    </row>
    <row r="49" spans="2:20" ht="14.25">
      <c r="B49" s="292"/>
      <c r="C49" s="303"/>
      <c r="D49" s="193"/>
      <c r="E49" s="165"/>
      <c r="F49" s="166"/>
      <c r="G49" s="170"/>
      <c r="H49" s="170"/>
      <c r="I49" s="170">
        <f>I48*$D48</f>
        <v>0</v>
      </c>
      <c r="J49" s="170">
        <f t="shared" ref="J49:N49" si="6">J48*$D48</f>
        <v>0</v>
      </c>
      <c r="K49" s="170">
        <f t="shared" si="6"/>
        <v>0</v>
      </c>
      <c r="L49" s="170">
        <f t="shared" si="6"/>
        <v>0</v>
      </c>
      <c r="M49" s="170">
        <f t="shared" si="6"/>
        <v>22148.94</v>
      </c>
      <c r="N49" s="170">
        <f t="shared" si="6"/>
        <v>0</v>
      </c>
      <c r="O49" s="279"/>
      <c r="S49" s="381"/>
      <c r="T49" s="312">
        <f t="shared" si="0"/>
        <v>22148.94</v>
      </c>
    </row>
    <row r="50" spans="2:20" ht="14.25">
      <c r="B50" s="289">
        <v>18</v>
      </c>
      <c r="C50" s="304" t="s">
        <v>746</v>
      </c>
      <c r="D50" s="162">
        <v>164557.43</v>
      </c>
      <c r="E50" s="163">
        <f>D50/D65</f>
        <v>7.8921482349106981E-2</v>
      </c>
      <c r="F50" s="166"/>
      <c r="G50" s="170"/>
      <c r="H50" s="195">
        <v>0.2</v>
      </c>
      <c r="I50" s="208"/>
      <c r="J50" s="208"/>
      <c r="K50" s="172">
        <v>0.6</v>
      </c>
      <c r="L50" s="181">
        <v>0.2</v>
      </c>
      <c r="M50" s="208"/>
      <c r="N50" s="208"/>
      <c r="O50" s="283"/>
      <c r="S50" s="381"/>
      <c r="T50" s="307">
        <f t="shared" si="0"/>
        <v>1</v>
      </c>
    </row>
    <row r="51" spans="2:20" ht="14.25">
      <c r="B51" s="289"/>
      <c r="C51" s="303"/>
      <c r="D51" s="193"/>
      <c r="E51" s="165"/>
      <c r="F51" s="166"/>
      <c r="G51" s="170"/>
      <c r="H51" s="170">
        <f t="shared" ref="H51" si="7">H50*$D50</f>
        <v>32911.485999999997</v>
      </c>
      <c r="I51" s="170">
        <f>I50*$D50</f>
        <v>0</v>
      </c>
      <c r="J51" s="170">
        <f t="shared" ref="J51:N51" si="8">J50*$D50</f>
        <v>0</v>
      </c>
      <c r="K51" s="170">
        <f t="shared" si="8"/>
        <v>98734.457999999999</v>
      </c>
      <c r="L51" s="170">
        <f t="shared" si="8"/>
        <v>32911.485999999997</v>
      </c>
      <c r="M51" s="170">
        <f t="shared" si="8"/>
        <v>0</v>
      </c>
      <c r="N51" s="170">
        <f t="shared" si="8"/>
        <v>0</v>
      </c>
      <c r="O51" s="281">
        <f>O50*D50</f>
        <v>0</v>
      </c>
      <c r="S51" s="381"/>
      <c r="T51" s="312">
        <f t="shared" si="0"/>
        <v>164557.43</v>
      </c>
    </row>
    <row r="52" spans="2:20" ht="14.25">
      <c r="B52" s="289">
        <v>19</v>
      </c>
      <c r="C52" s="46" t="s">
        <v>271</v>
      </c>
      <c r="D52" s="162">
        <v>1289.53</v>
      </c>
      <c r="E52" s="163">
        <f>D52/D65</f>
        <v>6.184565420938084E-4</v>
      </c>
      <c r="F52" s="166"/>
      <c r="G52" s="170"/>
      <c r="H52" s="170"/>
      <c r="I52" s="170"/>
      <c r="J52" s="208"/>
      <c r="K52" s="170"/>
      <c r="L52" s="180"/>
      <c r="M52" s="170"/>
      <c r="N52" s="172">
        <v>1</v>
      </c>
      <c r="O52" s="279"/>
      <c r="S52" s="381"/>
      <c r="T52" s="307">
        <f t="shared" si="0"/>
        <v>1</v>
      </c>
    </row>
    <row r="53" spans="2:20" ht="14.25">
      <c r="B53" s="289"/>
      <c r="C53" s="303"/>
      <c r="D53" s="193"/>
      <c r="E53" s="165"/>
      <c r="F53" s="166"/>
      <c r="G53" s="170"/>
      <c r="H53" s="170"/>
      <c r="I53" s="170"/>
      <c r="J53" s="170">
        <f>J52*D52</f>
        <v>0</v>
      </c>
      <c r="K53" s="170"/>
      <c r="L53" s="180"/>
      <c r="M53" s="170"/>
      <c r="N53" s="183">
        <f>N52*D52</f>
        <v>1289.53</v>
      </c>
      <c r="O53" s="279"/>
      <c r="S53" s="381"/>
      <c r="T53" s="312">
        <f t="shared" si="0"/>
        <v>1289.53</v>
      </c>
    </row>
    <row r="54" spans="2:20" ht="14.25">
      <c r="B54" s="289">
        <v>20</v>
      </c>
      <c r="C54" s="46" t="s">
        <v>10</v>
      </c>
      <c r="D54" s="162">
        <v>29902.080000000002</v>
      </c>
      <c r="E54" s="163">
        <f>D54/D65</f>
        <v>1.4340990126800018E-2</v>
      </c>
      <c r="F54" s="166"/>
      <c r="G54" s="170"/>
      <c r="H54" s="195">
        <v>0.2</v>
      </c>
      <c r="I54" s="208"/>
      <c r="J54" s="208"/>
      <c r="K54" s="172">
        <v>0.6</v>
      </c>
      <c r="L54" s="181">
        <v>0.2</v>
      </c>
      <c r="M54" s="208"/>
      <c r="N54" s="208"/>
      <c r="O54" s="283"/>
      <c r="S54" s="381"/>
      <c r="T54" s="307">
        <f t="shared" si="0"/>
        <v>1</v>
      </c>
    </row>
    <row r="55" spans="2:20" ht="14.25">
      <c r="B55" s="289"/>
      <c r="C55" s="303"/>
      <c r="D55" s="193"/>
      <c r="E55" s="165"/>
      <c r="F55" s="166"/>
      <c r="G55" s="170"/>
      <c r="H55" s="170">
        <f t="shared" ref="H55" si="9">H54*$D54</f>
        <v>5980.4160000000011</v>
      </c>
      <c r="I55" s="170"/>
      <c r="J55" s="170"/>
      <c r="K55" s="170">
        <f t="shared" ref="K55:L57" si="10">K54*$D54</f>
        <v>17941.248</v>
      </c>
      <c r="L55" s="180">
        <f>L54*$D54</f>
        <v>5980.4160000000011</v>
      </c>
      <c r="M55" s="180">
        <f t="shared" ref="M55:O55" si="11">M54*$D54</f>
        <v>0</v>
      </c>
      <c r="N55" s="180">
        <f t="shared" si="11"/>
        <v>0</v>
      </c>
      <c r="O55" s="284">
        <f t="shared" si="11"/>
        <v>0</v>
      </c>
      <c r="S55" s="381"/>
      <c r="T55" s="312">
        <f t="shared" si="0"/>
        <v>29902.080000000002</v>
      </c>
    </row>
    <row r="56" spans="2:20" ht="14.25">
      <c r="B56" s="289">
        <v>21</v>
      </c>
      <c r="C56" s="304" t="s">
        <v>232</v>
      </c>
      <c r="D56" s="162">
        <v>4194.97</v>
      </c>
      <c r="E56" s="163">
        <f>D56/D65</f>
        <v>2.0119009564626366E-3</v>
      </c>
      <c r="F56" s="166"/>
      <c r="G56" s="170"/>
      <c r="H56" s="170"/>
      <c r="I56" s="170"/>
      <c r="J56" s="170"/>
      <c r="K56" s="170"/>
      <c r="L56" s="195">
        <v>1</v>
      </c>
      <c r="M56" s="170"/>
      <c r="N56" s="168"/>
      <c r="O56" s="283"/>
      <c r="S56" s="381"/>
      <c r="T56" s="307">
        <f t="shared" si="0"/>
        <v>1</v>
      </c>
    </row>
    <row r="57" spans="2:20" ht="14.25">
      <c r="B57" s="289"/>
      <c r="C57" s="303"/>
      <c r="D57" s="193"/>
      <c r="E57" s="165"/>
      <c r="F57" s="166"/>
      <c r="G57" s="170"/>
      <c r="H57" s="170"/>
      <c r="I57" s="170"/>
      <c r="J57" s="170"/>
      <c r="K57" s="170"/>
      <c r="L57" s="170">
        <f t="shared" si="10"/>
        <v>4194.97</v>
      </c>
      <c r="M57" s="170"/>
      <c r="N57" s="168"/>
      <c r="O57" s="281">
        <f>O56*D56</f>
        <v>0</v>
      </c>
      <c r="S57" s="381"/>
      <c r="T57" s="312">
        <f t="shared" si="0"/>
        <v>4194.97</v>
      </c>
    </row>
    <row r="58" spans="2:20" ht="14.25">
      <c r="B58" s="289">
        <v>22</v>
      </c>
      <c r="C58" s="304" t="s">
        <v>1253</v>
      </c>
      <c r="D58" s="162">
        <v>17006.919999999998</v>
      </c>
      <c r="E58" s="163">
        <f>D58/D65</f>
        <v>8.1564918496398152E-3</v>
      </c>
      <c r="F58" s="166"/>
      <c r="G58" s="208"/>
      <c r="H58" s="208"/>
      <c r="I58" s="208"/>
      <c r="J58" s="208"/>
      <c r="K58" s="208"/>
      <c r="L58" s="209"/>
      <c r="M58" s="195">
        <v>1</v>
      </c>
      <c r="N58" s="209"/>
      <c r="O58" s="283"/>
      <c r="S58" s="381"/>
      <c r="T58" s="307">
        <f t="shared" si="0"/>
        <v>1</v>
      </c>
    </row>
    <row r="59" spans="2:20" ht="14.25">
      <c r="B59" s="289"/>
      <c r="C59" s="303"/>
      <c r="D59" s="193"/>
      <c r="E59" s="165"/>
      <c r="F59" s="166"/>
      <c r="G59" s="170">
        <f>G58*D58</f>
        <v>0</v>
      </c>
      <c r="H59" s="170">
        <f>H58*D58</f>
        <v>0</v>
      </c>
      <c r="I59" s="170"/>
      <c r="J59" s="170"/>
      <c r="K59" s="170"/>
      <c r="L59" s="180">
        <f>L58*D58</f>
        <v>0</v>
      </c>
      <c r="M59" s="170">
        <f>M58*D58</f>
        <v>17006.919999999998</v>
      </c>
      <c r="N59" s="183">
        <f>N58*D58</f>
        <v>0</v>
      </c>
      <c r="O59" s="281">
        <f>O58*D58</f>
        <v>0</v>
      </c>
      <c r="S59" s="381"/>
      <c r="T59" s="312">
        <f t="shared" si="0"/>
        <v>17006.919999999998</v>
      </c>
    </row>
    <row r="60" spans="2:20" ht="30.75" customHeight="1">
      <c r="B60" s="289">
        <v>23</v>
      </c>
      <c r="C60" s="304" t="s">
        <v>1303</v>
      </c>
      <c r="D60" s="162">
        <f>(2895.7+10316.99+11960.31+5929.99+973.04+769.58+7150.26+456.62+168.09+288.7+240.41+473.31+633.64+7677.37+430.04+9016.71+2884.09+2884.09+647.28)+71904.1</f>
        <v>137700.32</v>
      </c>
      <c r="E60" s="163">
        <f>D60/D65</f>
        <v>6.6040855003304214E-2</v>
      </c>
      <c r="F60" s="299">
        <v>0.24579999999999999</v>
      </c>
      <c r="G60" s="299">
        <f>$X$16</f>
        <v>3.070727794968087E-2</v>
      </c>
      <c r="H60" s="299">
        <f t="shared" ref="H60:M60" si="12">$X$16</f>
        <v>3.070727794968087E-2</v>
      </c>
      <c r="I60" s="299">
        <f t="shared" si="12"/>
        <v>3.070727794968087E-2</v>
      </c>
      <c r="J60" s="299">
        <f t="shared" si="12"/>
        <v>3.070727794968087E-2</v>
      </c>
      <c r="K60" s="299">
        <f t="shared" si="12"/>
        <v>3.070727794968087E-2</v>
      </c>
      <c r="L60" s="299">
        <f t="shared" si="12"/>
        <v>3.070727794968087E-2</v>
      </c>
      <c r="M60" s="299">
        <f t="shared" si="12"/>
        <v>3.070727794968087E-2</v>
      </c>
      <c r="N60" s="299">
        <f>E71+X16</f>
        <v>0.26961819696570061</v>
      </c>
      <c r="O60" s="299">
        <f>E71+X16</f>
        <v>0.26961819696570061</v>
      </c>
      <c r="S60" s="382"/>
      <c r="T60" s="307">
        <f t="shared" si="0"/>
        <v>0.99998733957916719</v>
      </c>
    </row>
    <row r="61" spans="2:20" ht="14.25">
      <c r="B61" s="289"/>
      <c r="C61" s="303"/>
      <c r="D61" s="193"/>
      <c r="E61" s="165"/>
      <c r="F61" s="190">
        <v>33848.480000000003</v>
      </c>
      <c r="G61" s="190">
        <f>G60*D60</f>
        <v>4228.402</v>
      </c>
      <c r="H61" s="190">
        <f>H60*D60</f>
        <v>4228.402</v>
      </c>
      <c r="I61" s="190">
        <f>I60*D60</f>
        <v>4228.402</v>
      </c>
      <c r="J61" s="190">
        <f>J60*D60</f>
        <v>4228.402</v>
      </c>
      <c r="K61" s="190">
        <f>K60*D60</f>
        <v>4228.402</v>
      </c>
      <c r="L61" s="190">
        <f>L60*D60</f>
        <v>4228.402</v>
      </c>
      <c r="M61" s="170">
        <f>M60*D60</f>
        <v>4228.402</v>
      </c>
      <c r="N61" s="183">
        <f>N60*D60</f>
        <v>37126.512000000002</v>
      </c>
      <c r="O61" s="281">
        <f>O60*D60</f>
        <v>37126.512000000002</v>
      </c>
      <c r="S61" s="381"/>
      <c r="T61" s="312">
        <f t="shared" si="0"/>
        <v>137700.31800000003</v>
      </c>
    </row>
    <row r="62" spans="2:20" ht="14.25">
      <c r="B62" s="289">
        <v>24</v>
      </c>
      <c r="C62" s="304" t="s">
        <v>27</v>
      </c>
      <c r="D62" s="162">
        <v>3488.63</v>
      </c>
      <c r="E62" s="163">
        <f>D62/D65</f>
        <v>1.6731414131076615E-3</v>
      </c>
      <c r="F62" s="166"/>
      <c r="G62" s="170"/>
      <c r="H62" s="170"/>
      <c r="I62" s="170"/>
      <c r="J62" s="170"/>
      <c r="K62" s="170"/>
      <c r="L62" s="180"/>
      <c r="M62" s="170"/>
      <c r="N62" s="209"/>
      <c r="O62" s="285">
        <v>1</v>
      </c>
      <c r="S62" s="381"/>
      <c r="T62" s="307">
        <f t="shared" si="0"/>
        <v>1</v>
      </c>
    </row>
    <row r="63" spans="2:20" ht="14.25">
      <c r="B63" s="282"/>
      <c r="C63" s="303"/>
      <c r="D63" s="193"/>
      <c r="E63" s="166"/>
      <c r="F63" s="166"/>
      <c r="G63" s="166"/>
      <c r="H63" s="166"/>
      <c r="I63" s="166"/>
      <c r="J63" s="166"/>
      <c r="K63" s="166"/>
      <c r="L63" s="166"/>
      <c r="M63" s="166"/>
      <c r="N63" s="190">
        <f>N62*D62</f>
        <v>0</v>
      </c>
      <c r="O63" s="281">
        <f>O62*D62</f>
        <v>3488.63</v>
      </c>
      <c r="S63" s="381"/>
      <c r="T63" s="307"/>
    </row>
    <row r="64" spans="2:20" ht="15" thickBot="1">
      <c r="B64" s="276"/>
      <c r="C64" s="305"/>
      <c r="D64" s="286"/>
      <c r="E64" s="277"/>
      <c r="F64" s="277"/>
      <c r="G64" s="277"/>
      <c r="H64" s="277"/>
      <c r="I64" s="277"/>
      <c r="J64" s="277"/>
      <c r="K64" s="277"/>
      <c r="L64" s="277"/>
      <c r="M64" s="198"/>
      <c r="N64" s="277"/>
      <c r="O64" s="278"/>
      <c r="S64" s="381"/>
    </row>
    <row r="65" spans="2:19" ht="13.5" thickBot="1">
      <c r="B65" s="378" t="s">
        <v>1254</v>
      </c>
      <c r="C65" s="379"/>
      <c r="D65" s="199">
        <f>SUM(D16:D62)</f>
        <v>2085077.79</v>
      </c>
      <c r="E65" s="216">
        <f>E16+E18+E20+E22+E24+E26+E28+E30+E32+E34+E36+E38+E40+E42+E44+E46+E48+E50+E52+E54+E56+E58+E60+E62</f>
        <v>1</v>
      </c>
      <c r="F65" s="217">
        <f>F17+F19+F21+F23+F25+F27+F29+F31+F33+F35+F37+F39+F41+F43+F45+F47+F49+F51+F53+F55+F57+F59+F61+F63</f>
        <v>77848.649999999994</v>
      </c>
      <c r="G65" s="217">
        <f t="shared" ref="G65:O65" si="13">G17+G19+G21+G23+G25+G27+G29+G31+G33+G35+G37+G39+G41+G43+G45+G47+G49+G51+G53+G55+G57+G59+G61+G63</f>
        <v>68148.664000000004</v>
      </c>
      <c r="H65" s="217">
        <f t="shared" si="13"/>
        <v>159938.41400000002</v>
      </c>
      <c r="I65" s="217">
        <f t="shared" si="13"/>
        <v>107857.694</v>
      </c>
      <c r="J65" s="217">
        <f t="shared" si="13"/>
        <v>323232.61300000001</v>
      </c>
      <c r="K65" s="217">
        <f t="shared" si="13"/>
        <v>756740.549</v>
      </c>
      <c r="L65" s="217">
        <f t="shared" si="13"/>
        <v>333942.58599999995</v>
      </c>
      <c r="M65" s="217">
        <f t="shared" si="13"/>
        <v>53818.993999999999</v>
      </c>
      <c r="N65" s="217">
        <f t="shared" si="13"/>
        <v>125951.14199999999</v>
      </c>
      <c r="O65" s="217">
        <f t="shared" si="13"/>
        <v>77598.482000000004</v>
      </c>
      <c r="S65" s="381"/>
    </row>
    <row r="66" spans="2:19" ht="13.5" thickBot="1">
      <c r="B66" s="378" t="s">
        <v>1297</v>
      </c>
      <c r="C66" s="379"/>
      <c r="D66" s="218"/>
      <c r="E66" s="221"/>
      <c r="F66" s="222">
        <f>F65</f>
        <v>77848.649999999994</v>
      </c>
      <c r="G66" s="223">
        <f>G65</f>
        <v>68148.664000000004</v>
      </c>
      <c r="H66" s="223">
        <f t="shared" ref="H66:O66" si="14">H65</f>
        <v>159938.41400000002</v>
      </c>
      <c r="I66" s="223">
        <f t="shared" si="14"/>
        <v>107857.694</v>
      </c>
      <c r="J66" s="223">
        <f t="shared" si="14"/>
        <v>323232.61300000001</v>
      </c>
      <c r="K66" s="223">
        <f t="shared" si="14"/>
        <v>756740.549</v>
      </c>
      <c r="L66" s="223">
        <f t="shared" si="14"/>
        <v>333942.58599999995</v>
      </c>
      <c r="M66" s="223">
        <f t="shared" si="14"/>
        <v>53818.993999999999</v>
      </c>
      <c r="N66" s="223">
        <f t="shared" si="14"/>
        <v>125951.14199999999</v>
      </c>
      <c r="O66" s="223">
        <f t="shared" si="14"/>
        <v>77598.482000000004</v>
      </c>
      <c r="S66" s="381"/>
    </row>
    <row r="67" spans="2:19" ht="13.5" thickBot="1">
      <c r="B67" s="378" t="s">
        <v>1298</v>
      </c>
      <c r="C67" s="379"/>
      <c r="D67" s="218"/>
      <c r="E67" s="221"/>
      <c r="F67" s="225">
        <f>F66</f>
        <v>77848.649999999994</v>
      </c>
      <c r="G67" s="226">
        <f t="shared" ref="G67:O67" si="15">F67+G66</f>
        <v>145997.31400000001</v>
      </c>
      <c r="H67" s="226">
        <f t="shared" si="15"/>
        <v>305935.728</v>
      </c>
      <c r="I67" s="226">
        <f t="shared" si="15"/>
        <v>413793.42200000002</v>
      </c>
      <c r="J67" s="226">
        <f t="shared" si="15"/>
        <v>737026.03500000003</v>
      </c>
      <c r="K67" s="226">
        <f t="shared" si="15"/>
        <v>1493766.584</v>
      </c>
      <c r="L67" s="226">
        <f t="shared" si="15"/>
        <v>1827709.17</v>
      </c>
      <c r="M67" s="226">
        <f t="shared" si="15"/>
        <v>1881528.1639999999</v>
      </c>
      <c r="N67" s="226">
        <f t="shared" si="15"/>
        <v>2007479.3059999999</v>
      </c>
      <c r="O67" s="226">
        <f t="shared" si="15"/>
        <v>2085077.7879999999</v>
      </c>
    </row>
    <row r="69" spans="2:19">
      <c r="O69" s="383"/>
    </row>
    <row r="70" spans="2:19" hidden="1">
      <c r="C70" s="152">
        <v>42284.02</v>
      </c>
      <c r="D70" s="313">
        <f>C70/D60</f>
        <v>0.30707277949680867</v>
      </c>
    </row>
    <row r="71" spans="2:19" hidden="1">
      <c r="C71" s="152">
        <f>(2895.7+10316.99+11960.31+5929.99+973.04+769.58+7150.26+456.62+168.09+288.7+240.41+473.31+633.64+7677.37+430.04+9016.71+2884.09+2884.09+647.28)</f>
        <v>65796.22</v>
      </c>
      <c r="D71" s="313">
        <f>C71/D60</f>
        <v>0.47782183803203943</v>
      </c>
      <c r="E71" s="313">
        <f>D71/2</f>
        <v>0.23891091901601971</v>
      </c>
    </row>
    <row r="72" spans="2:19" hidden="1">
      <c r="C72" s="152">
        <f>26182.8</f>
        <v>26182.799999999999</v>
      </c>
      <c r="D72" s="313">
        <f>C72/D60</f>
        <v>0.19014334897696678</v>
      </c>
    </row>
    <row r="73" spans="2:19" hidden="1"/>
    <row r="74" spans="2:19" hidden="1">
      <c r="C74" s="314"/>
    </row>
  </sheetData>
  <mergeCells count="7">
    <mergeCell ref="B65:C65"/>
    <mergeCell ref="B66:C66"/>
    <mergeCell ref="B67:C67"/>
    <mergeCell ref="C12:E12"/>
    <mergeCell ref="B2:O7"/>
    <mergeCell ref="B11:C11"/>
    <mergeCell ref="B14:O14"/>
  </mergeCells>
  <pageMargins left="0.51181102362204722" right="0.51181102362204722" top="0.78740157480314965" bottom="0.78740157480314965" header="0.31496062992125984" footer="0.31496062992125984"/>
  <pageSetup paperSize="9" scale="4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3</vt:i4>
      </vt:variant>
    </vt:vector>
  </HeadingPairs>
  <TitlesOfParts>
    <vt:vector size="9" baseType="lpstr">
      <vt:lpstr>TIPO 1 bloco-110 v</vt:lpstr>
      <vt:lpstr>cronograma padrão tipo 1</vt:lpstr>
      <vt:lpstr>Composição de Custo</vt:lpstr>
      <vt:lpstr>Plan.Compl.ao FNDE</vt:lpstr>
      <vt:lpstr> Comp.Custo</vt:lpstr>
      <vt:lpstr>Cronograma Geral</vt:lpstr>
      <vt:lpstr>'Cronograma Geral'!Area_de_impressao</vt:lpstr>
      <vt:lpstr>'TIPO 1 bloco-110 v'!Area_de_impressao</vt:lpstr>
      <vt:lpstr>'TIPO 1 bloco-110 v'!Titulos_de_impressao</vt:lpstr>
    </vt:vector>
  </TitlesOfParts>
  <Company>Fnde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27421740104</dc:creator>
  <cp:lastModifiedBy>Karina</cp:lastModifiedBy>
  <cp:lastPrinted>2017-08-01T18:15:30Z</cp:lastPrinted>
  <dcterms:created xsi:type="dcterms:W3CDTF">2012-10-15T18:57:41Z</dcterms:created>
  <dcterms:modified xsi:type="dcterms:W3CDTF">2017-08-01T18:16:02Z</dcterms:modified>
</cp:coreProperties>
</file>