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9990" windowHeight="6000"/>
  </bookViews>
  <sheets>
    <sheet name="CONSOLIDADA" sheetId="11" r:id="rId1"/>
    <sheet name="PLANILHA" sheetId="5" r:id="rId2"/>
    <sheet name="COMPOSIÇÃO" sheetId="6" r:id="rId3"/>
    <sheet name="MEMORILA DE CALCULO" sheetId="7" r:id="rId4"/>
    <sheet name="CRONO(total)" sheetId="12" r:id="rId5"/>
    <sheet name="Plan1" sheetId="13" r:id="rId6"/>
  </sheets>
  <externalReferences>
    <externalReference r:id="rId7"/>
  </externalReferences>
  <definedNames>
    <definedName name="_xlnm.Print_Area" localSheetId="0">CONSOLIDADA!$A$1:$C$31</definedName>
    <definedName name="_xlnm.Print_Area" localSheetId="4">'CRONO(total)'!$A$1:$L$33</definedName>
    <definedName name="_xlnm.Print_Area" localSheetId="3">'MEMORILA DE CALCULO'!$A$1:$F$38</definedName>
    <definedName name="_xlnm.Print_Area" localSheetId="5">Plan1!$A$1:$C$42</definedName>
    <definedName name="_xlnm.Print_Area" localSheetId="1">PLANILHA!$A$1:$I$232</definedName>
    <definedName name="_xlnm.Print_Titles" localSheetId="0">CONSOLIDADA!$2:$12</definedName>
  </definedNames>
  <calcPr calcId="124519" calcOnSave="0"/>
</workbook>
</file>

<file path=xl/calcChain.xml><?xml version="1.0" encoding="utf-8"?>
<calcChain xmlns="http://schemas.openxmlformats.org/spreadsheetml/2006/main">
  <c r="C42" i="13"/>
  <c r="C38"/>
  <c r="C27"/>
  <c r="C18"/>
  <c r="B24" i="12" l="1"/>
  <c r="C22"/>
  <c r="G22" s="1"/>
  <c r="B22"/>
  <c r="E21"/>
  <c r="C21"/>
  <c r="K21" s="1"/>
  <c r="B21"/>
  <c r="C20"/>
  <c r="G20" s="1"/>
  <c r="B20"/>
  <c r="E19"/>
  <c r="C19"/>
  <c r="K19" s="1"/>
  <c r="B19"/>
  <c r="C18"/>
  <c r="G18" s="1"/>
  <c r="B18"/>
  <c r="E17"/>
  <c r="C17"/>
  <c r="K17" s="1"/>
  <c r="B17"/>
  <c r="C16"/>
  <c r="G16" s="1"/>
  <c r="B16"/>
  <c r="E15"/>
  <c r="C15"/>
  <c r="K15" s="1"/>
  <c r="B15"/>
  <c r="C14"/>
  <c r="G14" s="1"/>
  <c r="B14"/>
  <c r="E13"/>
  <c r="C13"/>
  <c r="K13" s="1"/>
  <c r="B13"/>
  <c r="C12"/>
  <c r="G12" s="1"/>
  <c r="B12"/>
  <c r="E11"/>
  <c r="C11"/>
  <c r="K11" s="1"/>
  <c r="B11"/>
  <c r="A5"/>
  <c r="A4"/>
  <c r="A3"/>
  <c r="F26" i="11"/>
  <c r="D26"/>
  <c r="F24"/>
  <c r="G24" s="1"/>
  <c r="E24"/>
  <c r="D24"/>
  <c r="C24"/>
  <c r="B24"/>
  <c r="F23"/>
  <c r="D23"/>
  <c r="E23" s="1"/>
  <c r="C23"/>
  <c r="G23" s="1"/>
  <c r="B23"/>
  <c r="C22"/>
  <c r="F21"/>
  <c r="D21"/>
  <c r="C21"/>
  <c r="G21" s="1"/>
  <c r="F20"/>
  <c r="D20"/>
  <c r="E20" s="1"/>
  <c r="C20"/>
  <c r="G20" s="1"/>
  <c r="B20"/>
  <c r="F19"/>
  <c r="G19" s="1"/>
  <c r="E19"/>
  <c r="D19"/>
  <c r="C19"/>
  <c r="B19"/>
  <c r="F18"/>
  <c r="D18"/>
  <c r="E18" s="1"/>
  <c r="C18"/>
  <c r="G18" s="1"/>
  <c r="B18"/>
  <c r="C17"/>
  <c r="E17" s="1"/>
  <c r="B17"/>
  <c r="F16"/>
  <c r="E16"/>
  <c r="D16"/>
  <c r="C16"/>
  <c r="G16" s="1"/>
  <c r="B16"/>
  <c r="F15"/>
  <c r="D15"/>
  <c r="C15"/>
  <c r="G15" s="1"/>
  <c r="B15"/>
  <c r="F14"/>
  <c r="E14"/>
  <c r="D14"/>
  <c r="C14"/>
  <c r="G14" s="1"/>
  <c r="B14"/>
  <c r="F13"/>
  <c r="D13"/>
  <c r="E13" s="1"/>
  <c r="C13"/>
  <c r="C26" s="1"/>
  <c r="E26" s="1"/>
  <c r="B13"/>
  <c r="I11" i="12" l="1"/>
  <c r="E12"/>
  <c r="E25" s="1"/>
  <c r="I13"/>
  <c r="E14"/>
  <c r="I15"/>
  <c r="E16"/>
  <c r="I17"/>
  <c r="E18"/>
  <c r="I19"/>
  <c r="E20"/>
  <c r="I21"/>
  <c r="E22"/>
  <c r="C25"/>
  <c r="D25" s="1"/>
  <c r="G11"/>
  <c r="K12"/>
  <c r="K25" s="1"/>
  <c r="L25" s="1"/>
  <c r="G13"/>
  <c r="K14"/>
  <c r="G15"/>
  <c r="K16"/>
  <c r="G17"/>
  <c r="D18"/>
  <c r="K18"/>
  <c r="G19"/>
  <c r="D20"/>
  <c r="K20"/>
  <c r="G21"/>
  <c r="K22"/>
  <c r="I12"/>
  <c r="I14"/>
  <c r="I16"/>
  <c r="I18"/>
  <c r="I20"/>
  <c r="I22"/>
  <c r="D11"/>
  <c r="D15"/>
  <c r="D17"/>
  <c r="D19"/>
  <c r="G26" i="11"/>
  <c r="G13"/>
  <c r="E15"/>
  <c r="E21"/>
  <c r="F25" i="12" l="1"/>
  <c r="E26"/>
  <c r="D12"/>
  <c r="D21"/>
  <c r="D13"/>
  <c r="D16"/>
  <c r="G25"/>
  <c r="H25" s="1"/>
  <c r="D22"/>
  <c r="D14"/>
  <c r="I25"/>
  <c r="J25" s="1"/>
  <c r="F26" l="1"/>
  <c r="H26" s="1"/>
  <c r="J26" s="1"/>
  <c r="L26" s="1"/>
  <c r="G26"/>
  <c r="I26" s="1"/>
  <c r="K26" s="1"/>
  <c r="H152" i="5" l="1"/>
  <c r="G152"/>
  <c r="H354" i="6"/>
  <c r="H356" s="1"/>
  <c r="H355"/>
  <c r="H353"/>
  <c r="D36" i="7"/>
  <c r="F152" i="5" s="1"/>
  <c r="I152" s="1"/>
  <c r="H66" l="1"/>
  <c r="D13" i="7" l="1"/>
  <c r="I228" i="5"/>
  <c r="H304" i="6" l="1"/>
  <c r="H305"/>
  <c r="H306"/>
  <c r="H307"/>
  <c r="H308"/>
  <c r="H402" l="1"/>
  <c r="H401"/>
  <c r="H391"/>
  <c r="H390"/>
  <c r="H219"/>
  <c r="H172"/>
  <c r="H140" l="1"/>
  <c r="H124"/>
  <c r="H115"/>
  <c r="H117"/>
  <c r="H118"/>
  <c r="H119"/>
  <c r="H120"/>
  <c r="H121"/>
  <c r="H122"/>
  <c r="H123"/>
  <c r="H125"/>
  <c r="H126"/>
  <c r="H127"/>
  <c r="H128"/>
  <c r="H129"/>
  <c r="H130"/>
  <c r="H131"/>
  <c r="H132"/>
  <c r="H133"/>
  <c r="H134"/>
  <c r="H135"/>
  <c r="H116"/>
  <c r="H136" l="1"/>
  <c r="G43" i="5" s="1"/>
  <c r="H37" l="1"/>
  <c r="I37" s="1"/>
  <c r="H110" i="6" l="1"/>
  <c r="H109"/>
  <c r="H108"/>
  <c r="H107"/>
  <c r="H106"/>
  <c r="H105"/>
  <c r="H100"/>
  <c r="H99"/>
  <c r="H98"/>
  <c r="H97"/>
  <c r="H96"/>
  <c r="H95"/>
  <c r="H83"/>
  <c r="H82"/>
  <c r="H81"/>
  <c r="H80"/>
  <c r="H79"/>
  <c r="H101" l="1"/>
  <c r="G26" i="5" s="1"/>
  <c r="H111" i="6"/>
  <c r="G27" i="5" s="1"/>
  <c r="H84" i="6"/>
  <c r="G20" i="5" s="1"/>
  <c r="H150" l="1"/>
  <c r="I150" s="1"/>
  <c r="H150" i="6" l="1"/>
  <c r="H149"/>
  <c r="H148"/>
  <c r="H147"/>
  <c r="H146"/>
  <c r="H151" l="1"/>
  <c r="G52" i="5" s="1"/>
  <c r="H52" s="1"/>
  <c r="I52" s="1"/>
  <c r="I53" s="1"/>
  <c r="H51"/>
  <c r="I51" s="1"/>
  <c r="D15" i="7"/>
  <c r="F17" i="5" s="1"/>
  <c r="H25"/>
  <c r="I25" s="1"/>
  <c r="H26"/>
  <c r="I26" s="1"/>
  <c r="H27"/>
  <c r="I27" s="1"/>
  <c r="H28"/>
  <c r="I28" s="1"/>
  <c r="D33" i="7" l="1"/>
  <c r="F88" i="5" s="1"/>
  <c r="D34" i="7"/>
  <c r="F73" i="5" s="1"/>
  <c r="D29" i="7"/>
  <c r="F56" i="5" s="1"/>
  <c r="D24" i="7"/>
  <c r="D26"/>
  <c r="D22"/>
  <c r="D17"/>
  <c r="D18" s="1"/>
  <c r="D25" l="1"/>
  <c r="F68" i="5"/>
  <c r="D32" i="7"/>
  <c r="F70" i="5" s="1"/>
  <c r="F67" l="1"/>
  <c r="D27" i="7"/>
  <c r="F69" i="5" s="1"/>
  <c r="G135"/>
  <c r="F43"/>
  <c r="D12" i="7"/>
  <c r="F11" i="5" s="1"/>
  <c r="H292" i="6" l="1"/>
  <c r="H291"/>
  <c r="H290"/>
  <c r="H289"/>
  <c r="H288"/>
  <c r="H287"/>
  <c r="H286"/>
  <c r="H285"/>
  <c r="H293" l="1"/>
  <c r="G118" i="5" s="1"/>
  <c r="H156" i="6" l="1"/>
  <c r="H157"/>
  <c r="H158"/>
  <c r="H155"/>
  <c r="H159" l="1"/>
  <c r="G58" i="5" s="1"/>
  <c r="H432" i="6"/>
  <c r="H431"/>
  <c r="H430"/>
  <c r="H429"/>
  <c r="H428"/>
  <c r="H423"/>
  <c r="H422"/>
  <c r="H421"/>
  <c r="H420"/>
  <c r="H419"/>
  <c r="H418"/>
  <c r="H413"/>
  <c r="H412"/>
  <c r="H411"/>
  <c r="H410"/>
  <c r="H409"/>
  <c r="H408"/>
  <c r="H403"/>
  <c r="H400"/>
  <c r="H399"/>
  <c r="H398"/>
  <c r="H393"/>
  <c r="H392"/>
  <c r="H389"/>
  <c r="H388"/>
  <c r="H383"/>
  <c r="H382"/>
  <c r="H381"/>
  <c r="H380"/>
  <c r="H379"/>
  <c r="H378"/>
  <c r="H377"/>
  <c r="H376"/>
  <c r="H375"/>
  <c r="H370"/>
  <c r="H369"/>
  <c r="H368"/>
  <c r="H363"/>
  <c r="H362"/>
  <c r="H361"/>
  <c r="H360"/>
  <c r="H348"/>
  <c r="H347"/>
  <c r="H346"/>
  <c r="H345"/>
  <c r="H344"/>
  <c r="H343"/>
  <c r="H342"/>
  <c r="H337"/>
  <c r="H336"/>
  <c r="H331"/>
  <c r="H330"/>
  <c r="H325"/>
  <c r="H324"/>
  <c r="H323"/>
  <c r="H322"/>
  <c r="H321"/>
  <c r="H320"/>
  <c r="H319"/>
  <c r="H314"/>
  <c r="H313"/>
  <c r="H299"/>
  <c r="H298"/>
  <c r="H297"/>
  <c r="H280"/>
  <c r="H279"/>
  <c r="H278"/>
  <c r="H277"/>
  <c r="H272"/>
  <c r="H271"/>
  <c r="H270"/>
  <c r="H269"/>
  <c r="H268"/>
  <c r="H267"/>
  <c r="H266"/>
  <c r="H261"/>
  <c r="H260"/>
  <c r="H259"/>
  <c r="H258"/>
  <c r="H257"/>
  <c r="H252"/>
  <c r="H251"/>
  <c r="H246"/>
  <c r="H245"/>
  <c r="H244"/>
  <c r="H243"/>
  <c r="H238"/>
  <c r="H237"/>
  <c r="H236"/>
  <c r="H235"/>
  <c r="H234"/>
  <c r="H233"/>
  <c r="H232"/>
  <c r="H231"/>
  <c r="H230"/>
  <c r="H229"/>
  <c r="H228"/>
  <c r="H223"/>
  <c r="H222"/>
  <c r="H221"/>
  <c r="H220"/>
  <c r="H214"/>
  <c r="H213"/>
  <c r="H212"/>
  <c r="H211"/>
  <c r="H210"/>
  <c r="H205"/>
  <c r="H204"/>
  <c r="H203"/>
  <c r="H202"/>
  <c r="H201"/>
  <c r="H200"/>
  <c r="H199"/>
  <c r="H198"/>
  <c r="H197"/>
  <c r="H196"/>
  <c r="H195"/>
  <c r="H194"/>
  <c r="H189"/>
  <c r="H188"/>
  <c r="H187"/>
  <c r="H186"/>
  <c r="H185"/>
  <c r="H184"/>
  <c r="H183"/>
  <c r="H182"/>
  <c r="H181"/>
  <c r="H180"/>
  <c r="H175"/>
  <c r="H174"/>
  <c r="H173"/>
  <c r="H167"/>
  <c r="H166"/>
  <c r="H165"/>
  <c r="H164"/>
  <c r="H163"/>
  <c r="H141"/>
  <c r="H142" s="1"/>
  <c r="H90"/>
  <c r="H89"/>
  <c r="H88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4"/>
  <c r="H33"/>
  <c r="H32"/>
  <c r="H31"/>
  <c r="H30"/>
  <c r="H29"/>
  <c r="H28"/>
  <c r="H27"/>
  <c r="H26"/>
  <c r="H25"/>
  <c r="H24"/>
  <c r="H23"/>
  <c r="H18"/>
  <c r="H17"/>
  <c r="H16"/>
  <c r="H15"/>
  <c r="H14"/>
  <c r="H224" l="1"/>
  <c r="G94" i="5" s="1"/>
  <c r="H206" i="6"/>
  <c r="G87" i="5" s="1"/>
  <c r="H176" i="6"/>
  <c r="H300"/>
  <c r="G126" i="5" s="1"/>
  <c r="H315" i="6"/>
  <c r="G144" i="5" s="1"/>
  <c r="H364" i="6"/>
  <c r="G153" i="5" s="1"/>
  <c r="H371" i="6"/>
  <c r="H384"/>
  <c r="G162" i="5" s="1"/>
  <c r="H414" i="6"/>
  <c r="G169" i="5" s="1"/>
  <c r="H424" i="6"/>
  <c r="G170" i="5" s="1"/>
  <c r="H190" i="6"/>
  <c r="G85" i="5" s="1"/>
  <c r="H19" i="6"/>
  <c r="G14" i="5" s="1"/>
  <c r="H168" i="6"/>
  <c r="G68" i="5" s="1"/>
  <c r="H433" i="6"/>
  <c r="G220" i="5" s="1"/>
  <c r="H220" s="1"/>
  <c r="I220" s="1"/>
  <c r="H247" i="6"/>
  <c r="G103" i="5" s="1"/>
  <c r="H309" i="6"/>
  <c r="G133" i="5" s="1"/>
  <c r="H338" i="6"/>
  <c r="G148" i="5" s="1"/>
  <c r="H35" i="6"/>
  <c r="G16" i="5" s="1"/>
  <c r="H75" i="6"/>
  <c r="G17" i="5" s="1"/>
  <c r="H215" i="6"/>
  <c r="G91" i="5" s="1"/>
  <c r="H239" i="6"/>
  <c r="G99" i="5" s="1"/>
  <c r="H281" i="6"/>
  <c r="G111" i="5" s="1"/>
  <c r="H332" i="6"/>
  <c r="G147" i="5" s="1"/>
  <c r="H253" i="6"/>
  <c r="G104" i="5" s="1"/>
  <c r="H91" i="6"/>
  <c r="G21" i="5" s="1"/>
  <c r="G48"/>
  <c r="H48" s="1"/>
  <c r="H262" i="6"/>
  <c r="G105" i="5" s="1"/>
  <c r="H273" i="6"/>
  <c r="G107" i="5" s="1"/>
  <c r="H326" i="6"/>
  <c r="G146" i="5" s="1"/>
  <c r="H349" i="6"/>
  <c r="H394"/>
  <c r="G167" i="5" s="1"/>
  <c r="H404" i="6"/>
  <c r="G168" i="5" s="1"/>
  <c r="H229"/>
  <c r="I229" s="1"/>
  <c r="H228"/>
  <c r="H221"/>
  <c r="I221" s="1"/>
  <c r="H222"/>
  <c r="I222" s="1"/>
  <c r="H223"/>
  <c r="I223" s="1"/>
  <c r="H224"/>
  <c r="I224" s="1"/>
  <c r="H225"/>
  <c r="I225" s="1"/>
  <c r="H217"/>
  <c r="I217" s="1"/>
  <c r="H216"/>
  <c r="I216" s="1"/>
  <c r="H215"/>
  <c r="I215" s="1"/>
  <c r="H213"/>
  <c r="I213" s="1"/>
  <c r="H212"/>
  <c r="I212" s="1"/>
  <c r="H211"/>
  <c r="I211" s="1"/>
  <c r="H210"/>
  <c r="I210" s="1"/>
  <c r="H209"/>
  <c r="I209" s="1"/>
  <c r="H208"/>
  <c r="I208" s="1"/>
  <c r="H207"/>
  <c r="I207" s="1"/>
  <c r="H205"/>
  <c r="I205" s="1"/>
  <c r="H204"/>
  <c r="I204" s="1"/>
  <c r="H203"/>
  <c r="I203" s="1"/>
  <c r="H202"/>
  <c r="I202" s="1"/>
  <c r="H201"/>
  <c r="I201" s="1"/>
  <c r="H200"/>
  <c r="I200" s="1"/>
  <c r="H199"/>
  <c r="I199" s="1"/>
  <c r="H198"/>
  <c r="I198" s="1"/>
  <c r="H197"/>
  <c r="I197" s="1"/>
  <c r="H196"/>
  <c r="I196" s="1"/>
  <c r="H195"/>
  <c r="I195" s="1"/>
  <c r="H194"/>
  <c r="I194" s="1"/>
  <c r="H193"/>
  <c r="I193" s="1"/>
  <c r="H191"/>
  <c r="I191" s="1"/>
  <c r="H190"/>
  <c r="I190" s="1"/>
  <c r="H189"/>
  <c r="I189" s="1"/>
  <c r="H188"/>
  <c r="I188" s="1"/>
  <c r="H187"/>
  <c r="I187" s="1"/>
  <c r="H186"/>
  <c r="I186" s="1"/>
  <c r="H185"/>
  <c r="I185" s="1"/>
  <c r="H184"/>
  <c r="I184" s="1"/>
  <c r="H183"/>
  <c r="I183" s="1"/>
  <c r="H182"/>
  <c r="I182" s="1"/>
  <c r="H181"/>
  <c r="I181" s="1"/>
  <c r="H180"/>
  <c r="I180" s="1"/>
  <c r="H179"/>
  <c r="I179" s="1"/>
  <c r="H178"/>
  <c r="I178" s="1"/>
  <c r="H177"/>
  <c r="I177" s="1"/>
  <c r="G69" l="1"/>
  <c r="G77"/>
  <c r="G151"/>
  <c r="H151" s="1"/>
  <c r="I151" s="1"/>
  <c r="I226"/>
  <c r="I218"/>
  <c r="I230"/>
  <c r="G154"/>
  <c r="H154" s="1"/>
  <c r="I154" s="1"/>
  <c r="G156"/>
  <c r="H156" s="1"/>
  <c r="I156" s="1"/>
  <c r="H173"/>
  <c r="I173" s="1"/>
  <c r="H174"/>
  <c r="I174" s="1"/>
  <c r="H157"/>
  <c r="I157" s="1"/>
  <c r="H159"/>
  <c r="I159" s="1"/>
  <c r="H160"/>
  <c r="I160" s="1"/>
  <c r="H161"/>
  <c r="I161" s="1"/>
  <c r="H162"/>
  <c r="I162" s="1"/>
  <c r="H163"/>
  <c r="I163" s="1"/>
  <c r="H164"/>
  <c r="I164" s="1"/>
  <c r="H165"/>
  <c r="I165" s="1"/>
  <c r="H167"/>
  <c r="I167" s="1"/>
  <c r="H168"/>
  <c r="I168" s="1"/>
  <c r="H169"/>
  <c r="I169" s="1"/>
  <c r="H170"/>
  <c r="I170" s="1"/>
  <c r="H172"/>
  <c r="I172" s="1"/>
  <c r="H153"/>
  <c r="I153" s="1"/>
  <c r="H155"/>
  <c r="I155" s="1"/>
  <c r="H142"/>
  <c r="I142" s="1"/>
  <c r="H143"/>
  <c r="I143" s="1"/>
  <c r="H144"/>
  <c r="I144" s="1"/>
  <c r="H145"/>
  <c r="I145" s="1"/>
  <c r="H146"/>
  <c r="I146" s="1"/>
  <c r="H147"/>
  <c r="I147" s="1"/>
  <c r="H148"/>
  <c r="I148" s="1"/>
  <c r="H149"/>
  <c r="I149" s="1"/>
  <c r="H141"/>
  <c r="I141" s="1"/>
  <c r="I175" l="1"/>
  <c r="H73"/>
  <c r="I73" s="1"/>
  <c r="I48" l="1"/>
  <c r="H47"/>
  <c r="I47" s="1"/>
  <c r="H46"/>
  <c r="I46" s="1"/>
  <c r="H45"/>
  <c r="I45" s="1"/>
  <c r="H44"/>
  <c r="I44" s="1"/>
  <c r="H43"/>
  <c r="I43" s="1"/>
  <c r="H107" l="1"/>
  <c r="I107" s="1"/>
  <c r="H108"/>
  <c r="I108" s="1"/>
  <c r="H109"/>
  <c r="I109" s="1"/>
  <c r="H110"/>
  <c r="I110" s="1"/>
  <c r="H111"/>
  <c r="I111" s="1"/>
  <c r="H112"/>
  <c r="I112" s="1"/>
  <c r="H113"/>
  <c r="I113" s="1"/>
  <c r="H114"/>
  <c r="I114" s="1"/>
  <c r="H115"/>
  <c r="I115" s="1"/>
  <c r="H116"/>
  <c r="I116" s="1"/>
  <c r="H117"/>
  <c r="I117" s="1"/>
  <c r="H118"/>
  <c r="I118" s="1"/>
  <c r="H120"/>
  <c r="I120" s="1"/>
  <c r="H121"/>
  <c r="I121" s="1"/>
  <c r="H122"/>
  <c r="I122" s="1"/>
  <c r="H123"/>
  <c r="I123" s="1"/>
  <c r="H125"/>
  <c r="I125" s="1"/>
  <c r="H126"/>
  <c r="I126" s="1"/>
  <c r="H127"/>
  <c r="I127" s="1"/>
  <c r="H128"/>
  <c r="I128" s="1"/>
  <c r="H129"/>
  <c r="I129" s="1"/>
  <c r="H130"/>
  <c r="I130" s="1"/>
  <c r="H131"/>
  <c r="I131" s="1"/>
  <c r="H133"/>
  <c r="I133" s="1"/>
  <c r="H134"/>
  <c r="I134" s="1"/>
  <c r="H135"/>
  <c r="I135" s="1"/>
  <c r="H136"/>
  <c r="I136" s="1"/>
  <c r="H137"/>
  <c r="I137" s="1"/>
  <c r="H104"/>
  <c r="I104" s="1"/>
  <c r="H105"/>
  <c r="I105" s="1"/>
  <c r="H106"/>
  <c r="I106" s="1"/>
  <c r="H102"/>
  <c r="I102" s="1"/>
  <c r="H103"/>
  <c r="I103" s="1"/>
  <c r="H101"/>
  <c r="I101" s="1"/>
  <c r="H99"/>
  <c r="I99" s="1"/>
  <c r="H95"/>
  <c r="I95" s="1"/>
  <c r="H94"/>
  <c r="I94" s="1"/>
  <c r="H92"/>
  <c r="I92" s="1"/>
  <c r="H90"/>
  <c r="I90" s="1"/>
  <c r="H91"/>
  <c r="I91" s="1"/>
  <c r="H88"/>
  <c r="I88" s="1"/>
  <c r="H86"/>
  <c r="I86" s="1"/>
  <c r="H87"/>
  <c r="I87" s="1"/>
  <c r="H84"/>
  <c r="I84" s="1"/>
  <c r="H85"/>
  <c r="I85" s="1"/>
  <c r="H83"/>
  <c r="I83" s="1"/>
  <c r="H75"/>
  <c r="I75" s="1"/>
  <c r="H76"/>
  <c r="I76" s="1"/>
  <c r="H77"/>
  <c r="I77" s="1"/>
  <c r="H78"/>
  <c r="I78" s="1"/>
  <c r="H79"/>
  <c r="I79" s="1"/>
  <c r="I66"/>
  <c r="H67"/>
  <c r="I67" s="1"/>
  <c r="H68"/>
  <c r="I68" s="1"/>
  <c r="H69"/>
  <c r="I69" s="1"/>
  <c r="H70"/>
  <c r="I70" s="1"/>
  <c r="H71"/>
  <c r="I71" s="1"/>
  <c r="H72"/>
  <c r="I72" s="1"/>
  <c r="H63"/>
  <c r="I63" s="1"/>
  <c r="H65"/>
  <c r="I65" s="1"/>
  <c r="H59"/>
  <c r="I59" s="1"/>
  <c r="H60"/>
  <c r="I60" s="1"/>
  <c r="H61"/>
  <c r="I61" s="1"/>
  <c r="H62"/>
  <c r="I62" s="1"/>
  <c r="H57"/>
  <c r="I57" s="1"/>
  <c r="H58"/>
  <c r="I58" s="1"/>
  <c r="H56"/>
  <c r="I56" s="1"/>
  <c r="H41"/>
  <c r="I41" s="1"/>
  <c r="I49" s="1"/>
  <c r="I138" l="1"/>
  <c r="I96"/>
  <c r="I80"/>
  <c r="H38"/>
  <c r="I38" s="1"/>
  <c r="H33"/>
  <c r="I33" s="1"/>
  <c r="H34"/>
  <c r="I34" s="1"/>
  <c r="H35"/>
  <c r="I35" s="1"/>
  <c r="H36"/>
  <c r="I36" s="1"/>
  <c r="H32"/>
  <c r="I32" s="1"/>
  <c r="I39" l="1"/>
  <c r="H21"/>
  <c r="I21" s="1"/>
  <c r="H22"/>
  <c r="I22" s="1"/>
  <c r="H23"/>
  <c r="I23" s="1"/>
  <c r="H24"/>
  <c r="I24" s="1"/>
  <c r="H20"/>
  <c r="I20" s="1"/>
  <c r="H14"/>
  <c r="I14" s="1"/>
  <c r="H15"/>
  <c r="I15" s="1"/>
  <c r="H16"/>
  <c r="I16" s="1"/>
  <c r="H17"/>
  <c r="I17" s="1"/>
  <c r="H12"/>
  <c r="I12" s="1"/>
  <c r="H13"/>
  <c r="I13" s="1"/>
  <c r="F7"/>
  <c r="H11"/>
  <c r="I11" s="1"/>
  <c r="I18" l="1"/>
  <c r="I29"/>
  <c r="I231" l="1"/>
</calcChain>
</file>

<file path=xl/sharedStrings.xml><?xml version="1.0" encoding="utf-8"?>
<sst xmlns="http://schemas.openxmlformats.org/spreadsheetml/2006/main" count="2201" uniqueCount="1058">
  <si>
    <t>sinapi</t>
  </si>
  <si>
    <t>comp</t>
  </si>
  <si>
    <t>N°</t>
  </si>
  <si>
    <t>74209/001</t>
  </si>
  <si>
    <t>74220/001</t>
  </si>
  <si>
    <t>73658</t>
  </si>
  <si>
    <t>03</t>
  </si>
  <si>
    <t>10</t>
  </si>
  <si>
    <t>ITEM</t>
  </si>
  <si>
    <t>1</t>
  </si>
  <si>
    <t>1.1</t>
  </si>
  <si>
    <t>1.3</t>
  </si>
  <si>
    <t>1.4</t>
  </si>
  <si>
    <t>1.5</t>
  </si>
  <si>
    <t>1.6</t>
  </si>
  <si>
    <t>1.7</t>
  </si>
  <si>
    <t>3.1</t>
  </si>
  <si>
    <t>3.2</t>
  </si>
  <si>
    <t>3.4</t>
  </si>
  <si>
    <t>3.5</t>
  </si>
  <si>
    <t>3.6</t>
  </si>
  <si>
    <t>4.1</t>
  </si>
  <si>
    <t>5.1</t>
  </si>
  <si>
    <t>5.2</t>
  </si>
  <si>
    <t>6.1</t>
  </si>
  <si>
    <t>6.2</t>
  </si>
  <si>
    <t>6.3</t>
  </si>
  <si>
    <t>7.2</t>
  </si>
  <si>
    <t>7.3</t>
  </si>
  <si>
    <t>CONSTRUÇÃO</t>
  </si>
  <si>
    <t>MOBILIZAÇÃO - CANTEIRO DE OBRAS - DEMOLIÇÕES</t>
  </si>
  <si>
    <t>PLACA DE OBRA EM CHAPA DE ACO GALVANIZADO - PADRÃO MINISTÉRIO DA SAÚDE - 1,50X3,00M</t>
  </si>
  <si>
    <t>LIGAÇÃO DE ESGOTO</t>
  </si>
  <si>
    <t>LIGAÇÃO PROVISÓRIA DE ÁGUA PARA OBRA</t>
  </si>
  <si>
    <t>BARRACÃO DE OBRA EM CHAPA DE MADEIRA COMPENSADACOM BANHEIRO COBERTURA EM   FIBROCIMENTO 4   MM,   INCLUSO  INSTALAÇÕES HIDRO-SANITARIAS E ELETRICAS</t>
  </si>
  <si>
    <t>COBERTURA</t>
  </si>
  <si>
    <t>ESTRUTURA EM MADEIRA APARELHADA, PARA TELHA CERÂMICA, APOIADA EM PAREDE</t>
  </si>
  <si>
    <t>CALHA EM CHAPA DE ACO GALVANIZADO</t>
  </si>
  <si>
    <t>RUFOS, CONTRA-RUFOS, AGUA-FURTADA EM CHAPA DE ACO GALVANIZADO</t>
  </si>
  <si>
    <t>FUNDAÇÃO E ESTRUTURA</t>
  </si>
  <si>
    <t>CONCRETO USINADO BOMBEADO FCK=25MPA, INCLUSIVE COLOCAÇÃO, ESPALHAMENTO EACABAMENTO</t>
  </si>
  <si>
    <t>ESTRUTURA</t>
  </si>
  <si>
    <t>VERGA, CONTRA-VERGA EM CONCRETO PRÉ-MOLDADO, 10X10CM, FCK=20MPA (PREPARO COM BETONEIRA) AÇO CA60, BITOLA FINA, INCLUSIVE FORMAS TÁBUA 3A</t>
  </si>
  <si>
    <t>ALVENARIA - VEDAÇÃO</t>
  </si>
  <si>
    <t>MUROS</t>
  </si>
  <si>
    <t>REVESTIMENTOS - PISOS, PAREDES E TETOS</t>
  </si>
  <si>
    <t>PISO</t>
  </si>
  <si>
    <t>CONTRAPISO EM ARGAMASSA TRAÇO 1:4 (CIMENTO E AREIA), ESPESSURA 7CM, PREPARO MANUAL)</t>
  </si>
  <si>
    <t>REGULARIZAÇÃO DE PISO EM ARGAMASSA TRAÇO 1:3 (CIMENTO E AREIA GROSSA SEM PENEIRAR), ESPESSURA 2,0CM, PREPARO MECÂNICO</t>
  </si>
  <si>
    <t>M2</t>
  </si>
  <si>
    <t>UN</t>
  </si>
  <si>
    <t>M3</t>
  </si>
  <si>
    <t>M</t>
  </si>
  <si>
    <t>KG</t>
  </si>
  <si>
    <t>1,00</t>
  </si>
  <si>
    <t>369,91</t>
  </si>
  <si>
    <t>835,55</t>
  </si>
  <si>
    <t>72116</t>
  </si>
  <si>
    <t>7.5</t>
  </si>
  <si>
    <t>7.6</t>
  </si>
  <si>
    <t>7.7</t>
  </si>
  <si>
    <t>7.8</t>
  </si>
  <si>
    <t>7.9</t>
  </si>
  <si>
    <t>7.11</t>
  </si>
  <si>
    <t>8.1</t>
  </si>
  <si>
    <t>8.2</t>
  </si>
  <si>
    <t>8.3</t>
  </si>
  <si>
    <t>8.4</t>
  </si>
  <si>
    <t>8.5</t>
  </si>
  <si>
    <t>8.8</t>
  </si>
  <si>
    <t>8.9</t>
  </si>
  <si>
    <t>8.11</t>
  </si>
  <si>
    <t>8.12</t>
  </si>
  <si>
    <t>8.13</t>
  </si>
  <si>
    <t>8.14</t>
  </si>
  <si>
    <t>9.1</t>
  </si>
  <si>
    <t>9.2</t>
  </si>
  <si>
    <t>9.3</t>
  </si>
  <si>
    <t>9.4</t>
  </si>
  <si>
    <t>9.5</t>
  </si>
  <si>
    <t>9.6</t>
  </si>
  <si>
    <t>9.7</t>
  </si>
  <si>
    <t>9.8</t>
  </si>
  <si>
    <t>DISCRIMINAÇÃO</t>
  </si>
  <si>
    <t>PAREDE</t>
  </si>
  <si>
    <t>TETO</t>
  </si>
  <si>
    <t>EMASSAMENTO COM MASSA LÁTEX PVA PARA AMBIENTES INTERNOS</t>
  </si>
  <si>
    <t>ESQUARIAS</t>
  </si>
  <si>
    <t>MADEIRA</t>
  </si>
  <si>
    <t>ALUMÍNIO</t>
  </si>
  <si>
    <t>JANELA DE ALUMÍNIO PROJETANTE</t>
  </si>
  <si>
    <t>VIDRO</t>
  </si>
  <si>
    <t>VIDRO LISO COMUM TRANSPARENTE, ESPESSURA 3MM</t>
  </si>
  <si>
    <t>INSTALAÇÕES ELETRICAS</t>
  </si>
  <si>
    <t>PADRÃO DE ENTRADA TRIFÁSICO 125A AÉREO</t>
  </si>
  <si>
    <t>PADRÃO DE ENTRADA TRIFÁSICO 125A AÉREO - COMPLETO CFE PROJETO</t>
  </si>
  <si>
    <t>PONTOS ELETRICOS</t>
  </si>
  <si>
    <t>ARANDELA TIPO TARTARUGA COM LÂMPADA ELETRÔNICA 16W - COMPLETA</t>
  </si>
  <si>
    <t>PROJETOR COM LÂMPADA E REATOR VAPOR METÁLICO 150W COMPLETO</t>
  </si>
  <si>
    <t>PONTO DE ENERGIA PARA ILUMINAÇÃO</t>
  </si>
  <si>
    <t>UNID</t>
  </si>
  <si>
    <t>CJ</t>
  </si>
  <si>
    <t>PT</t>
  </si>
  <si>
    <t>QDE</t>
  </si>
  <si>
    <t>13,74</t>
  </si>
  <si>
    <t>34,70</t>
  </si>
  <si>
    <t>48,50</t>
  </si>
  <si>
    <t>410,33</t>
  </si>
  <si>
    <t>362,33</t>
  </si>
  <si>
    <t>50,55</t>
  </si>
  <si>
    <t>7,00</t>
  </si>
  <si>
    <t>23,00</t>
  </si>
  <si>
    <t>2,00</t>
  </si>
  <si>
    <t>41,20</t>
  </si>
  <si>
    <t>0,80</t>
  </si>
  <si>
    <t>15,57</t>
  </si>
  <si>
    <t>11,00</t>
  </si>
  <si>
    <t>3,00</t>
  </si>
  <si>
    <t>87,00</t>
  </si>
  <si>
    <t>74131/004</t>
  </si>
  <si>
    <t>74130/006</t>
  </si>
  <si>
    <t>74130/005</t>
  </si>
  <si>
    <t>74130/001</t>
  </si>
  <si>
    <t>74130/002</t>
  </si>
  <si>
    <t>74130/003</t>
  </si>
  <si>
    <t>9535</t>
  </si>
  <si>
    <t>9.9</t>
  </si>
  <si>
    <t>9.10</t>
  </si>
  <si>
    <t>9.11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</si>
  <si>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</si>
  <si>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</si>
  <si>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</si>
  <si>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</si>
  <si>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</si>
  <si>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</si>
  <si>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</si>
  <si>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</si>
  <si>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</si>
  <si>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</si>
  <si>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</si>
  <si>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</si>
  <si>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</si>
  <si>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</si>
  <si>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</si>
  <si>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9.30</t>
  </si>
  <si>
    <t>9.31</t>
  </si>
  <si>
    <t>10.1</t>
  </si>
  <si>
    <t>10.2</t>
  </si>
  <si>
    <t>10.3</t>
  </si>
  <si>
    <t>10.4</t>
  </si>
  <si>
    <t>10.5</t>
  </si>
  <si>
    <t>10.6</t>
  </si>
  <si>
    <t>TOMADA DUPLA 20A/127V PADRÃO BRASILEIRO EM CX. 4"X4"</t>
  </si>
  <si>
    <t>QPDG</t>
  </si>
  <si>
    <t>QUADROS</t>
  </si>
  <si>
    <t>INTERRUPTOR DIFERENCIAL 4X63ASENS. 30MA (TETRAPOLAR)</t>
  </si>
  <si>
    <t>PARA RAIO TIPO VCL40KA</t>
  </si>
  <si>
    <t>EQUIPAMENTOS LÓGICA E TELEFONIA</t>
  </si>
  <si>
    <t>INSTALAÇÕES HIDAULICAS</t>
  </si>
  <si>
    <t>LOUÇAS E APARELHOS SANITÁRIOS</t>
  </si>
  <si>
    <t>LAVATÓRIO EM INOX PARA ESCOVAÇÃO, INCL VÁLVULAS E SIFÕES, CONF.PROJETO</t>
  </si>
  <si>
    <t>BARRA APOIO PARA DEFICIENTE EM AÇO INOX</t>
  </si>
  <si>
    <t>TORNEIRA AUTOMÁTICA CROMADA 1/2" OU 3/4" PARA LAVATÓRIO, COM ENGATE FLEXÍVEL METÁLICO 1/2"X30CM</t>
  </si>
  <si>
    <t>TORNEIRA AUTOMÁTICA CROMADA TUBO MÓVEL PARA BANCADA 1/2" OU 3/4" PARA PIAS</t>
  </si>
  <si>
    <t>64,00</t>
  </si>
  <si>
    <t>4,00</t>
  </si>
  <si>
    <t>82,00</t>
  </si>
  <si>
    <t>19,00</t>
  </si>
  <si>
    <t>37,00</t>
  </si>
  <si>
    <t>40729</t>
  </si>
  <si>
    <t>74104/001</t>
  </si>
  <si>
    <t>11.1</t>
  </si>
  <si>
    <t>11.2</t>
  </si>
  <si>
    <t>METAIS, ACESSÓRIOS E EQUIPAMENTOS</t>
  </si>
  <si>
    <t>RESERVATÓRIO D'AGUA DE FIBRA CILÍNDRICO, CAPACIDADE 5.000L</t>
  </si>
  <si>
    <t>PONTOS DE HIRAULICA</t>
  </si>
  <si>
    <t>PONTO DE AGUA FRIA 3/4"</t>
  </si>
  <si>
    <t>PONTO DE AGUA FRIA 1 1/2"</t>
  </si>
  <si>
    <t>PONTO DE ESGOTO DN 50</t>
  </si>
  <si>
    <t>PONTO DE ESGOTO DN 100</t>
  </si>
  <si>
    <t>REDE EXTERNA</t>
  </si>
  <si>
    <t>REDE AR COMPRIMIDO</t>
  </si>
  <si>
    <t>POSTO DE CONSUMO COMPLETO DUPLA RETENÇÃO</t>
  </si>
  <si>
    <t>LIMPEZA FINAL DA OBRA</t>
  </si>
  <si>
    <t>8,00</t>
  </si>
  <si>
    <t>20,00</t>
  </si>
  <si>
    <t>38,00</t>
  </si>
  <si>
    <t>22,00</t>
  </si>
  <si>
    <t>30,40</t>
  </si>
  <si>
    <t>186,00</t>
  </si>
  <si>
    <t>30,00</t>
  </si>
  <si>
    <t>14,00</t>
  </si>
  <si>
    <t>58,86</t>
  </si>
  <si>
    <t>comp = composição de preços(itens que não constam SINAPI)</t>
  </si>
  <si>
    <t xml:space="preserve">LIMPEZA MECANIZADA DE TERRENO, INCLUSIVE RETIRADA DE ARVORES ENTRE 0,05CM ATÉ 0,15M </t>
  </si>
  <si>
    <t>EMASSAMENTO C/ MASSA ACRÍLICA PARA AMBIENTES INTERNOS, DUAS DEMÃOS</t>
  </si>
  <si>
    <t>VALOR TOTAL</t>
  </si>
  <si>
    <t xml:space="preserve">VALOR </t>
  </si>
  <si>
    <t>Total da Planilha</t>
  </si>
  <si>
    <t>BDI</t>
  </si>
  <si>
    <t>VALOR COM BDI</t>
  </si>
  <si>
    <t>TOTAL =</t>
  </si>
  <si>
    <t>73822/002</t>
  </si>
  <si>
    <t>94228</t>
  </si>
  <si>
    <t>COBERTURA TELHA CERÂMINHA TIPO ROMANA, EXCLUINDO MADEIRAMENTO</t>
  </si>
  <si>
    <t>CUMEEIRA E ESPIGÃO PARA TELHA CERÂMICA EMBOÇADA COM ARGAMASSA TRAÇO 1: 2:9 (CIMENTO, CAL E AREIA), PARA TELHADOS COM MAIS DE 2 ÁGUAS, INCLUSO TRANSPORTE VERTICAL. AF_06/2016</t>
  </si>
  <si>
    <t>TOTAL=</t>
  </si>
  <si>
    <t>ALVENARIA DE VEDAÇÃO DE BLOCOS CERÂMICOS FURADOS NA HORIZONTAL DE 9X19X19CM (ESPESSURA 9CM) DE PAREDES COM ÁREA LÍQUIDA MAIOR OU IGUAL A 6M² SEM VÃOS E ARGAMASSA DE ASSENTAMENTO COM PREPARO MANUAL. AF_06/2014</t>
  </si>
  <si>
    <t>COMP</t>
  </si>
  <si>
    <t>09</t>
  </si>
  <si>
    <t>85172</t>
  </si>
  <si>
    <t>ALAMBRADO EM MOUROES DE CONCRETO "T", ALTURA LIVRE 2M, ESPACADOS A CADA 2M, COM TELA DE ARAME GALVANIZADO, FIO 14 BWG E MALHA QUADRADA 5X5CM</t>
  </si>
  <si>
    <t>74100/001</t>
  </si>
  <si>
    <t>87893</t>
  </si>
  <si>
    <t>CHAPISCO APLICADO EM ALVENARIA (SEM PRESENÇA DE VÃOS) E ESTRUTURAS DE CONCRETO DE FACHADA, COM COLHER DE PEDREIRO. ARGAMASSA TRAÇO 1:3 COM PREPARO MANUAL. AF_06/2014</t>
  </si>
  <si>
    <t>PINTURA A CAL VIRGEM, SOBRE MURO DE CONCRETO</t>
  </si>
  <si>
    <t>PEDRA BRITADA N. 0, OU PEDRISCO (4,8 A 9,5 MM) POSTO PEDREIRA/FORNECEDOR, SEM FRETE (estacionamento - h= 10cm)</t>
  </si>
  <si>
    <t>GUIA (MEIO-FIO) CONCRETO, MOLDADA IN LOCO EM TRECHO RETO COM EXTRUSORA, 11,5 CM BASE X 22 CM ALTURA. AF_06/2016</t>
  </si>
  <si>
    <t>EXECUÇÃO DE SARJETA DE CONCRETO USINADO, MOLDADA IN LOCO EM TRECHO RETO, 45 CM BASE X 10 CM ALTURA. AF_06/2016</t>
  </si>
  <si>
    <t>PISO EM GRANILITE, MARMORITE OU GRANITINA ESPESSURA 8 MM, INCLUSO JUNTAS DE DILATACAO PLASTICAS</t>
  </si>
  <si>
    <t>RODAPE EM MARMORITE, ALTURA 10CM</t>
  </si>
  <si>
    <t>CHAPISCO APLICADO EM ALVENARIAS E ESTRUTURAS DE CONCRETO INTERNAS, COM COLHER DE PEDREIRO. ARGAMASSA TRAÇO 1:3 COM PREPARO EM BETONEIRA 400L. AF_06/2014</t>
  </si>
  <si>
    <t>TOTAL GERAL=</t>
  </si>
  <si>
    <t>CHAPISCO APLICADO EM ALVENARIAS E ESTRUTURAS DE CONCRETO INTERNAS, COM ROLO PARA TEXTURA ACRÍLICA. ARGAMASSA TRAÇO 1:4 E EMULSÃO POLIMÉRICA (ADESIVO) COM PREPARO MANUAL. AF_06/2014</t>
  </si>
  <si>
    <t>LIMPEZA DA OBRA</t>
  </si>
  <si>
    <t>EMBOÇO, PARA RECEBIMENTO DE CERÂMICA, EM ARGAMASSA TRAÇO 1:2:8, PREPARO MECÂNICO COM BETONEIRA 400L, APLICADO MANUALMENTE EM FACES INTERNAS DE PAREDES, PARA AMBIENTE COM ÁREA MENOR QUE 5M2, ESPESSURA DE 20MM, COM EXECUÇÃO DE TALISCAS. AF_06/2014</t>
  </si>
  <si>
    <t>APLICAÇÃO MANUAL DE PINTURA COM TINTA LÁTEX ACRÍLICA EM PAREDES, DUAS DEMÃOS. AF_06/2014</t>
  </si>
  <si>
    <t>PEITORIL EM MARMORE BRANCO, LARGURA DE 15CM, ASSENTADO COM ARGAMASSA TRACO 1:4 (CIMENTO E AREIA MEDIA), PREPARO MANUAL DA ARGAMASSA</t>
  </si>
  <si>
    <t xml:space="preserve"> APLICAÇÃO MANUAL DE PINTURA COM TINTA TEXTURIZADA ACRÍLICA EM PAREDES EXTERNAS DE CASAS, UMA COR. AF_06/2014</t>
  </si>
  <si>
    <t>CHAPISCO APLICADO NO TETO, COM ROLO PARA TEXTURA ACRÍLICA. ARGAMASSA INDUSTRIALIZADA COM PREPARO EM MISTURADOR 300 KG. AF_06/2014</t>
  </si>
  <si>
    <t>APLICAÇÃO MANUAL DE PINTURA COM TINTA LÁTEX ACRÍLICA EM TETO, DUAS DEMÃOS. AF_06/2014</t>
  </si>
  <si>
    <t>APLICAÇÃO MANUAL DE PINTURA COM TINTA TEXTURIZADA ACRÍLICA EM PAREDES EXTERNAS DE CASAS, UMA COR. AF_06/2014</t>
  </si>
  <si>
    <t>PINTURA EPOXI, DUAS DEMAOS</t>
  </si>
  <si>
    <t>PORTA DE MADEIRA PARA PINTURA, SEMI-OCA (LEVE OU MÉDIA), 80X210CM, ESPESSURA DE 3,5CM, INCLUSO DOBRADIÇAS - FORNECIMENTO E INSTALAÇÃO. AF_08/2015</t>
  </si>
  <si>
    <t>PORTA DE MADEIRA PARA PINTURA, SEMI-OCA (LEVE OU MÉDIA), 90X210CM, ESPESSURA DE 3,5CM, INCLUSO DOBRADIÇAS - FORNECIMENTO E INSTALAÇÃO. AF_08/2015</t>
  </si>
  <si>
    <t>PORTA DE MADEIRA, FOLHA MEDIA (NBR 15930) DE 100 X 210 CM, E = 35 MM, INCLUSO DOBRADIÇAS - FORNECIMENTO E INSTALAÇÃO.</t>
  </si>
  <si>
    <t>FECHADURA DE EMBUTIR PARA PORTAS INTERNAS, COMPLETA, ACABAMENTO PADRÃO POPULAR, COM EXECUÇÃO DE FURO - FORNECIMENTO E INSTALAÇÃO. AF_08/2015</t>
  </si>
  <si>
    <t xml:space="preserve">74065/003 </t>
  </si>
  <si>
    <t>PINTURA ESMALTE BRILHANTE PARA MADEIRA, DUAS DEMAOS, SOBRE FUNDO NIVELADOR BRANCO</t>
  </si>
  <si>
    <t>PORTA DE ALUMÍNIO DE ABRIR COM LAMBRI, COMM GUARNIÇÃO, FIXAÇÃO COM PARAFUSOS - FORNECIMENTO E INSTALAÇÃO. AF_08/2015 (conforme projeto)</t>
  </si>
  <si>
    <t>CAIXILHO FIXO, DE ALUMINIO, PARA VIDRO</t>
  </si>
  <si>
    <t>73953/004</t>
  </si>
  <si>
    <t>LUMINÁRIAS TIPO CALHA, DE SOBREPOR, COM REATORES DE PARTIDA RÁPIDA E LÂMPADAS FLUORESCENTES 2X2X18W, COMPLETAS, FORNECIMENTO E INSTALAÇÃO</t>
  </si>
  <si>
    <t xml:space="preserve">73953/006 </t>
  </si>
  <si>
    <t>LUMINARIA TIPO CALHA, DE SOBREPOR, COM REATOR DE PARTIDA RAPIDA E LAMPADA FLUORESCENTE 2X40W, COMPLETA, FORNECIMENTO E INSTALACAO</t>
  </si>
  <si>
    <t>RELE FOTOELETRICO P/ COMANDO DE ILUMINACAO EXTERNA 220V/1000W - FORNECIMENTO E INSTALACAO</t>
  </si>
  <si>
    <t>SUPORTE PARAFUSADO COM PLACA DE ENCAIXE 4" X 2" ALTO (2,00 M DO PISO) PARA PONTO ELÉTRICO - FORNECIMENTO E INSTALAÇÃO. AF_12/2015</t>
  </si>
  <si>
    <t>TOMADA MÉDIA DE EMBUTIR (1 MÓDULO), 2P+T 20 A, SEM SUPORTE E SEM PLACA - FORNECIMENTO E INSTALAÇÃO. AF_12/2015</t>
  </si>
  <si>
    <t>TOMADA ALTA DE EMBUTIR (1 MÓDULO), 2P+T 20 A, INCLUINDO SUPORTE E PLACA - FORNECIMENTO E INSTALAÇÃO. AF_12/2015</t>
  </si>
  <si>
    <t>PONTO DE TOMADA RESIDENCIAL INCLUINDO TOMADA 10A/250V, CAIXA ELÉTRICA, ELETRODUTO, CABO, RASGO, QUEBRA E CHUMBAMENTO.</t>
  </si>
  <si>
    <t xml:space="preserve">INTERRUPTOR SIMPLES (1 MÓDULO), 10A/250V, INCLUINDO SUPORTE E PLACA - FORNECIMENTO E INSTALAÇÃO. AF_12/2015
FORNECIMENTO E INSTALAÇÃO. </t>
  </si>
  <si>
    <t>INTERRUPTOR SIMPLES (2 MÓDULOS) COM INTERRUPTOR PARALELO (1 MÓDULO), 1 0A/250V, INCLUINDO SUPORTE E PLACA - FORNECIMENTO E INSTALAÇÃO.</t>
  </si>
  <si>
    <t xml:space="preserve">INTERRUPTOR 3 TECLAS, 10A/250V, SEM SUPORTE E SEM PLACA - 
FORNECIMENTO E INSTALAÇÃO. </t>
  </si>
  <si>
    <t>INTERRUPTOR SIMPLES (4 MÓDULOS), 10A/250V, INCLUINDO SUPORTE E PLACA - FORNECIMENTO E INSTALAÇÃO. AF_12/2015</t>
  </si>
  <si>
    <t>QUADRO DE DISTRIBUICAO DE ENERGIA DE EMBUTIR, EM CHAPA METALICA, PARA 18 ISJUNTORES TERMOMAGNETICOS MONOPOLARES, COM BARRAMENTO TRIFASICO E
NEUTRO, FORNECIMENTO E INSTALACAO</t>
  </si>
  <si>
    <t>DISJUNTOR TERMOMAGNETICO TRIPOLAR PADRAO NEMA (AMERICANO) 125 A 150A 240V, FORNECIMENTO E INSTALACAO</t>
  </si>
  <si>
    <t>DISJUNTOR TERMOMAGNETICO TRIPOLAR PADRAO NEMA (AMERICANO) 60 A 100A 240V, FORNECIMENTO E INSTALACAO</t>
  </si>
  <si>
    <t xml:space="preserve"> PARA-RAIO TP VALVULA 15KV/5KA - FORNECIMENTO E INSTALACAO </t>
  </si>
  <si>
    <t>DISJUNTOR TERMOMAGNETICO BIPOLAR PADRAO NEMA (AMERICANO) 10 A 50A 240V, FORNECIMENTO E INSTALACAO</t>
  </si>
  <si>
    <t>DISJUNTOR TERMOMAGNETICO MONOPOLAR PADRAO NEMA (AMERICANO) 35 A 50A 240V, FORNECIMENTO E INSTALACAO</t>
  </si>
  <si>
    <t>DISJUNTOR TERMOMAGNETICO MONOPOLAR PADRAO NEMA (AMERICANO) 10 A 30A 240V, FORNECIMENTO E INSTALACAO</t>
  </si>
  <si>
    <t>TOMADA PARA TELEFONE DE 4 POLOS PADRAO TELEBRAS - FORNECIMENTO E INSTALACAO</t>
  </si>
  <si>
    <t>QUADRO DE DISTRIBUICAO PARA TELEFONE N.3, 40X40X12CM EM CHAPA METALICA, DE EMBUTIR, SEM ACESSORIOS, PADRAO TELEBRAS, FORNECIMENTO E INSTALACAO</t>
  </si>
  <si>
    <t>CAIXA DE PASSAGEM PARA TELEFONE 20X20X12CM (SOBREPOR) FORNECIMENTO E INSTALACAO</t>
  </si>
  <si>
    <t>VASO SANITARIO SIFONADO CONVENCIONAL COM LOUÇA BRANCA - FORNECIMENTO E INSTALAÇÃO. AF_10/2016</t>
  </si>
  <si>
    <t>ASSENTO SANITARIO DE PLASTICO, TIPO CONVENCIONAL</t>
  </si>
  <si>
    <t xml:space="preserve">PAPELEIRA PLASTICA TIPO DISPENSER PARA PAPEL HIGIENICO ROLAO  </t>
  </si>
  <si>
    <t>LAVATÓRIO LOUÇA BRANCA SUSPENSO, 29,5 X 39CM OU EQUIVALENTE, PADRÃO POPULAR - FORNECIMENTO E INSTALAÇÃO. AF_12/2013</t>
  </si>
  <si>
    <t>TOALHEIRO PLASTICO TIPO DISPENSER PARA PAPEL TOALHA INTERFOLHADO</t>
  </si>
  <si>
    <t>TANQUE DE LOUÇA BRANCA COM COLUNA, 30L OU EQUIVALENTE, INCLUSO SIFÃO FLEXÍVEL EM PVC, VÁLVULA PLÁSTICA E TORNEIRA DE PLÁSTICO - FORNECIMENTO E INSTALAÇÃO. AF_12/2013</t>
  </si>
  <si>
    <t>TORNEIRA CROMADA DE MESA, 1/2" OU 3/4", PARA LAVATÓRIO, PADRÃO POPULAR - FORNECIMENTO E INSTALAÇÃO. AF_12/2013</t>
  </si>
  <si>
    <t>CHUVEIRO ELETRICO COMUM CORPO PLASTICO TIPO DUCHA, FORNECIMENTO E INSTALACAO</t>
  </si>
  <si>
    <t>REGISTRO DE PRESSÃO BRUTO, LATÃO, ROSCÁVEL, 3/4", COM ACABAMENTO E CANOPLA CROMADOS. FORNECIDO E INSTALADO EM RAMAL DE ÁGUA. AF_12/2014</t>
  </si>
  <si>
    <t>VALVULA DESCARGA 1.1/2" COM REGISTRO, ACABAMENTO EM METAL CROMADO - FORNECIMENTO E INSTALACAO</t>
  </si>
  <si>
    <t>REGISTRO DE GAVETA BRUTO, LATÃO, ROSCÁVEL, 3/4", COM ACABAMENTO E CANOPLA CROMADOS. FORNECIDO E INSTALADO EM RAMAL DE ÁGUA.</t>
  </si>
  <si>
    <t>TORNEIRA DE BÓIA REAL, ROSCÁVEL, 3/4", FORNECIDA E INSTALADA EM RESERVAÇÃO DE ÁGUA.</t>
  </si>
  <si>
    <t xml:space="preserve"> REGISTRO DE GAVETA BRUTO, LATÃO, ROSCÁVEL, 3/4", FORNECIDO E INSTALADO EM RAMAL DE ÁGUA.</t>
  </si>
  <si>
    <t>CAIXA SIFONADA, PVC, DN 100 X 100 X 50 MM, FORNECIDA E INSTALADA EM RAMAIS DE ENCAMINHAMENTO DE ÁGUA PLUVIAL</t>
  </si>
  <si>
    <t>CAIXA DE INSPEÇÃO EM ALVENARIA DE TIJOLO MACIÇO 60X60X60CM, REVESTIDA INTERNAMENTO COM BARRA LISA (CIMENTO E AREIA, TRAÇO 1:4) E=2,0CM, COM TAMPA PRÉ-MOLDADA DE CONCRETO E FUNDO DE CONCRETO 15MPA TIPO C - ESCAVAÇÃO E CONFECÇÃO - ÁGUAS PLUVIAIS E ESGOTO</t>
  </si>
  <si>
    <t>TUBO PVC DN 75 MM PARA DRENAGEM - FORNECIMENTO E INSTALACAO</t>
  </si>
  <si>
    <t>TUBO PVC, SERIE NORMAL, ESGOTO PREDIAL, DN 100 MM, FORNECIDO E INSTALADO EM RAMAL DE DESCARGA OU RAMAL DE ESGOTO SANITÁRIO. AF_12/2014</t>
  </si>
  <si>
    <t>SISTEMA DE TRATAMENTO DE ESGOTO - TANQUE SÉPTICO</t>
  </si>
  <si>
    <t>ESCAVAÇÃO MANUAL DE VALAS. AF_03/2016</t>
  </si>
  <si>
    <t>PREPARO DE FUNDO DE VALA COM LARGURA MAIOR OU IGUAL A 1,5 M E MENOR QUE 2,5 M, EM LOCAL COM NÍVEL BAIXO DE INTERFERÊNCIA. AF_06/2016</t>
  </si>
  <si>
    <t>73964/006</t>
  </si>
  <si>
    <t>REATERRO DE VALA COM COMPACTAÇÃO MANUAL</t>
  </si>
  <si>
    <t>ALVENARIA EM TIJOLO CERAMICO MACICO 5X10X20CM 1 VEZ (ESPESSURA 20CM), ASSENTADO COM ARGAMASSA TRACO 1:2:8 (CIMENTO, CAL E AREIA)</t>
  </si>
  <si>
    <t>ALVENARIA EM TIJOLO CERAMICO MACICO 5X10X20CM 1/2 VEZ (ESPESSURA 10CM), ASSENTADO COM ARGAMASSA TRACO 1:2:8 (CIMENTO, CAL E AREIA)</t>
  </si>
  <si>
    <t>CONCRETO FCK = 25MPA, TRAÇO 1:2,3:2,7 (CIMENTO/ AREIA MÉDIA/ BRITA 1) - PREPARO MECÂNICO COM BETONEIRA 400 L. AF_07/2016</t>
  </si>
  <si>
    <t>TAMPA EM CONCRETO ARMADO 60X60X5CM P/CX INSPECAO/FOSSA SEPTICA</t>
  </si>
  <si>
    <t>ARMACAO EM TELA DE ACO SOLDADA NERVURADA Q-92, ACO CA-60, 4,2MM, MALHA 15X15CM</t>
  </si>
  <si>
    <t>CHAPISCO APLICADO EM ALVENARIAS E ESTRUTURAS DE CONCRETO INTERNAS, COM COLHER DE PEDREIRO. ARGAMASSA TRAÇO 1:3 COM PREPARO MANUAL.</t>
  </si>
  <si>
    <t>EMBOÇO, PARA RECEBIMENTO DE CERÂMICA, EM ARGAMASSA TRAÇO 1:2:8, PREPARMECÂNICO COM BETONEIRA 400L, APLICADO MANUALMENTE EM FACES INTERNAS DE PAREDES, PARA AMBIENTE COM ÁREA MENOR QUE 5M2, ESPESSURA DE 20MM, COM EXECUÇÃO DE TALISCAS.</t>
  </si>
  <si>
    <t>73929/004</t>
  </si>
  <si>
    <t>IMPERMEABILIZACAO DE ESTRUTURAS ENTERRADAS COM CIMENTO CRISTALIZANTE E ADESIVO LIQUIDO, ATE 7M DE PROFUNDIDADE.</t>
  </si>
  <si>
    <t>TUBO PVC, SERIE NORMAL, ESGOTO PREDIAL, DN 100 MM, FORNECIDO E INSTALADO EM RAMAL DE DESCARGA OU RAMAL DE ESGOTO SANITÁRIO.</t>
  </si>
  <si>
    <t>TE, PVC, SERIE NORMAL, ESGOTO PREDIAL, DN 100 X 100 MM, JUNTA ELÁSTICA, FORNECIDO E INSTALADO EM RAMAL DE DESCARGA OU RAMAL DE ESGOTO SANITÁ</t>
  </si>
  <si>
    <t>74076/001</t>
  </si>
  <si>
    <t>FORMA TABUA P/ CONCRETO EM FUNDACAO RADIER C/ REAPROVEITAMENTO 3X.</t>
  </si>
  <si>
    <t>ARMAÇÃO DE LAJE DE UMA ESTRUTURA CONVENCIONAL DE CONCRETO ARMADO EM UM A EDIFICAÇÃO TÉRREA OU SOBRADO UTILIZANDO AÇO CA-50 DE 10,0 MM - MONTAGEM</t>
  </si>
  <si>
    <t>SISTEMA DE TRATAMENTO DE ESGOTO - FILTRO ANAERÓBIO</t>
  </si>
  <si>
    <t>TAMPA EM CONCRETO ARMADO  D=60X5CM P/CX INSPECAO/FOSSA SEPTICA</t>
  </si>
  <si>
    <t>JOELHO 90 GRAUS, PVC, SERIE NORMAL, ESGOTO PREDIAL, DN 100 MM, JUNTA E LÁSTICA, FORNECIDO E INSTALADO EM RAMAL DE DESCARGA OU RAMAL DE ESGOTO SANITÁRIO. AF_12/2014</t>
  </si>
  <si>
    <t>73873/002</t>
  </si>
  <si>
    <t>LEITO FILTRANTE - FORN.E ENCHIMENTO C/ BRITA NO. 4</t>
  </si>
  <si>
    <t>SISTEMA DE TRATAMENTO DE ESGOTO - CAIXA DE DESINFECÇÃO</t>
  </si>
  <si>
    <t>SISTEMA DE TRATAMENTO DE ESGOTO - SUMIDOURO</t>
  </si>
  <si>
    <t>74198/002</t>
  </si>
  <si>
    <t>SUMIDOURO EM ALVENARIA DE TIJOLO CERAMICO MACIÇO DIAMETRO 1,40M E ALTURA 5,00M, COM TAMPA EM CONCRETO ARMADO DIAMETRO 1,60M E ESPESSURA 10CM</t>
  </si>
  <si>
    <t/>
  </si>
  <si>
    <t>FORNECIMENTO E INSTALAÇÃO DE TUBO DE COBRE CLASSE "A", DN = 1/2 " (15 MM), PARA INSTALACOES DE MEDIA PRESSAO PARA GASES COMBUSTIVEIS E MEDICINAIS INCLUSO CONEXÕES</t>
  </si>
  <si>
    <t>VÁLVULA DE ESFERA BRUTA, BRONZE, ROSCÁVEL, 1/2 , INSTALADO EM RESERVA ÇÃO DE ÁGUA DE EDIFICAÇÃO QUE POSSUA RESERVATÓRIO DE FIBRA/FIBROCIMENTO - FORNECIMENTO E INSTALAÇÃO. AF_06/2016</t>
  </si>
  <si>
    <t>FORNECIMENTO E INSTALAÇÃO DE FILTRO REGULADOR DE PRESSÃO 1/4"X1/2" BELL-AIR</t>
  </si>
  <si>
    <t>FORNECIMENTO E INSTALAÇÃO DE CENTRAL MANIFOLD COMPLETO PARA AR 4x4 COM 08 CHICOTES FLEXIVEIS OU SERPENTINA</t>
  </si>
  <si>
    <t>FORNECIMENTO E INSTALAÇÃO DE PAINEL DE ALARME PARA AR COMPRIMIDO</t>
  </si>
  <si>
    <t>TRANSPORTE DE ENTULHO COM CAMINHAO BASCULANTE 6 M3, RODOVIA PAVIMENTADA, DMT 0,5 A 1,0 KM</t>
  </si>
  <si>
    <t>COMPOSIÇÃO DE CUSTOS DE SERVIÇOS ADICIONAIS</t>
  </si>
  <si>
    <t>COMP 01</t>
  </si>
  <si>
    <t>SINAPI</t>
  </si>
  <si>
    <t>COD TCPO</t>
  </si>
  <si>
    <t>DESCRIÇÃO</t>
  </si>
  <si>
    <t>UND</t>
  </si>
  <si>
    <t>QTD</t>
  </si>
  <si>
    <t>Custo unitário (R$)</t>
  </si>
  <si>
    <t>CUSTO TOTAL</t>
  </si>
  <si>
    <t>16136.3.3.1</t>
  </si>
  <si>
    <t>und</t>
  </si>
  <si>
    <t>16588.3.7.1</t>
  </si>
  <si>
    <t>16120.3.7.4</t>
  </si>
  <si>
    <t>m</t>
  </si>
  <si>
    <t>01270.0.221</t>
  </si>
  <si>
    <t>h</t>
  </si>
  <si>
    <t>01270.01.13</t>
  </si>
  <si>
    <t>Valor Total do item</t>
  </si>
  <si>
    <t>COMP 02</t>
  </si>
  <si>
    <t>LIGACAO PROVISORIA DE AGUA PARA OBRA E INSTALACAO SANITARIA PROVISORIA , PEQUENAS OBRAS -INSTALACAO MINIMA</t>
  </si>
  <si>
    <t>Quant</t>
  </si>
  <si>
    <t>custo unitário (R$)</t>
  </si>
  <si>
    <t>custo total</t>
  </si>
  <si>
    <t>m²</t>
  </si>
  <si>
    <t>m³</t>
  </si>
  <si>
    <t>kg</t>
  </si>
  <si>
    <t>valor total do item</t>
  </si>
  <si>
    <t>COMP 03</t>
  </si>
  <si>
    <t>BARRAÇÃO DE OBRA EM TABUAS DE MADEIRA COM BANHEIRO, COBERTURA EM FIBROCIMENTO 4 MM, INCLUSO INSTALAÇOES HIDRO-SANITARIAS E ELETRICAS *Refeitorio, vestuário, banheiro, deposito)</t>
  </si>
  <si>
    <t>cj</t>
  </si>
  <si>
    <t>COMP 04</t>
  </si>
  <si>
    <t>01270.0.1.11</t>
  </si>
  <si>
    <t>AUXILIAR DE CARPINTEIRO</t>
  </si>
  <si>
    <t>01270.0.19.1</t>
  </si>
  <si>
    <t>05060.3.20.6</t>
  </si>
  <si>
    <t>PREGO DE ACO POLIDO COM CABECA 18 X 27 (2 1/2 X 10)</t>
  </si>
  <si>
    <t>05060.3.9.1</t>
  </si>
  <si>
    <t>05060.3.1.1</t>
  </si>
  <si>
    <t>MADEIRA PINHO SERRADA 3A QUALIDADE NAO APARELHADA</t>
  </si>
  <si>
    <t>COMP 05</t>
  </si>
  <si>
    <t>01270.0.1.20</t>
  </si>
  <si>
    <t>01270.0.48.1</t>
  </si>
  <si>
    <t>TELHADISTA</t>
  </si>
  <si>
    <t>COMP 07</t>
  </si>
  <si>
    <t>H</t>
  </si>
  <si>
    <t xml:space="preserve">ENCANADOR OU BOMBEIRO HIDRAULICO </t>
  </si>
  <si>
    <t>COMP 08</t>
  </si>
  <si>
    <t>01270.0.25.1</t>
  </si>
  <si>
    <t>050603.20.6</t>
  </si>
  <si>
    <t>060623.43</t>
  </si>
  <si>
    <t>COMP 09</t>
  </si>
  <si>
    <t>01270.0.1.10</t>
  </si>
  <si>
    <t>Ajudante de armador</t>
  </si>
  <si>
    <t>01270.0.40.1</t>
  </si>
  <si>
    <t>01270.0.45.1</t>
  </si>
  <si>
    <t>02060.3.2.2</t>
  </si>
  <si>
    <t>02065.3.5.1</t>
  </si>
  <si>
    <t>l</t>
  </si>
  <si>
    <t>042213.2.4</t>
  </si>
  <si>
    <t>COMP 10</t>
  </si>
  <si>
    <t>Kg</t>
  </si>
  <si>
    <t>COMP 11</t>
  </si>
  <si>
    <t>PISO CERÂMICO esmaltado 20 cm x 25 cm, assentado com argamassa mista de cimento, cal hidratada e areia sem peneirar traço 1:0,5:5, e=2,5 cm - unidade: m2</t>
  </si>
  <si>
    <t>COMP 13</t>
  </si>
  <si>
    <t>01270.01.19</t>
  </si>
  <si>
    <t>01270.0.41.1</t>
  </si>
  <si>
    <t>099053.4.1</t>
  </si>
  <si>
    <t>09910330.1</t>
  </si>
  <si>
    <t>COMP 14</t>
  </si>
  <si>
    <t xml:space="preserve">COD TCPO- </t>
  </si>
  <si>
    <t>081203.2.1</t>
  </si>
  <si>
    <t>M²</t>
  </si>
  <si>
    <t>COMP 17</t>
  </si>
  <si>
    <t>COMP 16</t>
  </si>
  <si>
    <t>JOGO DE FERRAGENS CROMADAS P/ PORTA DE VIDRO TEMPERADO, UMA FOLHA COMPOSTA: DOBRADICA SUPERIOR (101) E INFERIOR (103),TRINCO (502), FECHADURA (520),CONTRA FECHADURA (531),COM CAPUCHINHO</t>
  </si>
  <si>
    <t>VIDRACEIRO</t>
  </si>
  <si>
    <t>COMP 18</t>
  </si>
  <si>
    <t>01270.0.1.13</t>
  </si>
  <si>
    <t>01270.0.22.1</t>
  </si>
  <si>
    <t>13105.3.6.1</t>
  </si>
  <si>
    <t>13105.3.8.1</t>
  </si>
  <si>
    <t>16142.3.4.2</t>
  </si>
  <si>
    <t>16120.3.4.4</t>
  </si>
  <si>
    <t>16132.3.3.1</t>
  </si>
  <si>
    <t>16120.3.2.1</t>
  </si>
  <si>
    <t>161313.2.I</t>
  </si>
  <si>
    <t>16131.3.1.6</t>
  </si>
  <si>
    <t>LUMINARIA TIPO TARTARUGA PARA AREA EXTERNA EM ALUMINIO, COM GRADE, PARA 1 LAMPADA, BASE E27, POTENCIA MAXIMA 40/60 W (NAO INCLUI LAMPADA)</t>
  </si>
  <si>
    <t>PARAFUSO DE LATAO COM ROSCA SOBERBA, CABECA CHATA E FENDA SIMPLES, DIAMETRO 4,8 MM, COMPRIMENTO 65 MM</t>
  </si>
  <si>
    <t>FITA VEDA ROSCA EM ROLOS DE 18 MM X 10 M (L X C)</t>
  </si>
  <si>
    <t>TCPO</t>
  </si>
  <si>
    <t xml:space="preserve"> h </t>
  </si>
  <si>
    <t>16520.3.2.1</t>
  </si>
  <si>
    <t>16580.3.11.2</t>
  </si>
  <si>
    <t>165803.4.2</t>
  </si>
  <si>
    <t>16132.8.18.1 PONTO de luz com eletroduto de PVC rígido, 0 3/1" - unidade: um</t>
  </si>
  <si>
    <t>16120.3.7.1</t>
  </si>
  <si>
    <t>16132.3.1.2</t>
  </si>
  <si>
    <t>16132.3.3.2</t>
  </si>
  <si>
    <t>16132.3.42</t>
  </si>
  <si>
    <t xml:space="preserve">161363.22 </t>
  </si>
  <si>
    <t>COT 04</t>
  </si>
  <si>
    <t>VALOR MEDIANO</t>
  </si>
  <si>
    <t>16132.8.10.2</t>
  </si>
  <si>
    <t>161433.13</t>
  </si>
  <si>
    <t>15007.8.1.2 BARRA DE APOIO para portadores de necessidades especiais,
largura 8 0 cm - unidade: und</t>
  </si>
  <si>
    <t>050603.6.1</t>
  </si>
  <si>
    <t>150073.13</t>
  </si>
  <si>
    <t>15480.8.7.1 TORNEIRA elétrica automática, 220 V - 5.400 W - unidade: um</t>
  </si>
  <si>
    <t>01270.0.1.14</t>
  </si>
  <si>
    <t>01270.0.24.1</t>
  </si>
  <si>
    <t>15480.3.9.1</t>
  </si>
  <si>
    <t xml:space="preserve"> PAPELEIRA PLASTICA TIPO DISPENSER PARA PAPEL HIGIENICO ROLAO  </t>
  </si>
  <si>
    <t>COMP 06</t>
  </si>
  <si>
    <t>15450.8.1 RESERVATÓRIO d'água de fibra de vidro cilíndrico - 5000L unidade: um</t>
  </si>
  <si>
    <t>06062.3.6.3</t>
  </si>
  <si>
    <t>087703.13.1</t>
  </si>
  <si>
    <t xml:space="preserve">15141316.2 </t>
  </si>
  <si>
    <t>15141316.3</t>
  </si>
  <si>
    <t>15141316.6</t>
  </si>
  <si>
    <t>151433.5.1</t>
  </si>
  <si>
    <t>154503.1</t>
  </si>
  <si>
    <t>15142.8.27.1 PONTO de água fria 3/4" - Ø 25 mm - unidade: und</t>
  </si>
  <si>
    <t xml:space="preserve">15142.311.4 </t>
  </si>
  <si>
    <t>15142.3.13.3</t>
  </si>
  <si>
    <t xml:space="preserve">151423.20.2 </t>
  </si>
  <si>
    <t>5147.3.23.2</t>
  </si>
  <si>
    <t>15152.8.29.1 PONTO de esgoto primário, com tubo de PVC branco e conexões, Ø50 mm - unidade: um</t>
  </si>
  <si>
    <t xml:space="preserve">151573.15.6 </t>
  </si>
  <si>
    <t>JUNCAO SIMPLES, PVC, DN 75 X 50 MM, SERIE NORMAL PARA ESGOTO PREDIAL</t>
  </si>
  <si>
    <t>TE SANITARIO, PVC, DN 50 X 50 MM, SERIE NORMAL, PARA ESGOTO PREDIAL</t>
  </si>
  <si>
    <t xml:space="preserve">151523.29.2 </t>
  </si>
  <si>
    <t>15152.8.29.1 PONTO de esgoto primário, com tubo de PVC branco e conexões, Ø100 mm - unidade: um</t>
  </si>
  <si>
    <t>COT 01</t>
  </si>
  <si>
    <t>DATA</t>
  </si>
  <si>
    <t>NOME DA EMPRESA</t>
  </si>
  <si>
    <t>VALOR COTADO</t>
  </si>
  <si>
    <t>TELEFONE</t>
  </si>
  <si>
    <t>CNPJ</t>
  </si>
  <si>
    <t>CONTATO</t>
  </si>
  <si>
    <t>PLUGMAIS DISTRIBUIDORA</t>
  </si>
  <si>
    <t>(65)3648-5757</t>
  </si>
  <si>
    <t>07.388.781/0001-82</t>
  </si>
  <si>
    <t>(65)2123-0990</t>
  </si>
  <si>
    <t>36.902.971/0001-74</t>
  </si>
  <si>
    <t>GABRIEL</t>
  </si>
  <si>
    <t>REDE DISTRIBUIDORA</t>
  </si>
  <si>
    <t>(65)3634-6949</t>
  </si>
  <si>
    <t>11.138.453/0001-03</t>
  </si>
  <si>
    <t>RODRIGO</t>
  </si>
  <si>
    <t>PREFEITURA MUNICIPAL DE VARZEA GRANDE</t>
  </si>
  <si>
    <t>SECRETARIA MUNICIPAL DE SAÚDE</t>
  </si>
  <si>
    <t>SUPERINTENDENCIA DE PROJETOS E OBRAS</t>
  </si>
  <si>
    <t>02515.8.1.1- LIGAÇÃO provisória de luz e força para obra - instalação mínima - unidade: und</t>
  </si>
  <si>
    <t>Caixa em chapa de aço de entrada de energia para dois
medidores externa tipo K (largura: 600 mm / altura:
500 mm / profundidade: 270 mm / padrão: Eletropaulo)</t>
  </si>
  <si>
    <t xml:space="preserve">Poste de aço para entrada de energia (espessura: 5,00 mm /comprimento: 6,00 m / diâmetro da seção: 4" / referência de mercado: Eietropaulo/Bandeirantes/EJektro/CPFL / tipo de acabamento: galvanizado a fogo)
</t>
  </si>
  <si>
    <t>CABO FLEXIVEL PVC 750 V, 2 CONDUTORES DE 6,0 MM2</t>
  </si>
  <si>
    <t xml:space="preserve"> Eletricista ou oficial eletricista</t>
  </si>
  <si>
    <t xml:space="preserve">Ajudante de eletricista </t>
  </si>
  <si>
    <t xml:space="preserve"> Tabua de madeira aparelhada *2,5 X 15*cm, macaranduba, angelim ou equivalente da região</t>
  </si>
  <si>
    <t xml:space="preserve"> Tijolo cerâmico furado 6 furos 9 X 9 X 19cm </t>
  </si>
  <si>
    <t xml:space="preserve"> Areia média</t>
  </si>
  <si>
    <t>Tubo coletor de esgoto PVC JEI, DN 100 MM (NBR 7362)</t>
  </si>
  <si>
    <t xml:space="preserve">Vaso sifonado louça branca - padrão popular
</t>
  </si>
  <si>
    <t>Caixa d' agua fibra de vidro 1000L</t>
  </si>
  <si>
    <t xml:space="preserve">Tubo aço galv. c/ costura NBR 5580 classe leve DN 20mm (3/4") E = 2,25mm - 1,43KG/M
</t>
  </si>
  <si>
    <t xml:space="preserve"> Prego de aço 15 X 15 C/ cabeça </t>
  </si>
  <si>
    <t xml:space="preserve"> Carpinteiro de formas </t>
  </si>
  <si>
    <t xml:space="preserve"> Servente</t>
  </si>
  <si>
    <t xml:space="preserve"> Encanador ou bombeiro hidraulico </t>
  </si>
  <si>
    <t xml:space="preserve"> Ajudante armador</t>
  </si>
  <si>
    <t>AREIA GROSSA</t>
  </si>
  <si>
    <t>Bocal/ soquete/receptaculo de porcelana</t>
  </si>
  <si>
    <t xml:space="preserve"> Caixa d'agua em polietileno 500 L, com tampa </t>
  </si>
  <si>
    <t>Lavatório louça branca suspenso 29,5 X 39,0cm ou eqiv. Padrão popular</t>
  </si>
  <si>
    <t>Tubo de PVC soldavel EB-892 p/ agua fria predial DN 25mm</t>
  </si>
  <si>
    <t>Tubo de descida (descarga) externa PVC p/ cx descarga externa - 40mm X 1,60m</t>
  </si>
  <si>
    <t>Caixa descarga plastica, externa completa com tubo de descarga, engate Flexivel, boia e suporte para fixação-capacidade 9 litros</t>
  </si>
  <si>
    <t>Fio rigido, isolação em PVC 450/750V 1,5mm²</t>
  </si>
  <si>
    <t xml:space="preserve">Carpinteiro de formas </t>
  </si>
  <si>
    <t>Cimento portland comum CP I - 32</t>
  </si>
  <si>
    <t>Dobradiça em aço/ ferro 3 X 2 1/2"  E= 1,9 A 2mm, sem anel, cromado ou zincado.</t>
  </si>
  <si>
    <t>Prego de aço 17 X 27</t>
  </si>
  <si>
    <t>Porta cadeado zincado oxidado preto</t>
  </si>
  <si>
    <t xml:space="preserve"> Lampada fluorescente compacta 3U branca 20 W, base E27 (127/220 V) </t>
  </si>
  <si>
    <t>Peça de madeira de lei 1A qualidade 6 X 12cm não aparelhada</t>
  </si>
  <si>
    <t>Peça de madeira de lei 1A qualidade 5 X 6cm não aparelhada</t>
  </si>
  <si>
    <t xml:space="preserve">Peça de madeira 3A qualidade 2,5 X 10cm não aparelhada
</t>
  </si>
  <si>
    <t>Pedra brita n.1 (9,5 a19mm) posto pedreira/fornecedor, sem frete</t>
  </si>
  <si>
    <t xml:space="preserve">Torneira cromada 1/2" ou 3/4" ref 1193 P/ lavatório padrão popular
</t>
  </si>
  <si>
    <t xml:space="preserve">Pedreiro </t>
  </si>
  <si>
    <t>Tubo de PVC serie normal - esgoto predial DN 100mm- NBR 5688</t>
  </si>
  <si>
    <t xml:space="preserve">Servente </t>
  </si>
  <si>
    <t xml:space="preserve">Bolsa de ligação em PVC flexivel p/ vaso sanitério 1.1/2" (40MM)
</t>
  </si>
  <si>
    <t xml:space="preserve">Engate ou rabicho flexivel plastico (PVC ou ABS) branco 1/2" X 30cm
</t>
  </si>
  <si>
    <t xml:space="preserve">Sifão plastico p/ lavatório /pia tipo copo 11/4" </t>
  </si>
  <si>
    <t xml:space="preserve">Valvula em plastico branco 1" sem unho c/ ladrão p/ lavatório
</t>
  </si>
  <si>
    <t xml:space="preserve">Telha fibrocimento ondulada vogatex 4mm -2,44 X0,50m
</t>
  </si>
  <si>
    <t xml:space="preserve">Chuveiro plastico branco simples </t>
  </si>
  <si>
    <t xml:space="preserve">Encanador ou bombeiro hidraulico </t>
  </si>
  <si>
    <t>Fechadura embutir (c/ cilindro) completa - linha popular</t>
  </si>
  <si>
    <t xml:space="preserve">Vaso sanitário sinfonado louça branca - padrão popular
</t>
  </si>
  <si>
    <t xml:space="preserve">Registro pressão 3/4" Ref 1400 </t>
  </si>
  <si>
    <t xml:space="preserve">Instalação da obra interruptor sobrepor 1 tecla simples, tipo silentoque pial ou equiv.
</t>
  </si>
  <si>
    <t xml:space="preserve">eletricista ou oficial eletricista  </t>
  </si>
  <si>
    <t xml:space="preserve">Chapa madeira compensada resinada 2,2 X 1,1m (12mm) P/ forma concreto
</t>
  </si>
  <si>
    <t>Curva PVC 90g curva PVC P/ esgoto predial DN 100mm</t>
  </si>
  <si>
    <t>ESTRUTURA DE MADEIRA APARELHADA EM ESTRUTURA CERÂMICA OU CONCRETO APOIADA EM MADEIRA</t>
  </si>
  <si>
    <t>BARRA DE FERRO RETANGULAR, BARRA CHATA, 2" X 1/4" (L X E), 2,53 KG/M</t>
  </si>
  <si>
    <t>M³</t>
  </si>
  <si>
    <t>07320.8.3.. COBERTURA com telha cerâmica tipo romana, inclinação 35% - unidade: m²</t>
  </si>
  <si>
    <t>Ajudante de telhadista</t>
  </si>
  <si>
    <t xml:space="preserve"> Telhadista </t>
  </si>
  <si>
    <t>TELHA CERAMICA TIPO ROMANA, COMPRIMENTO DE *41* CM, RENDIMENTO DE *16*TELHAS/M2</t>
  </si>
  <si>
    <t>Código</t>
  </si>
  <si>
    <t>Descrição</t>
  </si>
  <si>
    <t>Unid</t>
  </si>
  <si>
    <t>v. unitario</t>
  </si>
  <si>
    <t>Vlr Total</t>
  </si>
  <si>
    <t>012700.1.11</t>
  </si>
  <si>
    <t>auxiliar de carpinteiro</t>
  </si>
  <si>
    <t xml:space="preserve">Carpinteiro de forma </t>
  </si>
  <si>
    <t>armador</t>
  </si>
  <si>
    <t>Pedreiro</t>
  </si>
  <si>
    <t>servente</t>
  </si>
  <si>
    <t>020603.2.2</t>
  </si>
  <si>
    <t>Areia lavada tipo média</t>
  </si>
  <si>
    <t>0206033.1</t>
  </si>
  <si>
    <t>Pedra britada 1</t>
  </si>
  <si>
    <t>0206033.2</t>
  </si>
  <si>
    <t>Pedra britada 2</t>
  </si>
  <si>
    <t>020603.6.1</t>
  </si>
  <si>
    <t>Pedrisco</t>
  </si>
  <si>
    <t>0206533.1</t>
  </si>
  <si>
    <t>Cal hidratada CH III</t>
  </si>
  <si>
    <t>0206535.1</t>
  </si>
  <si>
    <t>Cimento Portland CP II-E-32 (resistência: 32,00 MPA)</t>
  </si>
  <si>
    <t>031253.1.1</t>
  </si>
  <si>
    <t>Desmoldante de fôrmas para concreto</t>
  </si>
  <si>
    <t>032103.1.4</t>
  </si>
  <si>
    <t xml:space="preserve"> ACO CA-60, 5,0 MM, VERGALHAO </t>
  </si>
  <si>
    <t>0321033.2</t>
  </si>
  <si>
    <t xml:space="preserve"> ACO CA-50, 10,0 MM, VERGALHAO</t>
  </si>
  <si>
    <t>Bloco de concreto de vedação - bloco inteiro 14 x 19 x 39) (comprimento: 390 mm / largura: 140 mm / altura: 190 mm</t>
  </si>
  <si>
    <t>Prego 18 x 27 com cabeça (diâmetro da cabeça: 3.4 mm/ comprimento: 62,1 mm)</t>
  </si>
  <si>
    <t>0506033.1</t>
  </si>
  <si>
    <t>Arame recozido (diâmetro do fio: 1.25 mm / bitola: 18 B'.VG)</t>
  </si>
  <si>
    <t>050673.2.1</t>
  </si>
  <si>
    <t xml:space="preserve">CAIBRO DE MADEIRA NATIVA/REGIONAL 5 X 5 CM NAO APARELHADA (P/FORMA) </t>
  </si>
  <si>
    <t>Sarrafo 1" x 4" (largura: 100 mm / espessura: 25 mm</t>
  </si>
  <si>
    <t>06062.3.5.5</t>
  </si>
  <si>
    <t>Tábua 1" x 12" (espessura: 25 mm / largura: 300 mm)</t>
  </si>
  <si>
    <t>SUBTOTAL</t>
  </si>
  <si>
    <t>Pintura de muro com cal virgem</t>
  </si>
  <si>
    <t>Cal virgem comum para argamassas (NBR 6453)</t>
  </si>
  <si>
    <t>Servente com encargos complementares</t>
  </si>
  <si>
    <t>Azulejista ou Ladrilheiro</t>
  </si>
  <si>
    <t>Servente</t>
  </si>
  <si>
    <t>cimento Portland CP II-E-32 (resistência: 32,00 MPa)</t>
  </si>
  <si>
    <t>Argamassa mista de cimento, cal hidratada e areia sem peneirar traço 1:0,5:5</t>
  </si>
  <si>
    <t xml:space="preserve">Revestimento em cerâmica esmaltada extra, PEI menor ou igual a 3, formato menor ou igula a 20x25 cm²
</t>
  </si>
  <si>
    <t>cx</t>
  </si>
  <si>
    <t>09906.8.2- EMASSAMENTO de parede externa com massa acrílica com duas
demãos, para pintura látex - unidade: m2</t>
  </si>
  <si>
    <t xml:space="preserve">Ajudante de pintor </t>
  </si>
  <si>
    <t xml:space="preserve">Pintor </t>
  </si>
  <si>
    <t xml:space="preserve">MASSA ACRILICA PARA PAREDES INTERIOR/EXTERIOR </t>
  </si>
  <si>
    <t>PORTA DE MADEIRA, FOLHA MEDIA (NBR 15930) DE 100 X 210 CM, E = 35 MM, NUCLEO SARRAFEADO, CAPA LISA EM HDF, ACABAMENTO EM LAMINADO NATURAL PARA VERNIZ</t>
  </si>
  <si>
    <t>Pedreiro com encargo complementar</t>
  </si>
  <si>
    <t>carpinteiro de esquedrias com encargo complementar</t>
  </si>
  <si>
    <t xml:space="preserve"> BATENTE/ PORTAL/ ADUELA/ MARCO MACICO, E= *3* CM, L= *13* CM, *60 CM A 120* CM X *210* CM, EM PINUS/ TAUARI/ VIROLA OU EQUIVALENTE DA REGIAO (NAO INCLUI ALIZARES)</t>
  </si>
  <si>
    <t>jg</t>
  </si>
  <si>
    <t xml:space="preserve"> PREGO DE ACO POLIDO COM CABECA 15 X 15 (1 1/4 X 13)</t>
  </si>
  <si>
    <t xml:space="preserve"> GUARNICAO/ ALIZAR/ VISTA MACICA, E= *1* CM, L= *4,5* CM, EM CEDRINHO/ ANGELIM COMERCIAL/ EUCALIPTO/ CURUPIXA/ PEROBA/ CUMARU OU EQUIVALENTE DA REGIAO</t>
  </si>
  <si>
    <t xml:space="preserve"> DOBRADICA EM ACO/FERRO, 3" X 2 1/2", E= 1,2 A 1,8 MM, SEM ANEL, CROMADO OU ZINCADO, 
TAMPA CHATA, COM PARAFUSOS</t>
  </si>
  <si>
    <t xml:space="preserve"> PARAFUSO ROSCA SOBERBA ZINCADO CABECA CHATA FENDA SIMPLES 5,5 X 65 MM (2.1/2 ")</t>
  </si>
  <si>
    <t xml:space="preserve"> PILAR DE MADEIRA NAO APARELHADA *10 X 10* CM, MACARANDUBA, ANGELIM OU EQUIVALENTE DA REGIAO</t>
  </si>
  <si>
    <t>Porta de madeira de correr completa, fornecimento e instalação - UND =m²</t>
  </si>
  <si>
    <t xml:space="preserve"> CARPINTEIRO DE ESQUADRIAS</t>
  </si>
  <si>
    <t>PORTA DE MADEIRA, FOLHA MEDIA (NBR 15930), E = 35 MM, NUCLEO SARRAFEADO, CAPA FRISADA EM HDF, ACABAMENTO MELAMINICO EM PADRAO MADEIRA</t>
  </si>
  <si>
    <t xml:space="preserve"> PREGO DE ACO POLIDO COM CABECA 16 X 24 (2 1/4 X 12) </t>
  </si>
  <si>
    <t xml:space="preserve"> TRILHO QUADRADO, EM ALUMINIO (VERGALHAO MACICO), 1/4", (*6 X 6* CM), PARA RODIZIOS </t>
  </si>
  <si>
    <t>m3</t>
  </si>
  <si>
    <t>BATENTE/ PORTAL/ADUELA/ MARCO MACICO, E= *3* CM, L= *15* CM, *60 CM A 120* CM X *210* 
CM, EM CEDRINHO/ ANGELIM COMERCIAL/ EUCALIPTO/ CURUPIXA/ PEROBA/ CUMARU OU
EQUIVALENTE DA REGIAO (NAO INCLUI ALIZARES)</t>
  </si>
  <si>
    <t xml:space="preserve">JG </t>
  </si>
  <si>
    <t xml:space="preserve">Pedreiro 
</t>
  </si>
  <si>
    <t xml:space="preserve">Areia lavada tipo média  </t>
  </si>
  <si>
    <t xml:space="preserve">Cimento Portland CP II-E-32 (resistência: 32,00 MPa)
</t>
  </si>
  <si>
    <t>08520.8.1.1 JANELA de alumínio sob encomenda, colocação e acabamento,
basculante, com contramarcos - unidade: m²</t>
  </si>
  <si>
    <t>Caixilho de alumínio sob encomenda basculante (tipo de acabamento: natural)</t>
  </si>
  <si>
    <t xml:space="preserve"> VIDRO TEMPERADO INCOLOR E = 10 MM, SEM COLOCACAO </t>
  </si>
  <si>
    <t xml:space="preserve"> PUXADOR CONCHA DE EMBUTIR, EM LATAO CROMADO, PARA PORTA / JANELA DE CORRER, 
LISO, SEM FURO PARA CHAVE, COM FUROS PARA FIXAR PARAFUSOS, *30 X 90* MM (LARGURA X ALTURA)</t>
  </si>
  <si>
    <t xml:space="preserve"> MOLA HIDRAULICA DE PISO P/ VIDRO TEMPERADO 10MM </t>
  </si>
  <si>
    <t xml:space="preserve"> Ajudante de eletricista</t>
  </si>
  <si>
    <t xml:space="preserve">Eletricista
</t>
  </si>
  <si>
    <t xml:space="preserve">Conector de aluminio tipo prensa cabo (bitola: 3/4" / tipo de acabamento: cromado) </t>
  </si>
  <si>
    <t>Haste de aterramento Copperweld (bitola: 3/4" / comprimento: 3,048 m)</t>
  </si>
  <si>
    <t xml:space="preserve">Caixa externa de medição para 1 medidor trifasico, com viso, em chapa de aço 18 USG (Padrão da concessionária local) </t>
  </si>
  <si>
    <t xml:space="preserve"> Chave blindada tripolar para motores, tipo faca, com porta fusivel do tipo cartucho, corrente nominal de 100 A, tensão nominal de 250 V</t>
  </si>
  <si>
    <t>Cabo isolado em PVC 450 V/750 V-70 C-baixa tensão (encordoamento: classe 2 / seção transversal: 16,00 mm')</t>
  </si>
  <si>
    <t>Eletroduto de PVC rígido rosqueável (diâmetro da seçáo: 1/2")</t>
  </si>
  <si>
    <t>Cabo de cobre nu (seçáo transversal: 25,00 mm2)</t>
  </si>
  <si>
    <t>bucha em aluminio, com rosca, de 1 1/4", para eletroduto.</t>
  </si>
  <si>
    <t>Arruela em aluminio (diâmetro da seção: 11/4")</t>
  </si>
  <si>
    <t>ARANDELA TIPO TRATARUGA</t>
  </si>
  <si>
    <t>ajudante de eletricista</t>
  </si>
  <si>
    <t>eletricista</t>
  </si>
  <si>
    <t>lampada</t>
  </si>
  <si>
    <t>LUMINARIA DE EMERGENCIA 30 LEDS, POTENCIA 2 W, BATERIA DE LITIO, AUTONOMIA DE 6HORAS</t>
  </si>
  <si>
    <t>Ajudante de eletricista</t>
  </si>
  <si>
    <t>Projetos retangular fechado para lampada vapor de mercurio/sodio 250w A 500w, cabeceiras em aluminio fundido, corpo em aluminio anodizado, para lampada E 40 fechamento em vidro temperado.</t>
  </si>
  <si>
    <t xml:space="preserve"> Reator para lâmpadas de descarga - vapor de mercúrio 250 W - AFP (potência: 250 W / tensão: 220 V / número de lâmpadas: uma)
</t>
  </si>
  <si>
    <t xml:space="preserve"> Lâmpada vapor de mercúrio (potência: 250W / tensão: 220 V/bpo de rosca: E-40)
</t>
  </si>
  <si>
    <t>Fio isolado em PVC (encordoamento: classe 1 / seção transversal: 1,50 mmJ / tensão: 750.00 V)</t>
  </si>
  <si>
    <t>Curva 90° de PVC rigido rosqueável para eletroduto (diâmetro da seção: 3/4")</t>
  </si>
  <si>
    <t>Eletroduto de PVC rigido rosqueável (diâmetro da seção: 3/4")</t>
  </si>
  <si>
    <t>Luva de PVC rígido rosqueável para eletroduto (diâmetro da seção: 3/4")</t>
  </si>
  <si>
    <t>Caixa estampada em chapa de aço esmaltada de embutir 4"x 2" (formato da seção transversal: retangular / Chapa: 18)</t>
  </si>
  <si>
    <t>TOMADA DUPLA 20A / 127V PADRÃO BRASILEIRO EM CAIXA CX 4"X4"</t>
  </si>
  <si>
    <t>caixa de luz 4"x 2" em aço esmaltdo</t>
  </si>
  <si>
    <t>tomada baixa de embutir (2 módulos)</t>
  </si>
  <si>
    <t>FORNECIMENTO E INSTALAÇÃO DE INTERRUPTOR DIFERENCIAL RESIDUAL, 2 POLOS, SENSIBILIDADE 30 MA, CORRENTE DE 25 A</t>
  </si>
  <si>
    <t>DISPOSITIVO DR, 2 POLOS, SENSIBILIDADE DE 30 MA, CORRENTE DE 25 A, TIPO AC</t>
  </si>
  <si>
    <t>CAMP 23</t>
  </si>
  <si>
    <t xml:space="preserve"> Eletricista </t>
  </si>
  <si>
    <t>161373.14.2</t>
  </si>
  <si>
    <t>Caixa de ligação de PVC para eletroduto flexível corrugado de embutir (comprimento: 4" / largura: 4" /profundidade: 46 mm)</t>
  </si>
  <si>
    <t>Eletroduto de PVC rígido de encaixe, com conexões (diâmetro equrvalente: 3/4" / diâmetro nominal: 25 mm)</t>
  </si>
  <si>
    <t xml:space="preserve"> ESPELHO / PLACA DE 4 POSTOS 4" X 4", PARA INSTALACAO DE TOMADAS E INTERRUPTORES</t>
  </si>
  <si>
    <t>CAMP 24</t>
  </si>
  <si>
    <t>16100.8.3.2  PONTO PARA INSTALAÇÃO DE LÓGICA</t>
  </si>
  <si>
    <t>012700.1.13</t>
  </si>
  <si>
    <t>CAMP 25</t>
  </si>
  <si>
    <t xml:space="preserve"> PAPELEIRA PLASTICA TIPO DISPENSER PARA PAPEL HIGIENICO ROLAO</t>
  </si>
  <si>
    <t>CAMP 26</t>
  </si>
  <si>
    <t>LAVATÓRIO EM INOX PARA ESCOVAÇÃO, INCL VÁLVULAS E SIFÕES</t>
  </si>
  <si>
    <t>ENCANADOR OU BOMBEIRO HIDRÁULICO COM 
ENCARGOS COMPLEMENTARES</t>
  </si>
  <si>
    <t>AUXILIAR DE ENCANADOR OU BOMBEIRO HIDRÁULICO 
COM ENCARGOS COMPLEMENTARES</t>
  </si>
  <si>
    <t xml:space="preserve"> MICTORIO COLETIVO ACO INOX (AISI 304), E = 0,8 MM, DE *100 X 50 X 35* CM (C X A X P) </t>
  </si>
  <si>
    <t xml:space="preserve">VALVULA EM METAL CROMADO PARA PIA AMERICANA 3.1/2 X 1.1/2 " </t>
  </si>
  <si>
    <t xml:space="preserve"> SIFAO PLASTICO TIPO COPO PARA PIA OU LAVATORIO, 1 X 1.1/2 " </t>
  </si>
  <si>
    <t>CAMP 27</t>
  </si>
  <si>
    <t xml:space="preserve"> SABONETEIRA PLASTICA TIPO DISPENSER PARA SABONETE LIQUIDO COM RESERVATORIO  800 A 1500 ML</t>
  </si>
  <si>
    <t>SABONETEIRA PLASTICA TIPO DISPENSER PARA SABONETE LIQUIDO COM RESERVATORIO 
800 A 1500 ML</t>
  </si>
  <si>
    <t>CAMP 28</t>
  </si>
  <si>
    <t xml:space="preserve">SERVENTE  </t>
  </si>
  <si>
    <t xml:space="preserve"> ENCANADOR  </t>
  </si>
  <si>
    <t xml:space="preserve">PEDREIRO  </t>
  </si>
  <si>
    <t xml:space="preserve"> GRANITO PARA BANCADA, POLIDO, TIPO ANDORINHA/ QUARTZ/ CASTELO/ CORUMBA OU OUTROS EQUIVALENTES DA REGIAO, E= *2,5* CM</t>
  </si>
  <si>
    <t xml:space="preserve"> CUBA ACO INOX (AISI 304) DE EMBUTIR COM VALVULA 3 1/2 ", DE *46 X 30 X 12* </t>
  </si>
  <si>
    <t>ARGAMASSA DE CIMENTO E AREIA S/PEN. TRAÇO 1:3</t>
  </si>
  <si>
    <t>CAMP 30</t>
  </si>
  <si>
    <t>Bucha de náilon com parafuso autoatarraxante cabeça panela, fenda simples(comprimento: 50,00 mm / diâmetro nominal do parafuso: 4,80 mm / diâmetro nominal da bucha: 8,00 mm)</t>
  </si>
  <si>
    <t>Barra de apoio para portadores de necessidades especiais, reta, em aço inoxidável (comprimento: 800 mm / diâmetro: 11/4")</t>
  </si>
  <si>
    <t>CAMP 31</t>
  </si>
  <si>
    <t xml:space="preserve"> Ajudante de encanador </t>
  </si>
  <si>
    <t>Torneira elétrica (potência: .5400,00 W / tensão: 220,00 V)</t>
  </si>
  <si>
    <t>CAMP 32</t>
  </si>
  <si>
    <t>Viga (largura: 60.00 mm / altura: 160,00 mm / tipo de madeira: peroba)</t>
  </si>
  <si>
    <t>Massa para vidro comum</t>
  </si>
  <si>
    <t>Flange com sextavado de ferro maleável galvanizado para líquidos, gases e vapores (diâmetro da seção: 3/4")</t>
  </si>
  <si>
    <t>Flange com sextavado de ferro maleável galvanizado para líquidos, gases e vapores (diâmetro da seção: 1")</t>
  </si>
  <si>
    <t>Flange com sextavado de ferro maleável galvanizado para líquidos, gases e vapores (diâmetro da seçáo: 2")</t>
  </si>
  <si>
    <t xml:space="preserve"> Fita de vedação para tubos e conexões rosqueáveis (largura: 18 mm)</t>
  </si>
  <si>
    <t xml:space="preserve"> Reservatório d' água de fibra de vidro com tampa 5000L</t>
  </si>
  <si>
    <t>CAMP 33</t>
  </si>
  <si>
    <t>Tè 90° soldável de PVC marrom com rosca na bolsa central para água fria (diâmetro da parte rosqueável: 3/4" / diâmetro da parte soldável: 25 mm)</t>
  </si>
  <si>
    <t xml:space="preserve"> Tubo soldável de PVC marrom para água fria (diâmetro da seção: 25 mm)</t>
  </si>
  <si>
    <t>CAMP 34</t>
  </si>
  <si>
    <t>15142.8.27.1 PONTO de água fria 1 1/2" - Ø 25 mm - unidade: und</t>
  </si>
  <si>
    <t xml:space="preserve"> JOELHO PVC, SOLDAVEL, COM BUCHA DE LATAO, 90 GRAUS, 25 MM X 1/2", PARA AGUA FRIA PREDIAL</t>
  </si>
  <si>
    <t>CAMP 35</t>
  </si>
  <si>
    <t xml:space="preserve"> Joelho 90 PBV de PVC branco para esgoto série normal (diâmetro de seção: 50 mm)</t>
  </si>
  <si>
    <t>Tubo PBV de PVC branco para esgoto série normal (diâmetro da seção: 50 mm)</t>
  </si>
  <si>
    <t>CAMP 36</t>
  </si>
  <si>
    <t>Encanador ou bombeiro hudraulico</t>
  </si>
  <si>
    <t>COTOVELO/JOELHO COM ADAPTADOR, 90 GRAUS, EM POLIPROPILENO, PN 16, PARA TUBOS PEAD, 32 MM X 1" - LIGACAO PREDIAL DE AGUA</t>
  </si>
  <si>
    <t>Junção 45° PBV de PVC branco com redução para esgoto série normal (diâmetro de entrada: 100,00mm 7 diâmetro de saída: 75.00 mm)</t>
  </si>
  <si>
    <t xml:space="preserve"> TE 90° PBV de PVC branco para esgoto série normal (diâmetro da seção: 100 mm)</t>
  </si>
  <si>
    <t>Tubo PBV de PVC branco para esgoto série normal (diâmetro da seção: 100 mm)</t>
  </si>
  <si>
    <t>CAMP 37</t>
  </si>
  <si>
    <t>15144.8.23. TUBO de cobre soldável, com conexões - unidade: m</t>
  </si>
  <si>
    <t>012700.1.14</t>
  </si>
  <si>
    <t>Ajudante de encanador</t>
  </si>
  <si>
    <t>01270024.1</t>
  </si>
  <si>
    <t>050903.1. 2</t>
  </si>
  <si>
    <t xml:space="preserve">Estanho para solda </t>
  </si>
  <si>
    <t>15144114.1</t>
  </si>
  <si>
    <t>Pasta para soldar cobre e bronze</t>
  </si>
  <si>
    <t xml:space="preserve"> TUBO DE COBRE CLASSE "A", DN = 1/2 " (15 MM), PARA INSTALACOES DE MEDIA PRESSAO PARA GASES COMBUSTIVEIS E MEDICINAIS</t>
  </si>
  <si>
    <t xml:space="preserve">Cotação de Preços - RACK 12U'S TIPO AUTO PORTANTE C/ PORTA EM ACRILICO C/ 55CM DE PROFUNDIDADE </t>
  </si>
  <si>
    <t>STEFANNIE</t>
  </si>
  <si>
    <t>DATA PLUS INFORMATICA</t>
  </si>
  <si>
    <t>COT 02</t>
  </si>
  <si>
    <t>Cotação de Preços - FORNECIMENTO E INSTALAÇÃO DE POSTO DE CONSUMO COMPLETO DUPLA RETENÇÃO</t>
  </si>
  <si>
    <t>COT 03</t>
  </si>
  <si>
    <t>Cotação de Preços - FORNECIMENTO E INSTALAÇÃO DE FILTRO REGULADOR DE PRESSÃO 1/4"X1/2"BELL-AIR</t>
  </si>
  <si>
    <t xml:space="preserve">Cotação de Preços - FORNECIMENTO E INSTALAÇÃO DE CENTRAL MANIFOLD COMPLETO PARA AR 4X4 COM 08 CHICOTES FLEXIVEIS OU SERPENTINA </t>
  </si>
  <si>
    <t>COT 05</t>
  </si>
  <si>
    <t>Cotação de Preços - FORNECIMENTO E INSTALAÇÃO DE PAINEL DE ALARME PARA AR COMPRIMIDO</t>
  </si>
  <si>
    <t>OBRA: CONSTRUÇÃO DA UNIDADE BÁSICA DE SAÚDE - CONSTRUMAT - TIPO I</t>
  </si>
  <si>
    <t xml:space="preserve">comp </t>
  </si>
  <si>
    <t>01</t>
  </si>
  <si>
    <t>LIGAÇÃO PROVISÓRIA DE LUZ E FORÇA PARA OBRA - INSTALAÇÃO MÍNIMA</t>
  </si>
  <si>
    <t>02</t>
  </si>
  <si>
    <t>Comp</t>
  </si>
  <si>
    <t>06</t>
  </si>
  <si>
    <t>07</t>
  </si>
  <si>
    <t xml:space="preserve"> Servente </t>
  </si>
  <si>
    <t>02060.3.22</t>
  </si>
  <si>
    <t xml:space="preserve"> Areia lavada tipo média</t>
  </si>
  <si>
    <t xml:space="preserve"> Cimento Portland CP II-E-32 (resistência: 32.00 MPa) </t>
  </si>
  <si>
    <t>020653.5.1</t>
  </si>
  <si>
    <t>09605.8.1._ REGULARIZAÇÃO SARRAFEADA de base para revestimento de
piso com argamassa traço 1:3 de cimento e areia sem peneirar e = 3 cm - unidade: m2</t>
  </si>
  <si>
    <t xml:space="preserve">REVESTIMENTO CERÂMICO 20X25CM, ASSENTADA COM ARGAMASSA COLANTE, COM REJUNTAMENTO </t>
  </si>
  <si>
    <t>020603.22</t>
  </si>
  <si>
    <t xml:space="preserve">Lixa em folha para superfície madeira/massa grana n 120  </t>
  </si>
  <si>
    <t>PORTA de madeira, folha leve e=35 mm  (1,00x2,90)</t>
  </si>
  <si>
    <t xml:space="preserve">RODIZIO PARA TRILHO (TIPO NAPOLEAO), EM LATAO, COM ROLAMENTO EM ACO, 6 MM
</t>
  </si>
  <si>
    <t>ARGAMASSA TRAÇO 1:0,5:4,5 (CIMENTO, CAL E AREIA MÉDIA) PARA ASSENTAMENTO DE ALVENARIA, PREPARO MANUAL. AF_08/2014</t>
  </si>
  <si>
    <t>PORTA VIDRO TEMPERADO INCOLOR, 2 FOLHAS DE ABRIR,  E = 10 MM   - unidade: UND</t>
  </si>
  <si>
    <t>16143.8.12.1 - PONTO de interruptor com eletroduto de PVC rígido rosqueável, 0 3/4"</t>
  </si>
  <si>
    <t>161203.7.1</t>
  </si>
  <si>
    <t>Fio isolado em PVC (encordoamento: classe 1 /seção transversal: 1.50 mm2 / tensão: 750.00 V)</t>
  </si>
  <si>
    <t xml:space="preserve">Curva 90° de PVC rígido rosqueável para eletroduto (diâmetro da seção: 3/4")
</t>
  </si>
  <si>
    <t>Eletroduto de PVC rígido rosqueável (diâmetro daseção: 3/4")</t>
  </si>
  <si>
    <t>16132.3.4.2</t>
  </si>
  <si>
    <t>1613.6.3.2.2</t>
  </si>
  <si>
    <t>Caixa estampada em chapa de aço esmaltada de embutir 4" x 2" (formato da seção transversal: retangular / chapa: 18)</t>
  </si>
  <si>
    <t>16143.3.218</t>
  </si>
  <si>
    <t>Interruptor de embutir uma tecla simples (corrente elétrica: 10 A / tensão: 250 V)</t>
  </si>
  <si>
    <t>PONTO DE INTERRUPTOR COM ELETRODUTO</t>
  </si>
  <si>
    <t>BANCADA EM GRANITO CINZA POLIDO, COM CUBA DE EMBUTIR DE AÇO INOXIDAVEL, FORNECIMENTO E INSTALAÇÃO - UNIDADE = M²</t>
  </si>
  <si>
    <t>COMP 12</t>
  </si>
  <si>
    <t>COMP 15</t>
  </si>
  <si>
    <t>PORTA DE MADEIRA DE CORRER, COMPLETA COM FORNECIMENTO E INSTALAÇÃO</t>
  </si>
  <si>
    <t>COMP 19</t>
  </si>
  <si>
    <t>161368.1 - PADRÃO DE ENTRADA DE ENERGIA em caixa de chapa de aço, dimensões 500 mm x 603 mm x 270 mm - unidade: un</t>
  </si>
  <si>
    <t>COMP 20</t>
  </si>
  <si>
    <t>16520.8.2.1 - PROJETOR EXTERNO para lâmpada a vasor de mercúrio, de iodeto metálico ou de sódio, com ângulo regulável, com alojamento para reator, INCLUSO LAMPADA E REATOR - unidade: und</t>
  </si>
  <si>
    <t>SABONETEIRA PLASTICA TIPO DISPENSER PARA SABONETE LIQUIDO</t>
  </si>
  <si>
    <t>ÍTEM</t>
  </si>
  <si>
    <t>SERVIÇO</t>
  </si>
  <si>
    <t>CÁLCULO</t>
  </si>
  <si>
    <t>TOTAL</t>
  </si>
  <si>
    <t>UNIDADE</t>
  </si>
  <si>
    <t>LIMPEZA DO TERRENO</t>
  </si>
  <si>
    <t>TAPUME</t>
  </si>
  <si>
    <t>BARRACÃO DE OBRA</t>
  </si>
  <si>
    <t>PLACA</t>
  </si>
  <si>
    <t>MURO</t>
  </si>
  <si>
    <t>2.1</t>
  </si>
  <si>
    <t>5.0</t>
  </si>
  <si>
    <t>ALVENARIA</t>
  </si>
  <si>
    <t>TIJOLO CERÂMICO</t>
  </si>
  <si>
    <t>ÁREA DAS PAREDES</t>
  </si>
  <si>
    <t>AREA COBERTA</t>
  </si>
  <si>
    <t xml:space="preserve">TELHA CERÂMICA </t>
  </si>
  <si>
    <t>CONFORME PROJETO ARQUITETÔNICO</t>
  </si>
  <si>
    <t>REVESTIMENTO</t>
  </si>
  <si>
    <t>CHAPISCO</t>
  </si>
  <si>
    <t>2 X ALVENARIA</t>
  </si>
  <si>
    <t>EMBOÇO</t>
  </si>
  <si>
    <t>AZULEJO</t>
  </si>
  <si>
    <t>PISOS, RODAPÉS, SOLEIRAS E PEITORIS</t>
  </si>
  <si>
    <t>10.1.2</t>
  </si>
  <si>
    <t>PASSEIO (CALÇADA)</t>
  </si>
  <si>
    <t>10.1.3</t>
  </si>
  <si>
    <t>PISO GRANILITE</t>
  </si>
  <si>
    <t>12.1</t>
  </si>
  <si>
    <t>PINTURA</t>
  </si>
  <si>
    <t>12.1.1</t>
  </si>
  <si>
    <t>PINTURA LATEX ACRILICA</t>
  </si>
  <si>
    <t>PERIMETRO EXTERNO E INTERNO X ALTURA</t>
  </si>
  <si>
    <t>12.1.2</t>
  </si>
  <si>
    <t>PINTURA ESMALTE MADEIRA</t>
  </si>
  <si>
    <t>ÁREA DAS ESQUADRIAS</t>
  </si>
  <si>
    <t>PINTURA EPOX</t>
  </si>
  <si>
    <t>14.1</t>
  </si>
  <si>
    <t>SERVIÇOS COMPLEMENTARES</t>
  </si>
  <si>
    <t>17.1</t>
  </si>
  <si>
    <t>LIMPEZA FINAL DE OBRA</t>
  </si>
  <si>
    <t>17.1.1</t>
  </si>
  <si>
    <t>LIMPEZA FINAL</t>
  </si>
  <si>
    <t>ÁREA TOTAL</t>
  </si>
  <si>
    <t>TAMPO  EM GRANITO-  DISPENSAÇÃO DE MEDICAMENTO E ESTERILIZAÇÃO</t>
  </si>
  <si>
    <t>CAMP 38</t>
  </si>
  <si>
    <t>CAMP 39</t>
  </si>
  <si>
    <t>CAMP 40</t>
  </si>
  <si>
    <t>COT</t>
  </si>
  <si>
    <t>04</t>
  </si>
  <si>
    <t>05</t>
  </si>
  <si>
    <t>ÁREA DO TERRENO MINIMA=(1.766,13)</t>
  </si>
  <si>
    <t>TAPUME DE CHAPA DE MADEIRA COMPENSADA COM PORTÕES, INCL. PINTURA - (forntal, posterir e lateral direito)</t>
  </si>
  <si>
    <t>PERIMETRO (27*2,20) + (25*2,20)+(35*2,20)</t>
  </si>
  <si>
    <t>1 Placa = 1,50*3</t>
  </si>
  <si>
    <t>1.2</t>
  </si>
  <si>
    <t>2.2</t>
  </si>
  <si>
    <t>2.3</t>
  </si>
  <si>
    <t>2.4</t>
  </si>
  <si>
    <t>2.5</t>
  </si>
  <si>
    <t>3.3</t>
  </si>
  <si>
    <t>PERIMETRO (58,38+25,89+67,14)</t>
  </si>
  <si>
    <t>PORTAO DE FERRO COM VARA 1/2", COM REQUADRO (3X2)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</si>
  <si>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</si>
  <si>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</si>
  <si>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</si>
  <si>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</si>
  <si>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</si>
  <si>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</si>
  <si>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</si>
  <si>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</si>
  <si>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</si>
  <si>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</si>
  <si>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</si>
  <si>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</si>
  <si>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</si>
  <si>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</si>
  <si>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7.4</t>
  </si>
  <si>
    <t>7.10</t>
  </si>
  <si>
    <t>8.6</t>
  </si>
  <si>
    <t>8.7</t>
  </si>
  <si>
    <t>8.10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</si>
  <si>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</si>
  <si>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</si>
  <si>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</si>
  <si>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</si>
  <si>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</si>
  <si>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</si>
  <si>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</si>
  <si>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</si>
  <si>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</si>
  <si>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</si>
  <si>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</si>
  <si>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</si>
  <si>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</si>
  <si>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8.30</t>
  </si>
  <si>
    <t>8.32</t>
  </si>
  <si>
    <t>ESTRUTURA DE MADEIRA P/ TELHA CERÂMICA</t>
  </si>
  <si>
    <t>MOBILIZAÇÃO</t>
  </si>
  <si>
    <t>2.0</t>
  </si>
  <si>
    <t>4.0</t>
  </si>
  <si>
    <t>6.0</t>
  </si>
  <si>
    <t xml:space="preserve">PERIMETRO DOS AMBIENTES X PÉ DIREITO :                                                                            DML=(1,60*2+1,45*2)*2,80                                                                                                 WC FUNCIORÁRIO =(2,80*2+1,30*2)*2,80   WC  OBSERV.=(3,50*2+1,70*2)*2,80                                                                WC PCD CONSUL = (1,60*2+1,90*2)*2,80                                                           WC 1 RECEPÇÃO =(1,50*2+1,70*2)*2,80                    WC 2 RECEPÇÃO = (1,50*2+1,70*2)*2,80                          </t>
  </si>
  <si>
    <t>EM TORNO DA EDIFICAÇÃO COM LARGURA DE 0,50M</t>
  </si>
  <si>
    <t>PERIMETRO INTERNO (EXPUGO, ESTERILIZAÇÃO, COLETA, CURATIVO, VACINA ) X ALTURA</t>
  </si>
  <si>
    <t>SINAPI = 10/2017</t>
  </si>
  <si>
    <t>ESTRUTURA METALICA EM TESOURAS OU TRELICAS, VAO LIVRE DE 12M, FORNECIMENTO E MONTAGEM, NAO SENDO CONSIDERADOS OS FECHAMENTOS METALICOS, AS COLUNAS, OS SERVICOS GERAIS EM ALVENARIA E CONCRETO, AS TELHAS DE COBERTURA E A PINTURA DE ACABAMENTO</t>
  </si>
  <si>
    <t>TELHAMENTO COM TELHA METÁLICA TRAPEZOIDAL A = 40MM E = 0,5 MM, COM ATÉ 2 ÁGUAS, INCLUSO IÇAMENTO.</t>
  </si>
  <si>
    <t>FECHAMENTO COM PLACA CIMENTÍCIA LISA E = 6MM, DE 1,20 X 3,00M (SEM AMIANTO)</t>
  </si>
  <si>
    <t>FORRO EM RÉGUAS DE PVC, FRISADO, PARA AMBIENTES RESIDENCIAIS, INCLUSIVE ESTRUTURA DE FIXAÇÃO. AF_05/2017_P</t>
  </si>
  <si>
    <t>2.6</t>
  </si>
  <si>
    <t>2.7</t>
  </si>
  <si>
    <t>2.8</t>
  </si>
  <si>
    <t>2.9</t>
  </si>
  <si>
    <t>BARRACAO =4*3,50+ WC = 1,80*2</t>
  </si>
  <si>
    <t>FORMA PARA ESTRUTURAS DE CONCRETO (PILAR, VIGA E LAJE) EM CHAPA DE MADEIRA COMPENSADA RESINADA, DE 1,10 X 2,20, ESPESSURA = 12 MM, 05 UTILIZAÇÕES. (FABRICAÇÃO, MONTAGEM E DESMONTAGEM)</t>
  </si>
  <si>
    <t>ARMAÇÃO ACO CA-50, DIAM. 6,3 (1/4) À 12,5MM(1/2) - FORNECIMENTO/ CORTE(PERDA DE 10%) / DOBRA/COLOCAÇÃO</t>
  </si>
  <si>
    <t>ARMAÇÃO DE ACO CA-60 DIAM. 3,4 A 6,0MM - FORNECIMENTO / CORTE (C/PERDA DE 10%) / DOBRA/COLOCAÇÃO</t>
  </si>
  <si>
    <t>4.2</t>
  </si>
  <si>
    <t>4.3</t>
  </si>
  <si>
    <t>4.4</t>
  </si>
  <si>
    <t>4.5</t>
  </si>
  <si>
    <t>4.6</t>
  </si>
  <si>
    <t>4.7</t>
  </si>
  <si>
    <t>9.28</t>
  </si>
  <si>
    <t>9.29</t>
  </si>
  <si>
    <t>IMPERMEABILIZAÇÃO</t>
  </si>
  <si>
    <t>IMPERMEABILIZACAO DE SUPERFICIE COM MANTA ASFALTICA (COM POLIMEROS TIPO APP), E=3 MM</t>
  </si>
  <si>
    <t>83737</t>
  </si>
  <si>
    <t>PROTEÇÃO MECÂNICA COM ARGAMASSA TRAÇO 1:3 (CIMENTO E AREIA), ESPESSURA 2 CM - Lajes</t>
  </si>
  <si>
    <t>EXECUÇÃO DE PASSEIO (CALÇADA) OU PISO DE CONCRETO COM CONCRETO MOLDADO IN LOCO, USINADO, ACABAMENTO CONVENCIONAL, ESPESSURA 6 CM, ARMADO. (contorno ubs, na frente e na laterla da unidade )</t>
  </si>
  <si>
    <t>PEDREIRO</t>
  </si>
  <si>
    <t>AJUDANTE DE PEDREIRO</t>
  </si>
  <si>
    <t>AREIA MEDIA - POSTO JAZIDA/FORNECEDOR (RETIRADO NA JAZIDA, SEM TRANSPORTE)</t>
  </si>
  <si>
    <t>CIMENTO PORTLAND COMPOSTO CP II-32</t>
  </si>
  <si>
    <t>071203.11.1</t>
  </si>
  <si>
    <t xml:space="preserve">PAPEL KRAFT BETUMADO
</t>
  </si>
  <si>
    <t>6.18</t>
  </si>
  <si>
    <t>6.19</t>
  </si>
  <si>
    <t>6.20</t>
  </si>
  <si>
    <t>6.21</t>
  </si>
  <si>
    <t>6.22</t>
  </si>
  <si>
    <t>7.1</t>
  </si>
  <si>
    <t>95471</t>
  </si>
  <si>
    <t xml:space="preserve"> BANCADA EM GRANITO CINZA POLIDO, COM CUBA DE EMBUTIR DE AÇO INOXIDAVEL, FORNECIMENTO E INSTALAÇÃO (2,7X0,60)</t>
  </si>
  <si>
    <t xml:space="preserve"> BANCADA DE GRANITO CINZA POLIDO 150 X 60 CM, COM CUBA DE EMBUTIR DE AÇO INOXIDÁVEL MÉDIA, VÁLVULA AMERICANA EM METAL CROMADO, SIFÃO FLEXÍVEL EM PVC, ENGATE FLEXÍVEL 30 CM, TORNEIRA CROMADA LONGA DE PAREDE, 1/2 OU 3/4, PARA PIA DE COZINHA, PADRÃO POPULAR- FORNEC. E INSTAL. AF_12/2013</t>
  </si>
  <si>
    <t>93441</t>
  </si>
  <si>
    <t xml:space="preserve">PORTAO DE FERRO COM VARA 1/2", COM REQUADRO </t>
  </si>
  <si>
    <t>10.16</t>
  </si>
  <si>
    <t>TELHADISTA COM ENCARGOS COMPLEMENTARES</t>
  </si>
  <si>
    <t>SERVENTE COM ENCARGOS COMPLEMENTARES</t>
  </si>
  <si>
    <t>HASTE RETA PARA GANCHO DE FERRO GALVANIZADO, COM ROSCA 1/4 " X 30 CM PARA FIXACAO DE TELHA METALICA, INCLUI PORCA E ARRUELAS DE VEDACAO</t>
  </si>
  <si>
    <t>GUINDASTE HIDRÁULICO AUTOPROPELIDO, COM LANÇA TELESCÓPICA 40 M, CAPACI</t>
  </si>
  <si>
    <t>CHP</t>
  </si>
  <si>
    <t>GUINDASTE HIDRÁULICO AUTOPROPELIDO, COM LANÇA TELESCÓPICA 40 M, CAPACIDADE MÁXIMA 60 T, POTÊNCIA 260 KW - CHI DIURNO.</t>
  </si>
  <si>
    <t>CHI</t>
  </si>
  <si>
    <t>TELHA DE ACO ZINCADO TRAPEZOIDAL, A = *40* MM, E = 0,5 MM, SEM PINTURA</t>
  </si>
  <si>
    <t>PLACA CIMENTICIA LISA E = 6 MM, DE 1,20 X 3,00 M (SEM AMIANTO)</t>
  </si>
  <si>
    <t>PROTEÇÃO MECÂNICA COM ARGAMASSA TRAÇO 1:3 (CIMENTO E AREIA), ESPESSURA 2 CM - Lajes         und (M²)</t>
  </si>
  <si>
    <t>8.28</t>
  </si>
  <si>
    <t>8.29</t>
  </si>
  <si>
    <t>8.33</t>
  </si>
  <si>
    <t>8.34</t>
  </si>
  <si>
    <t>8.35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</si>
  <si>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</si>
  <si>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</si>
  <si>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</si>
  <si>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</si>
  <si>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</si>
  <si>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</si>
  <si>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</si>
  <si>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</si>
  <si>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</si>
  <si>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</si>
  <si>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</si>
  <si>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</si>
  <si>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</si>
  <si>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</si>
  <si>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</si>
  <si>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</si>
  <si>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</si>
  <si>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</si>
  <si>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</si>
  <si>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</si>
  <si>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</si>
  <si>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</si>
  <si>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</si>
  <si>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</si>
  <si>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</si>
  <si>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</si>
  <si>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</si>
  <si>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</si>
  <si>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</si>
  <si>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</si>
  <si>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</si>
  <si>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11.3</t>
  </si>
  <si>
    <t>11.4</t>
  </si>
  <si>
    <t>11.5</t>
  </si>
  <si>
    <t>11.6</t>
  </si>
  <si>
    <t>12.2</t>
  </si>
  <si>
    <t>FECHAMENTO COM PLACA CIMENTICIA -TELHAMENTO COM TELHA METÁLICA TRAPEZOIDAL A = 40MM E = 0,5 MM, COM ATÉ 2 ÁGUAS, INCLUSO IÇAMENTO.</t>
  </si>
  <si>
    <t>92726</t>
  </si>
  <si>
    <t>92510</t>
  </si>
  <si>
    <t>3.7</t>
  </si>
  <si>
    <t>87535</t>
  </si>
  <si>
    <t>CONJUNTO DE VIDRO TEMPERADO 10MM COM 1 PORTA - CV2 (1,60x2,10)</t>
  </si>
  <si>
    <t>PONTO PARA INSTALAÇÃO DE LÓGICA C/ PLACA 4X4" ETOMADA DE LÓGICA TIPO RJ45 CAT. 6</t>
  </si>
  <si>
    <t xml:space="preserve">5 JOELHO PVC, ROSCAVEL, 90 GRAUS, 3/4", PARA AGUA FRIA PREDIAL </t>
  </si>
  <si>
    <t xml:space="preserve"> JOELHO PVC, SOLDAVEL COM ROSCA, 90 GRAUS, 25 MM X 3/4", PARA AGUA FRIA PREDIAL</t>
  </si>
  <si>
    <t xml:space="preserve"> JOELHO PVC, 90 GRAUS, ROSCAVEL, 1 1/2", AGUA FRIA PREDIAL</t>
  </si>
  <si>
    <t xml:space="preserve"> TE PVC, SOLDAVEL, COM ROSCA NA BOLSA CENTRAL, 90 GRAUS, 25 MM X 1/2", PARA AGUA FRIA PREDIAL</t>
  </si>
  <si>
    <t>OBRA: UNIDADE BÁSICA DE SAÚDE - PORTE I</t>
  </si>
  <si>
    <t xml:space="preserve">ENDEREÇO:RUA ANTÔNIO LINO- BAIRRO CONSTRUMAT -  Várzea Grande/MT </t>
  </si>
  <si>
    <t>COMPOSIÇÃO DE CUSTO</t>
  </si>
  <si>
    <t>8.31</t>
  </si>
  <si>
    <t>08</t>
  </si>
  <si>
    <t xml:space="preserve">MURO -DIVISÓRIA COM BLOCO DE CONCRETO  14CM X 19CMX 39 CM, E = 14CM, ALTURA = 0,60M, ASSENTADO SOBRE SAPATA CORRIDA COM ARGAMASSA MISTA DE CIMENTO, CAL HIDRATADA E AREIA SEM PEINERAR, TRAÇO 1:0,5:8 </t>
  </si>
  <si>
    <t>02821.8.2.1-MURO divisória com bloco de concreto 14 cm x 19 cm x 39 cm, e = 14 cm, altura 0,60 m, assentado sobre sapata corrida com argamassa mista de cimento, cal hidratada e areia sem peneirar traço 1:0,5:8 - undade: M</t>
  </si>
  <si>
    <t>CAMP 22</t>
  </si>
  <si>
    <t>CAMP 29</t>
  </si>
  <si>
    <t>CAMP 21</t>
  </si>
  <si>
    <t>EMASSAMENTO</t>
  </si>
  <si>
    <t xml:space="preserve"> ALVENARIA - ÁREA DE AZULEJO</t>
  </si>
  <si>
    <t>12.1.3</t>
  </si>
  <si>
    <t>14.1..1</t>
  </si>
  <si>
    <t>DISP. DE MEDICAMENTO = 1,20X0,50 =0,60        ESTERILIZAÇÃO= 2,70X0,60 =1,62</t>
  </si>
  <si>
    <t>GRANITO PARA BANCADA, POLIDO, TIPO ANDORINHA/ QUARTZ/ CASTELO/ CORUMBA OU OUTROS EQUIVALENTES DA REGIAO, E= *2,5* CM</t>
  </si>
  <si>
    <t>GRANITO PARA BANCADA, POLIDO, TIPO ANDORINHA/ QUARTZ/ CASTELO/ CORUMBA OU OUTROS EQUIVALENTES DA REGIAO, E= *2,5* CM (Dispensação de medicamento e sala de esterilização)</t>
  </si>
  <si>
    <t>9.12</t>
  </si>
  <si>
    <t>MEMORIAL DE CÁLCULO</t>
  </si>
  <si>
    <r>
      <rPr>
        <b/>
        <sz val="11"/>
        <rFont val="Arial Narrow"/>
        <family val="2"/>
      </rPr>
      <t xml:space="preserve">ENDEREÇO: </t>
    </r>
    <r>
      <rPr>
        <sz val="11"/>
        <rFont val="Arial Narrow"/>
        <family val="2"/>
      </rPr>
      <t>RUA ANTÔNIO LINO- BAIRRO CONSTRUMAT -  Várzea Grande/MT</t>
    </r>
  </si>
  <si>
    <r>
      <t xml:space="preserve">RACK 10U'S TIPO AUTO PORTANTE </t>
    </r>
    <r>
      <rPr>
        <i/>
        <sz val="11"/>
        <rFont val="Arial Narrow"/>
        <family val="2"/>
      </rPr>
      <t xml:space="preserve">Cl </t>
    </r>
    <r>
      <rPr>
        <sz val="11"/>
        <rFont val="Arial Narrow"/>
        <family val="2"/>
      </rPr>
      <t>PORTA EM ACRÍLICO E CHAVE FRONTAL E LATERAL, COM 2 OU 4 VENTILADORES DE TETO.</t>
    </r>
  </si>
  <si>
    <t>MONTAGEM E DESMONTAGEM DE FÔRMA DE LAJE MACIÇA COM ÁREA MÉDIA MAIOR QU  E 20 M², PÉ-DIREITO SIMPLES, EM CHAPA DE MADEIRA COMPENSADA RESINADA,2 UTILIZAÇÕES. AF_12/2015</t>
  </si>
  <si>
    <t>CONCRETAGEM DE VIGAS E LAJES, FCK=20 MPA, PARA LAJES MACIÇAS OU NERVURADAS COM USO DE BOMBA EM EDIFICAÇÃO COM ÁREA MÉDIA DE LAJES MAIOR QUE 20 M² - LANÇAMENTO, ADENSAMENTO E ACABAMENTO. AF_12/2015</t>
  </si>
  <si>
    <t>VASO SANITARIO SIFONADO CONVENCIONAL PARA PCD SEM FURO FRONTAL COM LOUÇA BRANCA SEM ASSENTO - FORNECIMENTO E INSTALAÇÃO. AF_10/2016 BRANCA, COM ASSENTO</t>
  </si>
  <si>
    <t>UNIDADE BÁSICA DE SAÚDE CONSTRUMAT - PORTE I</t>
  </si>
  <si>
    <r>
      <rPr>
        <b/>
        <sz val="12"/>
        <rFont val="Arial"/>
        <family val="2"/>
      </rPr>
      <t>ENDEREÇO:</t>
    </r>
    <r>
      <rPr>
        <sz val="12"/>
        <rFont val="Arial"/>
        <family val="2"/>
      </rPr>
      <t xml:space="preserve"> RUA ANTÔNIO LINO- BAIRRO CONSTRUMAT -  Várzea Grande/MT</t>
    </r>
  </si>
  <si>
    <t xml:space="preserve">BDI: </t>
  </si>
  <si>
    <r>
      <rPr>
        <b/>
        <sz val="12"/>
        <rFont val="Arial"/>
        <family val="2"/>
      </rPr>
      <t xml:space="preserve">CIDADE: </t>
    </r>
    <r>
      <rPr>
        <sz val="12"/>
        <rFont val="Arial"/>
        <family val="2"/>
      </rPr>
      <t>VÁRZEA GRANDE -MT</t>
    </r>
  </si>
  <si>
    <t>REF:</t>
  </si>
  <si>
    <r>
      <t xml:space="preserve">Referência: </t>
    </r>
    <r>
      <rPr>
        <sz val="11"/>
        <color rgb="FF0000FF"/>
        <rFont val="Arial"/>
        <family val="2"/>
      </rPr>
      <t>SINAPI -OUTUBRO 2017</t>
    </r>
  </si>
  <si>
    <t>PLANILHA CONSOLIDADA</t>
  </si>
  <si>
    <t>SUB-TOTAL (R$)</t>
  </si>
  <si>
    <t>ADITIVO 1</t>
  </si>
  <si>
    <t>%</t>
  </si>
  <si>
    <t>ADITIVO 2</t>
  </si>
  <si>
    <t>1.0</t>
  </si>
  <si>
    <t>3.0</t>
  </si>
  <si>
    <t>7.0</t>
  </si>
  <si>
    <t>8.0</t>
  </si>
  <si>
    <t>9.0</t>
  </si>
  <si>
    <t>INSTALAÇÃO HIDRÁULICA</t>
  </si>
  <si>
    <t>10.0</t>
  </si>
  <si>
    <t>SISTEMA DE TRATAMENTO DE ESGOTO</t>
  </si>
  <si>
    <t>11.0</t>
  </si>
  <si>
    <t>12.0</t>
  </si>
  <si>
    <t>TOTAL DA OBRA =</t>
  </si>
  <si>
    <t>Importa o Presente Orçamento em:</t>
  </si>
  <si>
    <t>CRONOGRAMA FISICO FINANCEIRO</t>
  </si>
  <si>
    <t>DESCRIÇÃO / ETAPA</t>
  </si>
  <si>
    <t>PERIODO</t>
  </si>
  <si>
    <t>À Executar</t>
  </si>
  <si>
    <t>1º MEDIÇÃO</t>
  </si>
  <si>
    <t>2º MEDIÇÃO</t>
  </si>
  <si>
    <t>3º MEDIÇÃO</t>
  </si>
  <si>
    <t>4º MEDIÇÃO</t>
  </si>
  <si>
    <t>Valor (R$)</t>
  </si>
  <si>
    <t>Valor Do Mês</t>
  </si>
  <si>
    <t>Valor Acomulado</t>
  </si>
  <si>
    <t>Oitocentos e dezenove mil seiscentos e noventa e um real e cinquenta centavos</t>
  </si>
  <si>
    <t>COMPOSIÇÃO DA TAXA DE BENEFÍCIOS E DESPESAS INDIRETAS</t>
  </si>
  <si>
    <t>Grupo A</t>
  </si>
  <si>
    <t xml:space="preserve">Despesas indiretas </t>
  </si>
  <si>
    <t>AC</t>
  </si>
  <si>
    <t>Administração central</t>
  </si>
  <si>
    <t>SG</t>
  </si>
  <si>
    <t>Seguro e Garantia</t>
  </si>
  <si>
    <t>R</t>
  </si>
  <si>
    <t>Risco</t>
  </si>
  <si>
    <t>Total do grupo A</t>
  </si>
  <si>
    <t>Grupo B</t>
  </si>
  <si>
    <t>Bonificação</t>
  </si>
  <si>
    <t>DF</t>
  </si>
  <si>
    <t>Despesas Financeiras</t>
  </si>
  <si>
    <t>Total do grupo B</t>
  </si>
  <si>
    <t>Grupo C</t>
  </si>
  <si>
    <t>L</t>
  </si>
  <si>
    <t>Lucro</t>
  </si>
  <si>
    <t>Total do grupo C</t>
  </si>
  <si>
    <t>Grupo D</t>
  </si>
  <si>
    <t>Impostos</t>
  </si>
  <si>
    <t>C.1</t>
  </si>
  <si>
    <t>PIS</t>
  </si>
  <si>
    <t>C.2</t>
  </si>
  <si>
    <t>COFINS</t>
  </si>
  <si>
    <t>C.3</t>
  </si>
  <si>
    <t>ISSQN</t>
  </si>
  <si>
    <t>C.4</t>
  </si>
  <si>
    <t>CPRB</t>
  </si>
  <si>
    <t>Total do grupo D</t>
  </si>
  <si>
    <t>Fórmula para o cálculo do B.D.I. ( benefícios e despesas indiretas )</t>
  </si>
  <si>
    <t>BDI  = ((1+AC+S+R+G)(1+DF)(1+L)/(1-I))-1</t>
  </si>
</sst>
</file>

<file path=xl/styles.xml><?xml version="1.0" encoding="utf-8"?>
<styleSheet xmlns="http://schemas.openxmlformats.org/spreadsheetml/2006/main">
  <numFmts count="1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_-* #,##0.00_-;\-* #,##0.00_-;_-* &quot;-&quot;????_-;_-@_-"/>
    <numFmt numFmtId="166" formatCode="_-* #,##0.000_-;\-* #,##0.000_-;_-* &quot;-&quot;??_-;_-@_-"/>
    <numFmt numFmtId="167" formatCode="_(* #,##0.000_);_(* \(#,##0.000\);_(* &quot;-&quot;??_);_(@_)"/>
    <numFmt numFmtId="168" formatCode="_(* #,##0.00_);_(* \(#,##0.00\);_(* &quot;-&quot;??_);_(@_)"/>
    <numFmt numFmtId="169" formatCode="0.0000000"/>
    <numFmt numFmtId="170" formatCode="0.000000"/>
    <numFmt numFmtId="171" formatCode="_-* #,##0.0000_-;\-* #,##0.0000_-;_-* &quot;-&quot;??_-;_-@_-"/>
    <numFmt numFmtId="172" formatCode="0.000"/>
    <numFmt numFmtId="173" formatCode="_(&quot;R$ &quot;* #,##0.00_);_(&quot;R$ &quot;* \(#,##0.00\);_(&quot;R$ &quot;* &quot;-&quot;??_);_(@_)"/>
    <numFmt numFmtId="174" formatCode="&quot;R$&quot;\ #,##0.00"/>
    <numFmt numFmtId="175" formatCode="_([$€-2]* #,##0.00_);_([$€-2]* \(#,##0.00\);_([$€-2]* &quot;-&quot;??_)"/>
    <numFmt numFmtId="177" formatCode="#,##0.00000000000"/>
    <numFmt numFmtId="178" formatCode="0.0%"/>
    <numFmt numFmtId="179" formatCode="#,##0.00_);\(#,##0.00\)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 Unicode MS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u/>
      <sz val="14"/>
      <name val="Arial"/>
      <family val="2"/>
    </font>
    <font>
      <b/>
      <u/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rgb="FFFF0000"/>
      <name val="Arial"/>
      <family val="2"/>
    </font>
    <font>
      <i/>
      <sz val="11"/>
      <name val="Arial Narrow"/>
      <family val="2"/>
    </font>
    <font>
      <sz val="10"/>
      <name val="Arial"/>
    </font>
    <font>
      <sz val="12"/>
      <name val="Courier"/>
      <family val="3"/>
    </font>
    <font>
      <sz val="14"/>
      <name val="Arial"/>
      <family val="2"/>
    </font>
    <font>
      <b/>
      <sz val="13"/>
      <name val="Arial"/>
      <family val="2"/>
    </font>
    <font>
      <b/>
      <sz val="12"/>
      <name val="Courier"/>
      <family val="3"/>
    </font>
    <font>
      <sz val="12"/>
      <name val="Arial"/>
      <family val="2"/>
    </font>
    <font>
      <sz val="12"/>
      <color indexed="12"/>
      <name val="Arial"/>
      <family val="2"/>
    </font>
    <font>
      <sz val="11"/>
      <color rgb="FF0000FF"/>
      <name val="Arial"/>
      <family val="2"/>
    </font>
    <font>
      <b/>
      <sz val="14"/>
      <name val="Arial"/>
      <family val="2"/>
    </font>
    <font>
      <b/>
      <sz val="14"/>
      <color rgb="FF002060"/>
      <name val="Arial"/>
      <family val="2"/>
    </font>
    <font>
      <b/>
      <sz val="18"/>
      <color rgb="FF002060"/>
      <name val="Arial"/>
      <family val="2"/>
    </font>
    <font>
      <b/>
      <sz val="18"/>
      <name val="Arial"/>
      <family val="2"/>
    </font>
    <font>
      <sz val="13"/>
      <name val="Arial"/>
      <family val="2"/>
    </font>
    <font>
      <sz val="11"/>
      <color indexed="12"/>
      <name val="Arial"/>
      <family val="2"/>
    </font>
    <font>
      <b/>
      <u/>
      <sz val="16"/>
      <name val="Arial"/>
      <family val="2"/>
    </font>
    <font>
      <sz val="12"/>
      <name val="Times New Roman"/>
      <family val="1"/>
    </font>
    <font>
      <sz val="10"/>
      <color indexed="10"/>
      <name val="Arial"/>
      <family val="2"/>
    </font>
    <font>
      <sz val="11"/>
      <color theme="1"/>
      <name val="Arial"/>
      <family val="2"/>
    </font>
    <font>
      <b/>
      <u/>
      <sz val="12"/>
      <name val="Arial"/>
      <family val="2"/>
    </font>
    <font>
      <sz val="11"/>
      <color indexed="8"/>
      <name val="Calibri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i/>
      <sz val="11"/>
      <name val="Arial"/>
      <family val="2"/>
      <charset val="1"/>
    </font>
    <font>
      <b/>
      <i/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b/>
      <sz val="12"/>
      <color indexed="8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6">
    <xf numFmtId="0" fontId="0" fillId="0" borderId="0" applyNumberFormat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0" fontId="2" fillId="0" borderId="0"/>
    <xf numFmtId="0" fontId="26" fillId="0" borderId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6" fillId="0" borderId="0"/>
    <xf numFmtId="165" fontId="2" fillId="0" borderId="0" applyFont="0" applyFill="0" applyBorder="0" applyAlignment="0" applyProtection="0"/>
    <xf numFmtId="0" fontId="45" fillId="0" borderId="0"/>
  </cellStyleXfs>
  <cellXfs count="798">
    <xf numFmtId="0" fontId="2" fillId="0" borderId="0" xfId="0" applyNumberFormat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8" fillId="9" borderId="1" xfId="0" applyNumberFormat="1" applyFont="1" applyFill="1" applyBorder="1" applyAlignment="1">
      <alignment horizontal="center" vertical="center" wrapText="1"/>
    </xf>
    <xf numFmtId="0" fontId="8" fillId="9" borderId="4" xfId="0" applyNumberFormat="1" applyFont="1" applyFill="1" applyBorder="1" applyAlignment="1">
      <alignment horizontal="center" vertical="center" wrapText="1"/>
    </xf>
    <xf numFmtId="0" fontId="8" fillId="9" borderId="1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2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 wrapText="1"/>
    </xf>
    <xf numFmtId="2" fontId="8" fillId="10" borderId="14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" fontId="0" fillId="0" borderId="14" xfId="0" applyNumberFormat="1" applyBorder="1" applyAlignment="1">
      <alignment horizontal="center" wrapText="1"/>
    </xf>
    <xf numFmtId="2" fontId="8" fillId="9" borderId="14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0" fillId="0" borderId="3" xfId="0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wrapText="1"/>
    </xf>
    <xf numFmtId="3" fontId="2" fillId="0" borderId="4" xfId="0" applyNumberFormat="1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0" fontId="8" fillId="10" borderId="1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165" fontId="2" fillId="0" borderId="14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left" wrapText="1"/>
    </xf>
    <xf numFmtId="43" fontId="2" fillId="0" borderId="1" xfId="4" applyNumberFormat="1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2" fontId="2" fillId="0" borderId="14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wrapText="1"/>
    </xf>
    <xf numFmtId="0" fontId="2" fillId="9" borderId="4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center" wrapText="1"/>
    </xf>
    <xf numFmtId="0" fontId="8" fillId="9" borderId="4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7" xfId="0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2" fontId="6" fillId="0" borderId="18" xfId="0" applyNumberFormat="1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2" fontId="2" fillId="0" borderId="18" xfId="0" applyNumberFormat="1" applyFont="1" applyFill="1" applyBorder="1" applyAlignment="1">
      <alignment horizontal="center" wrapText="1"/>
    </xf>
    <xf numFmtId="0" fontId="0" fillId="10" borderId="18" xfId="0" applyFill="1" applyBorder="1" applyAlignment="1">
      <alignment horizontal="center" wrapText="1"/>
    </xf>
    <xf numFmtId="0" fontId="0" fillId="10" borderId="7" xfId="0" applyFill="1" applyBorder="1" applyAlignment="1">
      <alignment horizontal="center" wrapText="1"/>
    </xf>
    <xf numFmtId="0" fontId="2" fillId="10" borderId="18" xfId="0" applyFont="1" applyFill="1" applyBorder="1" applyAlignment="1">
      <alignment horizontal="center" wrapText="1"/>
    </xf>
    <xf numFmtId="2" fontId="8" fillId="10" borderId="14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left" wrapText="1"/>
    </xf>
    <xf numFmtId="164" fontId="2" fillId="0" borderId="18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0" fontId="8" fillId="10" borderId="1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wrapText="1"/>
    </xf>
    <xf numFmtId="0" fontId="8" fillId="10" borderId="2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0" fillId="9" borderId="2" xfId="0" applyFill="1" applyBorder="1" applyAlignment="1">
      <alignment horizontal="left" wrapText="1"/>
    </xf>
    <xf numFmtId="2" fontId="8" fillId="9" borderId="1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left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8" fillId="2" borderId="1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center" wrapText="1"/>
    </xf>
    <xf numFmtId="43" fontId="2" fillId="0" borderId="1" xfId="4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2" fontId="8" fillId="0" borderId="3" xfId="0" applyNumberFormat="1" applyFont="1" applyFill="1" applyBorder="1" applyAlignment="1">
      <alignment horizontal="center" wrapText="1"/>
    </xf>
    <xf numFmtId="2" fontId="8" fillId="0" borderId="3" xfId="0" applyNumberFormat="1" applyFont="1" applyFill="1" applyBorder="1" applyAlignment="1">
      <alignment horizontal="right" wrapText="1"/>
    </xf>
    <xf numFmtId="3" fontId="2" fillId="0" borderId="7" xfId="0" applyNumberFormat="1" applyFont="1" applyFill="1" applyBorder="1" applyAlignment="1">
      <alignment horizontal="left" wrapText="1"/>
    </xf>
    <xf numFmtId="0" fontId="2" fillId="9" borderId="16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center" wrapText="1"/>
    </xf>
    <xf numFmtId="0" fontId="0" fillId="9" borderId="21" xfId="0" applyFill="1" applyBorder="1" applyAlignment="1">
      <alignment horizontal="left" wrapText="1"/>
    </xf>
    <xf numFmtId="2" fontId="8" fillId="9" borderId="16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wrapText="1"/>
    </xf>
    <xf numFmtId="0" fontId="8" fillId="10" borderId="7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10" fontId="4" fillId="0" borderId="0" xfId="0" applyNumberFormat="1" applyFont="1" applyFill="1" applyBorder="1" applyAlignment="1">
      <alignment horizontal="left" vertical="center"/>
    </xf>
    <xf numFmtId="4" fontId="8" fillId="9" borderId="14" xfId="0" applyNumberFormat="1" applyFont="1" applyFill="1" applyBorder="1" applyAlignment="1">
      <alignment horizontal="center" wrapText="1"/>
    </xf>
    <xf numFmtId="4" fontId="8" fillId="9" borderId="14" xfId="0" applyNumberFormat="1" applyFont="1" applyFill="1" applyBorder="1" applyAlignment="1">
      <alignment horizontal="center" vertical="center" wrapText="1"/>
    </xf>
    <xf numFmtId="0" fontId="8" fillId="9" borderId="18" xfId="0" applyNumberFormat="1" applyFont="1" applyFill="1" applyBorder="1" applyAlignment="1">
      <alignment horizontal="center" vertical="center" wrapText="1"/>
    </xf>
    <xf numFmtId="0" fontId="8" fillId="9" borderId="18" xfId="0" applyNumberFormat="1" applyFont="1" applyFill="1" applyBorder="1" applyAlignment="1">
      <alignment horizontal="left" vertical="center" wrapText="1"/>
    </xf>
    <xf numFmtId="0" fontId="8" fillId="9" borderId="2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2" fontId="8" fillId="0" borderId="0" xfId="0" applyNumberFormat="1" applyFont="1" applyFill="1" applyBorder="1" applyAlignment="1">
      <alignment horizontal="center" wrapText="1"/>
    </xf>
    <xf numFmtId="0" fontId="8" fillId="9" borderId="10" xfId="0" applyFont="1" applyFill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center" vertical="center" wrapText="1"/>
    </xf>
    <xf numFmtId="0" fontId="13" fillId="0" borderId="31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right" vertical="center"/>
    </xf>
    <xf numFmtId="0" fontId="0" fillId="0" borderId="15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7" fontId="0" fillId="0" borderId="1" xfId="1" applyNumberFormat="1" applyFont="1" applyBorder="1"/>
    <xf numFmtId="168" fontId="0" fillId="0" borderId="1" xfId="1" applyNumberFormat="1" applyFont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/>
    <xf numFmtId="168" fontId="8" fillId="8" borderId="1" xfId="1" applyNumberFormat="1" applyFont="1" applyFill="1" applyBorder="1" applyAlignment="1">
      <alignment horizontal="center"/>
    </xf>
    <xf numFmtId="168" fontId="8" fillId="8" borderId="1" xfId="1" applyNumberFormat="1" applyFont="1" applyFill="1" applyBorder="1"/>
    <xf numFmtId="0" fontId="2" fillId="9" borderId="4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 wrapText="1"/>
    </xf>
    <xf numFmtId="169" fontId="2" fillId="0" borderId="18" xfId="0" applyNumberFormat="1" applyFont="1" applyFill="1" applyBorder="1" applyAlignment="1">
      <alignment horizontal="center" wrapText="1"/>
    </xf>
    <xf numFmtId="169" fontId="2" fillId="0" borderId="7" xfId="0" applyNumberFormat="1" applyFont="1" applyFill="1" applyBorder="1" applyAlignment="1">
      <alignment horizontal="center" wrapText="1"/>
    </xf>
    <xf numFmtId="169" fontId="2" fillId="0" borderId="1" xfId="0" applyNumberFormat="1" applyFont="1" applyFill="1" applyBorder="1" applyAlignment="1">
      <alignment horizontal="center" wrapText="1"/>
    </xf>
    <xf numFmtId="170" fontId="2" fillId="0" borderId="1" xfId="0" applyNumberFormat="1" applyFont="1" applyFill="1" applyBorder="1" applyAlignment="1">
      <alignment horizontal="center" wrapText="1"/>
    </xf>
    <xf numFmtId="2" fontId="8" fillId="2" borderId="0" xfId="0" applyNumberFormat="1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0" fontId="2" fillId="0" borderId="18" xfId="0" applyFont="1" applyFill="1" applyBorder="1" applyAlignment="1">
      <alignment horizontal="center" vertical="center" wrapText="1"/>
    </xf>
    <xf numFmtId="2" fontId="2" fillId="0" borderId="18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/>
    </xf>
    <xf numFmtId="2" fontId="6" fillId="0" borderId="7" xfId="0" applyNumberFormat="1" applyFont="1" applyFill="1" applyBorder="1" applyAlignment="1">
      <alignment horizontal="center" wrapText="1"/>
    </xf>
    <xf numFmtId="0" fontId="0" fillId="10" borderId="2" xfId="0" applyFill="1" applyBorder="1" applyAlignment="1">
      <alignment horizontal="center" wrapText="1"/>
    </xf>
    <xf numFmtId="0" fontId="2" fillId="0" borderId="18" xfId="0" quotePrefix="1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0" fontId="8" fillId="10" borderId="23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right" wrapText="1"/>
    </xf>
    <xf numFmtId="0" fontId="0" fillId="0" borderId="16" xfId="0" applyFill="1" applyBorder="1" applyAlignment="1">
      <alignment horizont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wrapText="1"/>
    </xf>
    <xf numFmtId="2" fontId="2" fillId="0" borderId="16" xfId="0" applyNumberFormat="1" applyFont="1" applyFill="1" applyBorder="1" applyAlignment="1">
      <alignment horizontal="center" wrapText="1"/>
    </xf>
    <xf numFmtId="2" fontId="6" fillId="0" borderId="21" xfId="0" applyNumberFormat="1" applyFont="1" applyFill="1" applyBorder="1" applyAlignment="1">
      <alignment horizontal="center" wrapText="1"/>
    </xf>
    <xf numFmtId="165" fontId="2" fillId="0" borderId="22" xfId="0" applyNumberFormat="1" applyFont="1" applyFill="1" applyBorder="1" applyAlignment="1">
      <alignment horizontal="center" wrapText="1"/>
    </xf>
    <xf numFmtId="0" fontId="2" fillId="9" borderId="10" xfId="0" applyFont="1" applyFill="1" applyBorder="1" applyAlignment="1">
      <alignment horizontal="center" wrapText="1"/>
    </xf>
    <xf numFmtId="0" fontId="2" fillId="9" borderId="31" xfId="0" applyFont="1" applyFill="1" applyBorder="1" applyAlignment="1">
      <alignment horizontal="center" wrapText="1"/>
    </xf>
    <xf numFmtId="0" fontId="0" fillId="9" borderId="27" xfId="0" applyFill="1" applyBorder="1" applyAlignment="1">
      <alignment horizontal="left" wrapText="1"/>
    </xf>
    <xf numFmtId="0" fontId="2" fillId="9" borderId="11" xfId="0" applyFont="1" applyFill="1" applyBorder="1" applyAlignment="1">
      <alignment horizontal="center" wrapText="1"/>
    </xf>
    <xf numFmtId="2" fontId="8" fillId="9" borderId="12" xfId="0" applyNumberFormat="1" applyFont="1" applyFill="1" applyBorder="1" applyAlignment="1">
      <alignment horizontal="right" wrapText="1"/>
    </xf>
    <xf numFmtId="0" fontId="2" fillId="9" borderId="4" xfId="0" applyFont="1" applyFill="1" applyBorder="1" applyAlignment="1">
      <alignment horizontal="center" wrapText="1"/>
    </xf>
    <xf numFmtId="171" fontId="2" fillId="0" borderId="4" xfId="4" applyNumberFormat="1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wrapText="1"/>
    </xf>
    <xf numFmtId="43" fontId="2" fillId="0" borderId="1" xfId="4" applyNumberFormat="1" applyFont="1" applyFill="1" applyBorder="1" applyAlignment="1">
      <alignment horizontal="center" wrapText="1"/>
    </xf>
    <xf numFmtId="2" fontId="8" fillId="0" borderId="13" xfId="0" applyNumberFormat="1" applyFont="1" applyFill="1" applyBorder="1" applyAlignment="1">
      <alignment horizontal="center" wrapText="1"/>
    </xf>
    <xf numFmtId="2" fontId="8" fillId="0" borderId="13" xfId="0" applyNumberFormat="1" applyFont="1" applyFill="1" applyBorder="1" applyAlignment="1">
      <alignment horizontal="right" wrapText="1"/>
    </xf>
    <xf numFmtId="0" fontId="0" fillId="0" borderId="20" xfId="0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3" fontId="2" fillId="0" borderId="16" xfId="4" applyNumberFormat="1" applyFont="1" applyFill="1" applyBorder="1" applyAlignment="1">
      <alignment horizontal="left" vertical="center" wrapText="1"/>
    </xf>
    <xf numFmtId="2" fontId="6" fillId="0" borderId="20" xfId="0" applyNumberFormat="1" applyFont="1" applyFill="1" applyBorder="1" applyAlignment="1">
      <alignment horizontal="center" wrapText="1"/>
    </xf>
    <xf numFmtId="43" fontId="2" fillId="2" borderId="0" xfId="4" applyNumberFormat="1" applyFont="1" applyFill="1" applyBorder="1" applyAlignment="1">
      <alignment horizontal="left" vertical="center" wrapText="1"/>
    </xf>
    <xf numFmtId="165" fontId="2" fillId="2" borderId="0" xfId="0" applyNumberFormat="1" applyFont="1" applyFill="1" applyBorder="1" applyAlignment="1">
      <alignment horizontal="center" wrapText="1"/>
    </xf>
    <xf numFmtId="3" fontId="2" fillId="0" borderId="4" xfId="0" applyNumberFormat="1" applyFont="1" applyFill="1" applyBorder="1" applyAlignment="1">
      <alignment horizontal="left" wrapText="1"/>
    </xf>
    <xf numFmtId="166" fontId="2" fillId="0" borderId="1" xfId="4" applyNumberFormat="1" applyFont="1" applyFill="1" applyBorder="1" applyAlignment="1">
      <alignment horizontal="left" vertical="center" wrapText="1"/>
    </xf>
    <xf numFmtId="171" fontId="2" fillId="0" borderId="1" xfId="4" applyNumberFormat="1" applyFont="1" applyFill="1" applyBorder="1" applyAlignment="1">
      <alignment horizontal="left" vertical="center" wrapText="1"/>
    </xf>
    <xf numFmtId="3" fontId="5" fillId="0" borderId="7" xfId="0" applyNumberFormat="1" applyFont="1" applyFill="1" applyBorder="1" applyAlignment="1">
      <alignment horizontal="left" wrapText="1"/>
    </xf>
    <xf numFmtId="2" fontId="6" fillId="0" borderId="18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8" borderId="1" xfId="0" applyNumberFormat="1" applyFont="1" applyFill="1" applyBorder="1" applyAlignment="1">
      <alignment horizontal="center" vertical="center" wrapText="1"/>
    </xf>
    <xf numFmtId="4" fontId="8" fillId="10" borderId="1" xfId="0" applyNumberFormat="1" applyFont="1" applyFill="1" applyBorder="1" applyAlignment="1">
      <alignment horizontal="center" vertical="center" wrapText="1"/>
    </xf>
    <xf numFmtId="4" fontId="8" fillId="10" borderId="1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right" wrapText="1"/>
    </xf>
    <xf numFmtId="0" fontId="0" fillId="10" borderId="15" xfId="0" quotePrefix="1" applyNumberFormat="1" applyFill="1" applyBorder="1" applyAlignment="1">
      <alignment horizontal="center" vertical="center"/>
    </xf>
    <xf numFmtId="0" fontId="0" fillId="10" borderId="2" xfId="0" quotePrefix="1" applyNumberFormat="1" applyFill="1" applyBorder="1" applyAlignment="1">
      <alignment horizontal="center" vertical="center"/>
    </xf>
    <xf numFmtId="0" fontId="0" fillId="10" borderId="1" xfId="0" quotePrefix="1" applyFill="1" applyBorder="1" applyAlignment="1"/>
    <xf numFmtId="10" fontId="8" fillId="10" borderId="4" xfId="0" applyNumberFormat="1" applyFont="1" applyFill="1" applyBorder="1" applyAlignment="1">
      <alignment horizontal="center" vertical="center"/>
    </xf>
    <xf numFmtId="10" fontId="8" fillId="10" borderId="2" xfId="0" applyNumberFormat="1" applyFont="1" applyFill="1" applyBorder="1" applyAlignment="1">
      <alignment horizontal="center" vertical="center"/>
    </xf>
    <xf numFmtId="4" fontId="8" fillId="10" borderId="14" xfId="0" applyNumberFormat="1" applyFont="1" applyFill="1" applyBorder="1" applyAlignment="1">
      <alignment horizontal="right" vertical="center"/>
    </xf>
    <xf numFmtId="3" fontId="0" fillId="0" borderId="4" xfId="0" applyNumberFormat="1" applyFill="1" applyBorder="1" applyAlignment="1">
      <alignment horizontal="center" wrapText="1"/>
    </xf>
    <xf numFmtId="3" fontId="2" fillId="0" borderId="0" xfId="0" applyNumberFormat="1" applyFont="1" applyFill="1" applyBorder="1" applyAlignment="1" applyProtection="1">
      <alignment horizontal="center" vertical="top"/>
    </xf>
    <xf numFmtId="164" fontId="2" fillId="0" borderId="1" xfId="0" applyNumberFormat="1" applyFont="1" applyFill="1" applyBorder="1" applyAlignment="1">
      <alignment horizontal="center" wrapText="1"/>
    </xf>
    <xf numFmtId="168" fontId="6" fillId="0" borderId="1" xfId="1" applyNumberFormat="1" applyFont="1" applyBorder="1"/>
    <xf numFmtId="3" fontId="2" fillId="0" borderId="1" xfId="0" applyNumberFormat="1" applyFont="1" applyFill="1" applyBorder="1" applyAlignment="1">
      <alignment horizontal="center" wrapText="1"/>
    </xf>
    <xf numFmtId="0" fontId="8" fillId="9" borderId="36" xfId="0" applyFont="1" applyFill="1" applyBorder="1" applyAlignment="1">
      <alignment horizontal="center"/>
    </xf>
    <xf numFmtId="0" fontId="8" fillId="9" borderId="37" xfId="0" applyFont="1" applyFill="1" applyBorder="1" applyAlignment="1">
      <alignment horizontal="center" vertical="center" wrapText="1"/>
    </xf>
    <xf numFmtId="0" fontId="8" fillId="9" borderId="37" xfId="0" applyFont="1" applyFill="1" applyBorder="1" applyAlignment="1">
      <alignment horizontal="center"/>
    </xf>
    <xf numFmtId="0" fontId="8" fillId="9" borderId="38" xfId="0" applyFont="1" applyFill="1" applyBorder="1" applyAlignment="1">
      <alignment horizontal="center"/>
    </xf>
    <xf numFmtId="0" fontId="14" fillId="11" borderId="31" xfId="0" applyFont="1" applyFill="1" applyBorder="1" applyAlignment="1">
      <alignment horizontal="left" vertical="center" wrapText="1"/>
    </xf>
    <xf numFmtId="0" fontId="15" fillId="11" borderId="34" xfId="0" applyFont="1" applyFill="1" applyBorder="1" applyAlignment="1">
      <alignment horizontal="center"/>
    </xf>
    <xf numFmtId="168" fontId="15" fillId="11" borderId="34" xfId="1" applyNumberFormat="1" applyFont="1" applyFill="1" applyBorder="1" applyAlignment="1"/>
    <xf numFmtId="0" fontId="15" fillId="11" borderId="35" xfId="0" applyFont="1" applyFill="1" applyBorder="1" applyAlignment="1">
      <alignment horizontal="center"/>
    </xf>
    <xf numFmtId="0" fontId="15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wrapText="1"/>
    </xf>
    <xf numFmtId="168" fontId="15" fillId="2" borderId="18" xfId="1" applyNumberFormat="1" applyFont="1" applyFill="1" applyBorder="1" applyAlignment="1"/>
    <xf numFmtId="0" fontId="15" fillId="0" borderId="14" xfId="0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/>
    </xf>
    <xf numFmtId="0" fontId="15" fillId="0" borderId="18" xfId="0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left" vertical="center" wrapText="1"/>
    </xf>
    <xf numFmtId="168" fontId="15" fillId="0" borderId="1" xfId="1" applyNumberFormat="1" applyFont="1" applyFill="1" applyBorder="1" applyAlignment="1"/>
    <xf numFmtId="0" fontId="15" fillId="0" borderId="1" xfId="0" applyFont="1" applyFill="1" applyBorder="1" applyAlignment="1">
      <alignment horizontal="left" vertical="center" wrapText="1"/>
    </xf>
    <xf numFmtId="4" fontId="15" fillId="0" borderId="18" xfId="0" applyNumberFormat="1" applyFont="1" applyBorder="1" applyAlignment="1">
      <alignment horizontal="left" vertical="center" wrapText="1"/>
    </xf>
    <xf numFmtId="168" fontId="15" fillId="0" borderId="18" xfId="1" applyNumberFormat="1" applyFont="1" applyFill="1" applyBorder="1" applyAlignment="1"/>
    <xf numFmtId="0" fontId="14" fillId="11" borderId="42" xfId="0" applyFont="1" applyFill="1" applyBorder="1" applyAlignment="1">
      <alignment horizontal="left" vertical="center" wrapText="1"/>
    </xf>
    <xf numFmtId="0" fontId="15" fillId="11" borderId="43" xfId="0" applyFont="1" applyFill="1" applyBorder="1" applyAlignment="1">
      <alignment horizontal="center"/>
    </xf>
    <xf numFmtId="168" fontId="15" fillId="11" borderId="43" xfId="1" applyNumberFormat="1" applyFont="1" applyFill="1" applyBorder="1" applyAlignment="1"/>
    <xf numFmtId="0" fontId="15" fillId="11" borderId="44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left" vertical="center" wrapText="1"/>
    </xf>
    <xf numFmtId="168" fontId="15" fillId="0" borderId="16" xfId="1" applyNumberFormat="1" applyFont="1" applyFill="1" applyBorder="1" applyAlignment="1"/>
    <xf numFmtId="0" fontId="15" fillId="0" borderId="39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5" fillId="0" borderId="33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6" fillId="11" borderId="31" xfId="0" applyFont="1" applyFill="1" applyBorder="1" applyAlignment="1">
      <alignment horizontal="left" vertical="center" wrapText="1"/>
    </xf>
    <xf numFmtId="168" fontId="15" fillId="11" borderId="34" xfId="1" applyNumberFormat="1" applyFont="1" applyFill="1" applyBorder="1" applyAlignment="1">
      <alignment horizontal="right"/>
    </xf>
    <xf numFmtId="2" fontId="15" fillId="2" borderId="18" xfId="0" applyNumberFormat="1" applyFont="1" applyFill="1" applyBorder="1" applyAlignment="1">
      <alignment horizontal="center" wrapText="1"/>
    </xf>
    <xf numFmtId="168" fontId="15" fillId="0" borderId="18" xfId="1" applyNumberFormat="1" applyFont="1" applyBorder="1" applyAlignment="1"/>
    <xf numFmtId="0" fontId="15" fillId="0" borderId="16" xfId="0" applyFont="1" applyFill="1" applyBorder="1" applyAlignment="1">
      <alignment horizontal="center" wrapText="1"/>
    </xf>
    <xf numFmtId="0" fontId="15" fillId="0" borderId="40" xfId="0" applyFont="1" applyBorder="1" applyAlignment="1">
      <alignment horizontal="center"/>
    </xf>
    <xf numFmtId="0" fontId="8" fillId="9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9" borderId="4" xfId="0" applyFont="1" applyFill="1" applyBorder="1" applyAlignment="1">
      <alignment horizontal="center" vertical="center" wrapText="1"/>
    </xf>
    <xf numFmtId="43" fontId="2" fillId="0" borderId="1" xfId="4" applyNumberFormat="1" applyFont="1" applyFill="1" applyBorder="1" applyAlignment="1">
      <alignment vertical="center" wrapText="1"/>
    </xf>
    <xf numFmtId="2" fontId="2" fillId="0" borderId="1" xfId="4" applyNumberFormat="1" applyFont="1" applyFill="1" applyBorder="1" applyAlignment="1">
      <alignment vertical="center" wrapText="1"/>
    </xf>
    <xf numFmtId="166" fontId="2" fillId="0" borderId="1" xfId="4" applyNumberFormat="1" applyFont="1" applyFill="1" applyBorder="1" applyAlignment="1">
      <alignment vertical="center" wrapText="1"/>
    </xf>
    <xf numFmtId="0" fontId="8" fillId="10" borderId="4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9" borderId="4" xfId="0" applyNumberFormat="1" applyFont="1" applyFill="1" applyBorder="1" applyAlignment="1">
      <alignment horizontal="center" vertical="center" wrapText="1"/>
    </xf>
    <xf numFmtId="0" fontId="8" fillId="9" borderId="18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9" borderId="7" xfId="0" applyNumberFormat="1" applyFont="1" applyFill="1" applyBorder="1" applyAlignment="1">
      <alignment horizontal="center" vertical="center" wrapText="1"/>
    </xf>
    <xf numFmtId="4" fontId="8" fillId="10" borderId="14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10" borderId="4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vertical="top" wrapText="1"/>
    </xf>
    <xf numFmtId="4" fontId="15" fillId="0" borderId="1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/>
    </xf>
    <xf numFmtId="0" fontId="14" fillId="0" borderId="41" xfId="0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NumberFormat="1" applyFont="1" applyFill="1" applyBorder="1" applyAlignment="1" applyProtection="1">
      <alignment horizontal="center" vertical="center"/>
    </xf>
    <xf numFmtId="43" fontId="19" fillId="2" borderId="0" xfId="1" applyFont="1" applyFill="1" applyBorder="1" applyAlignment="1" applyProtection="1">
      <alignment horizontal="right" vertical="center"/>
    </xf>
    <xf numFmtId="43" fontId="19" fillId="2" borderId="0" xfId="1" applyFont="1" applyFill="1" applyBorder="1" applyAlignment="1" applyProtection="1">
      <alignment vertical="top"/>
    </xf>
    <xf numFmtId="0" fontId="7" fillId="2" borderId="0" xfId="0" applyNumberFormat="1" applyFont="1" applyFill="1" applyBorder="1" applyAlignment="1" applyProtection="1">
      <alignment vertical="top"/>
    </xf>
    <xf numFmtId="0" fontId="13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20" fillId="3" borderId="6" xfId="0" applyFont="1" applyFill="1" applyBorder="1" applyAlignment="1">
      <alignment horizontal="left" vertical="center"/>
    </xf>
    <xf numFmtId="0" fontId="19" fillId="2" borderId="0" xfId="0" applyNumberFormat="1" applyFont="1" applyFill="1" applyBorder="1" applyAlignment="1" applyProtection="1">
      <alignment horizontal="left" vertical="center"/>
    </xf>
    <xf numFmtId="0" fontId="21" fillId="3" borderId="6" xfId="0" applyFont="1" applyFill="1" applyBorder="1" applyAlignment="1">
      <alignment vertical="center"/>
    </xf>
    <xf numFmtId="0" fontId="21" fillId="2" borderId="0" xfId="0" applyNumberFormat="1" applyFont="1" applyFill="1" applyBorder="1" applyAlignment="1" applyProtection="1">
      <alignment horizontal="center" vertical="center"/>
    </xf>
    <xf numFmtId="0" fontId="21" fillId="2" borderId="0" xfId="0" applyNumberFormat="1" applyFont="1" applyFill="1" applyBorder="1" applyAlignment="1" applyProtection="1">
      <alignment horizontal="left" vertical="center"/>
    </xf>
    <xf numFmtId="0" fontId="19" fillId="3" borderId="6" xfId="0" applyFont="1" applyFill="1" applyBorder="1" applyAlignment="1">
      <alignment vertical="center"/>
    </xf>
    <xf numFmtId="43" fontId="19" fillId="2" borderId="1" xfId="1" applyFont="1" applyFill="1" applyBorder="1" applyAlignment="1" applyProtection="1">
      <alignment horizontal="right" vertical="center"/>
    </xf>
    <xf numFmtId="0" fontId="22" fillId="2" borderId="3" xfId="0" applyNumberFormat="1" applyFont="1" applyFill="1" applyBorder="1" applyAlignment="1" applyProtection="1">
      <alignment vertical="top"/>
    </xf>
    <xf numFmtId="0" fontId="20" fillId="0" borderId="4" xfId="0" applyFont="1" applyBorder="1" applyAlignment="1">
      <alignment horizontal="center"/>
    </xf>
    <xf numFmtId="10" fontId="20" fillId="0" borderId="2" xfId="2" applyNumberFormat="1" applyFont="1" applyBorder="1"/>
    <xf numFmtId="0" fontId="22" fillId="2" borderId="8" xfId="0" applyNumberFormat="1" applyFont="1" applyFill="1" applyBorder="1" applyAlignment="1" applyProtection="1">
      <alignment vertical="top"/>
    </xf>
    <xf numFmtId="0" fontId="19" fillId="4" borderId="1" xfId="0" applyNumberFormat="1" applyFont="1" applyFill="1" applyBorder="1" applyAlignment="1" applyProtection="1">
      <alignment horizontal="center" vertical="center"/>
    </xf>
    <xf numFmtId="0" fontId="20" fillId="4" borderId="1" xfId="0" applyNumberFormat="1" applyFont="1" applyFill="1" applyBorder="1" applyAlignment="1" applyProtection="1">
      <alignment horizontal="center" vertical="center"/>
    </xf>
    <xf numFmtId="0" fontId="20" fillId="4" borderId="1" xfId="0" applyNumberFormat="1" applyFont="1" applyFill="1" applyBorder="1" applyAlignment="1" applyProtection="1">
      <alignment vertical="center"/>
    </xf>
    <xf numFmtId="0" fontId="20" fillId="4" borderId="18" xfId="0" applyNumberFormat="1" applyFont="1" applyFill="1" applyBorder="1" applyAlignment="1" applyProtection="1">
      <alignment horizontal="center" vertical="center"/>
    </xf>
    <xf numFmtId="43" fontId="20" fillId="4" borderId="18" xfId="1" applyFont="1" applyFill="1" applyBorder="1" applyAlignment="1" applyProtection="1">
      <alignment horizontal="right" vertical="center"/>
    </xf>
    <xf numFmtId="43" fontId="20" fillId="4" borderId="1" xfId="1" applyFont="1" applyFill="1" applyBorder="1" applyAlignment="1" applyProtection="1">
      <alignment horizontal="center" vertical="center"/>
    </xf>
    <xf numFmtId="43" fontId="20" fillId="4" borderId="1" xfId="1" applyFont="1" applyFill="1" applyBorder="1" applyAlignment="1" applyProtection="1">
      <alignment horizontal="center" vertical="center" wrapText="1"/>
    </xf>
    <xf numFmtId="43" fontId="20" fillId="4" borderId="1" xfId="1" applyFont="1" applyFill="1" applyBorder="1" applyAlignment="1" applyProtection="1">
      <alignment horizontal="right" vertical="center"/>
    </xf>
    <xf numFmtId="9" fontId="20" fillId="4" borderId="1" xfId="2" applyFont="1" applyFill="1" applyBorder="1" applyAlignment="1" applyProtection="1">
      <alignment horizontal="right" vertical="center"/>
    </xf>
    <xf numFmtId="0" fontId="19" fillId="6" borderId="1" xfId="0" applyNumberFormat="1" applyFont="1" applyFill="1" applyBorder="1" applyAlignment="1" applyProtection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0" fillId="6" borderId="1" xfId="0" applyNumberFormat="1" applyFont="1" applyFill="1" applyBorder="1" applyAlignment="1" applyProtection="1">
      <alignment vertical="center"/>
    </xf>
    <xf numFmtId="43" fontId="19" fillId="6" borderId="1" xfId="1" applyFont="1" applyFill="1" applyBorder="1" applyAlignment="1" applyProtection="1">
      <alignment horizontal="right" vertical="center"/>
    </xf>
    <xf numFmtId="43" fontId="20" fillId="6" borderId="1" xfId="1" applyFont="1" applyFill="1" applyBorder="1" applyAlignment="1" applyProtection="1">
      <alignment horizontal="center" vertical="center"/>
    </xf>
    <xf numFmtId="0" fontId="19" fillId="2" borderId="1" xfId="0" applyNumberFormat="1" applyFont="1" applyFill="1" applyBorder="1" applyAlignment="1" applyProtection="1">
      <alignment horizontal="center" vertical="center"/>
    </xf>
    <xf numFmtId="49" fontId="19" fillId="2" borderId="1" xfId="3" applyNumberFormat="1" applyFont="1" applyFill="1" applyBorder="1" applyAlignment="1" applyProtection="1">
      <alignment horizontal="center" vertical="center"/>
    </xf>
    <xf numFmtId="0" fontId="19" fillId="2" borderId="1" xfId="0" applyNumberFormat="1" applyFont="1" applyFill="1" applyBorder="1" applyAlignment="1" applyProtection="1">
      <alignment vertical="center" wrapText="1"/>
    </xf>
    <xf numFmtId="43" fontId="19" fillId="2" borderId="1" xfId="1" applyNumberFormat="1" applyFont="1" applyFill="1" applyBorder="1" applyAlignment="1" applyProtection="1">
      <alignment horizontal="right" vertical="center"/>
    </xf>
    <xf numFmtId="43" fontId="23" fillId="2" borderId="1" xfId="4" applyFont="1" applyFill="1" applyBorder="1" applyAlignment="1" applyProtection="1">
      <alignment horizontal="center" vertical="center"/>
    </xf>
    <xf numFmtId="43" fontId="19" fillId="2" borderId="1" xfId="4" applyFont="1" applyFill="1" applyBorder="1" applyAlignment="1" applyProtection="1">
      <alignment horizontal="center" vertical="center"/>
    </xf>
    <xf numFmtId="43" fontId="19" fillId="2" borderId="1" xfId="1" applyFont="1" applyFill="1" applyBorder="1" applyAlignment="1" applyProtection="1">
      <alignment vertical="top"/>
    </xf>
    <xf numFmtId="43" fontId="23" fillId="2" borderId="1" xfId="1" applyFont="1" applyFill="1" applyBorder="1" applyAlignment="1" applyProtection="1">
      <alignment vertical="top"/>
    </xf>
    <xf numFmtId="43" fontId="23" fillId="2" borderId="1" xfId="1" applyFont="1" applyFill="1" applyBorder="1" applyAlignment="1" applyProtection="1">
      <alignment horizontal="right" vertical="center"/>
    </xf>
    <xf numFmtId="49" fontId="19" fillId="2" borderId="1" xfId="0" applyNumberFormat="1" applyFont="1" applyFill="1" applyBorder="1" applyAlignment="1" applyProtection="1">
      <alignment horizontal="center" vertical="center"/>
    </xf>
    <xf numFmtId="0" fontId="19" fillId="2" borderId="1" xfId="0" applyNumberFormat="1" applyFont="1" applyFill="1" applyBorder="1" applyAlignment="1" applyProtection="1">
      <alignment vertical="center"/>
    </xf>
    <xf numFmtId="43" fontId="23" fillId="2" borderId="1" xfId="4" applyFont="1" applyFill="1" applyBorder="1" applyAlignment="1" applyProtection="1">
      <alignment horizontal="right" vertical="center"/>
    </xf>
    <xf numFmtId="0" fontId="19" fillId="4" borderId="1" xfId="0" applyNumberFormat="1" applyFont="1" applyFill="1" applyBorder="1" applyAlignment="1" applyProtection="1">
      <alignment vertical="center" wrapText="1"/>
    </xf>
    <xf numFmtId="43" fontId="19" fillId="4" borderId="1" xfId="1" applyFont="1" applyFill="1" applyBorder="1" applyAlignment="1" applyProtection="1">
      <alignment horizontal="right" vertical="center"/>
    </xf>
    <xf numFmtId="43" fontId="20" fillId="4" borderId="1" xfId="4" applyFont="1" applyFill="1" applyBorder="1" applyAlignment="1" applyProtection="1">
      <alignment horizontal="center" vertical="center"/>
    </xf>
    <xf numFmtId="43" fontId="20" fillId="4" borderId="1" xfId="1" applyFont="1" applyFill="1" applyBorder="1" applyAlignment="1" applyProtection="1">
      <alignment vertical="top"/>
    </xf>
    <xf numFmtId="43" fontId="20" fillId="6" borderId="1" xfId="1" applyFont="1" applyFill="1" applyBorder="1" applyAlignment="1" applyProtection="1">
      <alignment vertical="top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19" fillId="2" borderId="1" xfId="3" applyNumberFormat="1" applyFont="1" applyFill="1" applyBorder="1" applyAlignment="1" applyProtection="1">
      <alignment horizontal="center" vertical="center"/>
    </xf>
    <xf numFmtId="43" fontId="23" fillId="4" borderId="1" xfId="1" applyFont="1" applyFill="1" applyBorder="1" applyAlignment="1" applyProtection="1">
      <alignment horizontal="right" vertical="center"/>
    </xf>
    <xf numFmtId="43" fontId="19" fillId="4" borderId="1" xfId="4" applyFont="1" applyFill="1" applyBorder="1" applyAlignment="1" applyProtection="1">
      <alignment horizontal="center" vertical="center"/>
    </xf>
    <xf numFmtId="0" fontId="19" fillId="2" borderId="1" xfId="3" applyNumberFormat="1" applyFont="1" applyFill="1" applyBorder="1" applyAlignment="1" applyProtection="1">
      <alignment vertical="center" wrapText="1"/>
    </xf>
    <xf numFmtId="43" fontId="19" fillId="2" borderId="1" xfId="1" applyFont="1" applyFill="1" applyBorder="1" applyAlignment="1" applyProtection="1">
      <alignment vertical="center"/>
    </xf>
    <xf numFmtId="0" fontId="19" fillId="5" borderId="1" xfId="0" applyNumberFormat="1" applyFont="1" applyFill="1" applyBorder="1" applyAlignment="1" applyProtection="1">
      <alignment horizontal="center" vertical="center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20" fillId="5" borderId="1" xfId="0" applyNumberFormat="1" applyFont="1" applyFill="1" applyBorder="1" applyAlignment="1" applyProtection="1">
      <alignment vertical="center"/>
    </xf>
    <xf numFmtId="43" fontId="19" fillId="5" borderId="1" xfId="1" applyFont="1" applyFill="1" applyBorder="1" applyAlignment="1" applyProtection="1">
      <alignment horizontal="right" vertical="center"/>
    </xf>
    <xf numFmtId="43" fontId="19" fillId="5" borderId="1" xfId="4" applyFont="1" applyFill="1" applyBorder="1" applyAlignment="1" applyProtection="1">
      <alignment horizontal="center" vertical="center"/>
    </xf>
    <xf numFmtId="43" fontId="19" fillId="5" borderId="1" xfId="1" applyFont="1" applyFill="1" applyBorder="1" applyAlignment="1" applyProtection="1">
      <alignment vertical="top"/>
    </xf>
    <xf numFmtId="43" fontId="23" fillId="2" borderId="1" xfId="1" applyFont="1" applyFill="1" applyBorder="1" applyAlignment="1" applyProtection="1">
      <alignment vertical="center"/>
    </xf>
    <xf numFmtId="43" fontId="22" fillId="2" borderId="1" xfId="4" applyFont="1" applyFill="1" applyBorder="1" applyAlignment="1" applyProtection="1">
      <alignment horizontal="right" vertical="center"/>
    </xf>
    <xf numFmtId="43" fontId="19" fillId="2" borderId="1" xfId="3" applyNumberFormat="1" applyFont="1" applyFill="1" applyBorder="1" applyAlignment="1" applyProtection="1">
      <alignment vertical="top"/>
    </xf>
    <xf numFmtId="43" fontId="19" fillId="2" borderId="1" xfId="3" applyNumberFormat="1" applyFont="1" applyFill="1" applyBorder="1" applyAlignment="1" applyProtection="1">
      <alignment vertical="center"/>
    </xf>
    <xf numFmtId="0" fontId="19" fillId="5" borderId="2" xfId="0" applyNumberFormat="1" applyFont="1" applyFill="1" applyBorder="1" applyAlignment="1" applyProtection="1">
      <alignment horizontal="center" vertical="center"/>
    </xf>
    <xf numFmtId="43" fontId="20" fillId="5" borderId="1" xfId="1" applyFont="1" applyFill="1" applyBorder="1" applyAlignment="1" applyProtection="1">
      <alignment vertical="top"/>
    </xf>
    <xf numFmtId="0" fontId="19" fillId="2" borderId="18" xfId="3" applyNumberFormat="1" applyFont="1" applyFill="1" applyBorder="1" applyAlignment="1" applyProtection="1">
      <alignment vertical="center" wrapText="1"/>
    </xf>
    <xf numFmtId="49" fontId="19" fillId="0" borderId="1" xfId="3" applyNumberFormat="1" applyFont="1" applyFill="1" applyBorder="1" applyAlignment="1" applyProtection="1">
      <alignment horizontal="center" vertical="center"/>
    </xf>
    <xf numFmtId="43" fontId="23" fillId="5" borderId="1" xfId="1" applyFont="1" applyFill="1" applyBorder="1" applyAlignment="1" applyProtection="1">
      <alignment horizontal="right" vertical="center"/>
    </xf>
    <xf numFmtId="43" fontId="23" fillId="0" borderId="1" xfId="1" applyFont="1" applyFill="1" applyBorder="1" applyAlignment="1" applyProtection="1">
      <alignment vertical="center"/>
    </xf>
    <xf numFmtId="0" fontId="19" fillId="4" borderId="1" xfId="0" applyNumberFormat="1" applyFont="1" applyFill="1" applyBorder="1" applyAlignment="1" applyProtection="1">
      <alignment vertical="center"/>
    </xf>
    <xf numFmtId="43" fontId="24" fillId="2" borderId="1" xfId="4" applyFont="1" applyFill="1" applyBorder="1" applyAlignment="1" applyProtection="1">
      <alignment horizontal="center" vertical="center"/>
    </xf>
    <xf numFmtId="43" fontId="19" fillId="2" borderId="1" xfId="1" applyFont="1" applyFill="1" applyBorder="1" applyAlignment="1" applyProtection="1">
      <alignment horizontal="center" vertical="center"/>
    </xf>
    <xf numFmtId="43" fontId="19" fillId="2" borderId="1" xfId="1" applyFont="1" applyFill="1" applyBorder="1" applyAlignment="1" applyProtection="1">
      <alignment vertical="center" wrapText="1"/>
    </xf>
    <xf numFmtId="43" fontId="7" fillId="2" borderId="0" xfId="1" applyFont="1" applyFill="1" applyBorder="1" applyAlignment="1" applyProtection="1">
      <alignment vertical="top"/>
    </xf>
    <xf numFmtId="0" fontId="19" fillId="0" borderId="1" xfId="0" applyNumberFormat="1" applyFont="1" applyFill="1" applyBorder="1" applyAlignment="1" applyProtection="1">
      <alignment vertical="center"/>
    </xf>
    <xf numFmtId="43" fontId="24" fillId="2" borderId="1" xfId="1" applyFont="1" applyFill="1" applyBorder="1" applyAlignment="1" applyProtection="1">
      <alignment vertical="top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 wrapText="1"/>
    </xf>
    <xf numFmtId="43" fontId="23" fillId="0" borderId="1" xfId="4" applyFont="1" applyFill="1" applyBorder="1" applyAlignment="1" applyProtection="1">
      <alignment horizontal="center" vertical="center"/>
    </xf>
    <xf numFmtId="43" fontId="19" fillId="6" borderId="1" xfId="1" applyFont="1" applyFill="1" applyBorder="1" applyAlignment="1" applyProtection="1">
      <alignment vertical="center"/>
    </xf>
    <xf numFmtId="49" fontId="19" fillId="0" borderId="1" xfId="0" applyNumberFormat="1" applyFont="1" applyFill="1" applyBorder="1" applyAlignment="1" applyProtection="1">
      <alignment horizontal="center" vertical="center"/>
    </xf>
    <xf numFmtId="43" fontId="19" fillId="0" borderId="1" xfId="1" applyFont="1" applyFill="1" applyBorder="1" applyAlignment="1" applyProtection="1">
      <alignment horizontal="right" vertical="center"/>
    </xf>
    <xf numFmtId="43" fontId="23" fillId="0" borderId="1" xfId="1" applyFont="1" applyFill="1" applyBorder="1" applyAlignment="1" applyProtection="1">
      <alignment horizontal="right" vertical="center"/>
    </xf>
    <xf numFmtId="43" fontId="19" fillId="0" borderId="1" xfId="4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top"/>
    </xf>
    <xf numFmtId="0" fontId="19" fillId="5" borderId="1" xfId="3" applyNumberFormat="1" applyFont="1" applyFill="1" applyBorder="1" applyAlignment="1" applyProtection="1">
      <alignment horizontal="center" vertical="center"/>
    </xf>
    <xf numFmtId="0" fontId="20" fillId="5" borderId="1" xfId="3" applyNumberFormat="1" applyFont="1" applyFill="1" applyBorder="1" applyAlignment="1" applyProtection="1">
      <alignment horizontal="center" vertical="center"/>
    </xf>
    <xf numFmtId="0" fontId="20" fillId="5" borderId="1" xfId="3" applyNumberFormat="1" applyFont="1" applyFill="1" applyBorder="1" applyAlignment="1" applyProtection="1">
      <alignment vertical="center" wrapText="1"/>
    </xf>
    <xf numFmtId="0" fontId="19" fillId="5" borderId="1" xfId="3" applyNumberFormat="1" applyFont="1" applyFill="1" applyBorder="1" applyAlignment="1" applyProtection="1">
      <alignment vertical="top"/>
    </xf>
    <xf numFmtId="43" fontId="22" fillId="5" borderId="1" xfId="4" applyFont="1" applyFill="1" applyBorder="1" applyAlignment="1" applyProtection="1">
      <alignment horizontal="right" vertical="center"/>
    </xf>
    <xf numFmtId="43" fontId="19" fillId="5" borderId="1" xfId="3" applyNumberFormat="1" applyFont="1" applyFill="1" applyBorder="1" applyAlignment="1" applyProtection="1">
      <alignment vertical="top"/>
    </xf>
    <xf numFmtId="0" fontId="19" fillId="2" borderId="1" xfId="3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/>
    </xf>
    <xf numFmtId="0" fontId="7" fillId="5" borderId="1" xfId="0" applyNumberFormat="1" applyFont="1" applyFill="1" applyBorder="1" applyAlignment="1" applyProtection="1">
      <alignment vertical="center"/>
    </xf>
    <xf numFmtId="43" fontId="7" fillId="5" borderId="1" xfId="1" applyFont="1" applyFill="1" applyBorder="1" applyAlignment="1" applyProtection="1">
      <alignment horizontal="right" vertical="center"/>
    </xf>
    <xf numFmtId="43" fontId="20" fillId="5" borderId="1" xfId="1" applyFont="1" applyFill="1" applyBorder="1" applyAlignment="1" applyProtection="1">
      <alignment horizontal="right" vertical="center"/>
    </xf>
    <xf numFmtId="0" fontId="19" fillId="7" borderId="1" xfId="0" applyNumberFormat="1" applyFont="1" applyFill="1" applyBorder="1" applyAlignment="1" applyProtection="1">
      <alignment horizontal="center" vertical="center"/>
    </xf>
    <xf numFmtId="0" fontId="20" fillId="7" borderId="1" xfId="0" applyNumberFormat="1" applyFont="1" applyFill="1" applyBorder="1" applyAlignment="1" applyProtection="1">
      <alignment vertical="center"/>
    </xf>
    <xf numFmtId="43" fontId="19" fillId="7" borderId="1" xfId="1" applyFont="1" applyFill="1" applyBorder="1" applyAlignment="1" applyProtection="1">
      <alignment horizontal="right" vertical="center"/>
    </xf>
    <xf numFmtId="43" fontId="20" fillId="7" borderId="1" xfId="1" applyFont="1" applyFill="1" applyBorder="1" applyAlignment="1" applyProtection="1">
      <alignment vertical="top"/>
    </xf>
    <xf numFmtId="0" fontId="20" fillId="2" borderId="1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vertical="center"/>
    </xf>
    <xf numFmtId="43" fontId="7" fillId="2" borderId="0" xfId="1" applyFont="1" applyFill="1" applyBorder="1" applyAlignment="1" applyProtection="1">
      <alignment horizontal="right" vertical="center"/>
    </xf>
    <xf numFmtId="43" fontId="23" fillId="2" borderId="0" xfId="1" applyFont="1" applyFill="1" applyBorder="1" applyAlignment="1" applyProtection="1">
      <alignment vertical="top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10" fontId="32" fillId="2" borderId="0" xfId="2" applyNumberFormat="1" applyFont="1" applyFill="1" applyBorder="1" applyAlignment="1">
      <alignment horizontal="center" vertical="center"/>
    </xf>
    <xf numFmtId="0" fontId="27" fillId="2" borderId="0" xfId="6" applyFont="1" applyFill="1" applyBorder="1" applyAlignment="1">
      <alignment horizontal="left"/>
    </xf>
    <xf numFmtId="0" fontId="28" fillId="0" borderId="0" xfId="6" applyFont="1" applyBorder="1"/>
    <xf numFmtId="0" fontId="30" fillId="2" borderId="0" xfId="6" applyFont="1" applyFill="1" applyBorder="1" applyAlignment="1">
      <alignment horizontal="left"/>
    </xf>
    <xf numFmtId="0" fontId="0" fillId="0" borderId="0" xfId="6" applyFont="1" applyBorder="1"/>
    <xf numFmtId="0" fontId="7" fillId="0" borderId="0" xfId="6" applyFont="1" applyBorder="1"/>
    <xf numFmtId="0" fontId="11" fillId="2" borderId="0" xfId="6" applyFont="1" applyFill="1" applyAlignment="1">
      <alignment horizontal="center"/>
    </xf>
    <xf numFmtId="0" fontId="31" fillId="2" borderId="46" xfId="6" applyFont="1" applyFill="1" applyBorder="1" applyAlignment="1">
      <alignment horizontal="center" vertical="center" wrapText="1"/>
    </xf>
    <xf numFmtId="0" fontId="39" fillId="0" borderId="0" xfId="6" applyFont="1" applyAlignment="1">
      <alignment wrapText="1"/>
    </xf>
    <xf numFmtId="0" fontId="31" fillId="2" borderId="0" xfId="6" applyFont="1" applyFill="1" applyBorder="1" applyAlignment="1">
      <alignment horizontal="center" vertical="center"/>
    </xf>
    <xf numFmtId="0" fontId="31" fillId="2" borderId="47" xfId="6" applyFont="1" applyFill="1" applyBorder="1" applyAlignment="1">
      <alignment horizontal="center" vertical="center"/>
    </xf>
    <xf numFmtId="0" fontId="7" fillId="0" borderId="48" xfId="6" applyFont="1" applyBorder="1"/>
    <xf numFmtId="172" fontId="0" fillId="0" borderId="0" xfId="6" applyNumberFormat="1" applyFont="1" applyBorder="1"/>
    <xf numFmtId="0" fontId="34" fillId="0" borderId="49" xfId="6" applyFont="1" applyBorder="1" applyAlignment="1">
      <alignment horizontal="center" vertical="center"/>
    </xf>
    <xf numFmtId="0" fontId="35" fillId="0" borderId="52" xfId="6" applyFont="1" applyBorder="1" applyAlignment="1">
      <alignment horizontal="center" vertical="center"/>
    </xf>
    <xf numFmtId="43" fontId="35" fillId="2" borderId="53" xfId="6" applyNumberFormat="1" applyFont="1" applyFill="1" applyBorder="1" applyAlignment="1">
      <alignment horizontal="left" vertical="center"/>
    </xf>
    <xf numFmtId="168" fontId="35" fillId="2" borderId="54" xfId="6" applyNumberFormat="1" applyFont="1" applyFill="1" applyBorder="1" applyAlignment="1">
      <alignment vertical="center"/>
    </xf>
    <xf numFmtId="168" fontId="34" fillId="0" borderId="55" xfId="6" applyNumberFormat="1" applyFont="1" applyBorder="1" applyAlignment="1">
      <alignment vertical="center"/>
    </xf>
    <xf numFmtId="10" fontId="34" fillId="0" borderId="55" xfId="6" applyNumberFormat="1" applyFont="1" applyBorder="1" applyAlignment="1">
      <alignment vertical="center"/>
    </xf>
    <xf numFmtId="0" fontId="0" fillId="0" borderId="0" xfId="6" applyFont="1" applyBorder="1" applyAlignment="1">
      <alignment vertical="center"/>
    </xf>
    <xf numFmtId="0" fontId="35" fillId="2" borderId="53" xfId="6" applyFont="1" applyFill="1" applyBorder="1" applyAlignment="1">
      <alignment horizontal="left" vertical="center" wrapText="1"/>
    </xf>
    <xf numFmtId="168" fontId="35" fillId="2" borderId="55" xfId="6" applyNumberFormat="1" applyFont="1" applyFill="1" applyBorder="1" applyAlignment="1">
      <alignment vertical="center"/>
    </xf>
    <xf numFmtId="43" fontId="35" fillId="2" borderId="53" xfId="6" applyNumberFormat="1" applyFont="1" applyFill="1" applyBorder="1" applyAlignment="1">
      <alignment horizontal="left" vertical="center" wrapText="1"/>
    </xf>
    <xf numFmtId="43" fontId="35" fillId="0" borderId="53" xfId="6" applyNumberFormat="1" applyFont="1" applyFill="1" applyBorder="1" applyAlignment="1">
      <alignment horizontal="left" vertical="center" wrapText="1"/>
    </xf>
    <xf numFmtId="168" fontId="35" fillId="0" borderId="55" xfId="6" applyNumberFormat="1" applyFont="1" applyFill="1" applyBorder="1" applyAlignment="1">
      <alignment vertical="center"/>
    </xf>
    <xf numFmtId="0" fontId="35" fillId="0" borderId="53" xfId="6" applyFont="1" applyFill="1" applyBorder="1" applyAlignment="1">
      <alignment horizontal="left" vertical="center" wrapText="1"/>
    </xf>
    <xf numFmtId="49" fontId="35" fillId="0" borderId="53" xfId="6" applyNumberFormat="1" applyFont="1" applyFill="1" applyBorder="1" applyAlignment="1">
      <alignment horizontal="left" vertical="center" wrapText="1"/>
    </xf>
    <xf numFmtId="0" fontId="11" fillId="12" borderId="52" xfId="6" applyFont="1" applyFill="1" applyBorder="1" applyAlignment="1">
      <alignment horizontal="center"/>
    </xf>
    <xf numFmtId="173" fontId="34" fillId="12" borderId="53" xfId="6" applyNumberFormat="1" applyFont="1" applyFill="1" applyBorder="1" applyAlignment="1">
      <alignment horizontal="right" wrapText="1"/>
    </xf>
    <xf numFmtId="10" fontId="37" fillId="0" borderId="55" xfId="6" applyNumberFormat="1" applyFont="1" applyBorder="1" applyAlignment="1">
      <alignment vertical="center"/>
    </xf>
    <xf numFmtId="0" fontId="31" fillId="0" borderId="0" xfId="6" applyFont="1" applyBorder="1"/>
    <xf numFmtId="0" fontId="8" fillId="0" borderId="56" xfId="6" applyFont="1" applyBorder="1" applyAlignment="1">
      <alignment horizontal="center"/>
    </xf>
    <xf numFmtId="0" fontId="32" fillId="0" borderId="57" xfId="6" applyFont="1" applyBorder="1" applyAlignment="1">
      <alignment horizontal="center" vertical="justify"/>
    </xf>
    <xf numFmtId="168" fontId="2" fillId="0" borderId="58" xfId="6" applyNumberFormat="1" applyFont="1" applyBorder="1" applyAlignment="1"/>
    <xf numFmtId="0" fontId="8" fillId="0" borderId="0" xfId="6" applyFont="1" applyBorder="1" applyAlignment="1">
      <alignment horizontal="center"/>
    </xf>
    <xf numFmtId="0" fontId="32" fillId="0" borderId="0" xfId="6" applyFont="1" applyBorder="1" applyAlignment="1">
      <alignment horizontal="center" vertical="justify"/>
    </xf>
    <xf numFmtId="168" fontId="2" fillId="0" borderId="0" xfId="6" applyNumberFormat="1" applyFont="1" applyBorder="1" applyAlignment="1"/>
    <xf numFmtId="0" fontId="34" fillId="0" borderId="0" xfId="6" applyFont="1"/>
    <xf numFmtId="0" fontId="34" fillId="0" borderId="0" xfId="6" applyFont="1" applyAlignment="1">
      <alignment horizontal="center"/>
    </xf>
    <xf numFmtId="173" fontId="0" fillId="0" borderId="0" xfId="6" applyNumberFormat="1" applyFont="1"/>
    <xf numFmtId="0" fontId="38" fillId="0" borderId="0" xfId="6" applyFont="1" applyBorder="1"/>
    <xf numFmtId="0" fontId="28" fillId="0" borderId="0" xfId="6" applyFont="1" applyAlignment="1">
      <alignment horizontal="left"/>
    </xf>
    <xf numFmtId="0" fontId="38" fillId="0" borderId="0" xfId="6" applyFont="1"/>
    <xf numFmtId="0" fontId="38" fillId="0" borderId="0" xfId="6" applyFont="1" applyAlignment="1">
      <alignment horizontal="left"/>
    </xf>
    <xf numFmtId="0" fontId="38" fillId="0" borderId="0" xfId="6" applyFont="1" applyAlignment="1">
      <alignment horizontal="right"/>
    </xf>
    <xf numFmtId="173" fontId="38" fillId="0" borderId="0" xfId="6" applyNumberFormat="1" applyFont="1"/>
    <xf numFmtId="0" fontId="0" fillId="0" borderId="0" xfId="6" applyFont="1" applyAlignment="1">
      <alignment horizontal="left"/>
    </xf>
    <xf numFmtId="0" fontId="0" fillId="0" borderId="0" xfId="6" applyFont="1"/>
    <xf numFmtId="174" fontId="36" fillId="12" borderId="55" xfId="12" applyNumberFormat="1" applyFont="1" applyFill="1" applyBorder="1" applyAlignment="1"/>
    <xf numFmtId="173" fontId="37" fillId="12" borderId="55" xfId="12" applyNumberFormat="1" applyFont="1" applyFill="1" applyBorder="1" applyAlignment="1"/>
    <xf numFmtId="0" fontId="37" fillId="0" borderId="0" xfId="6" applyFont="1" applyFill="1" applyAlignment="1">
      <alignment vertical="center"/>
    </xf>
    <xf numFmtId="0" fontId="0" fillId="0" borderId="0" xfId="6" applyFont="1" applyFill="1"/>
    <xf numFmtId="0" fontId="40" fillId="0" borderId="0" xfId="6" applyFont="1" applyFill="1" applyAlignment="1">
      <alignment horizontal="center"/>
    </xf>
    <xf numFmtId="0" fontId="34" fillId="0" borderId="0" xfId="6" applyFont="1" applyFill="1" applyAlignment="1">
      <alignment vertical="center"/>
    </xf>
    <xf numFmtId="0" fontId="31" fillId="0" borderId="0" xfId="6" applyFont="1" applyFill="1" applyAlignment="1">
      <alignment vertical="center"/>
    </xf>
    <xf numFmtId="0" fontId="11" fillId="0" borderId="0" xfId="6" applyFont="1" applyFill="1" applyAlignment="1">
      <alignment vertical="center"/>
    </xf>
    <xf numFmtId="0" fontId="11" fillId="0" borderId="0" xfId="6" applyFont="1" applyAlignment="1"/>
    <xf numFmtId="0" fontId="31" fillId="0" borderId="0" xfId="6" applyFont="1" applyFill="1" applyAlignment="1">
      <alignment wrapText="1"/>
    </xf>
    <xf numFmtId="0" fontId="2" fillId="0" borderId="0" xfId="6" applyFont="1"/>
    <xf numFmtId="0" fontId="28" fillId="0" borderId="0" xfId="6" applyFont="1" applyFill="1" applyAlignment="1">
      <alignment horizontal="left"/>
    </xf>
    <xf numFmtId="0" fontId="11" fillId="0" borderId="0" xfId="6" applyFont="1" applyFill="1" applyAlignment="1"/>
    <xf numFmtId="0" fontId="41" fillId="0" borderId="0" xfId="6" applyFont="1" applyFill="1" applyAlignment="1">
      <alignment horizontal="center"/>
    </xf>
    <xf numFmtId="0" fontId="0" fillId="0" borderId="0" xfId="6" applyFont="1" applyAlignment="1">
      <alignment vertical="center"/>
    </xf>
    <xf numFmtId="168" fontId="31" fillId="0" borderId="49" xfId="14" applyNumberFormat="1" applyFont="1" applyFill="1" applyBorder="1" applyAlignment="1">
      <alignment vertical="center"/>
    </xf>
    <xf numFmtId="0" fontId="7" fillId="0" borderId="49" xfId="6" applyFont="1" applyFill="1" applyBorder="1" applyAlignment="1">
      <alignment horizontal="center" vertical="center"/>
    </xf>
    <xf numFmtId="4" fontId="31" fillId="0" borderId="49" xfId="6" applyNumberFormat="1" applyFont="1" applyBorder="1" applyAlignment="1">
      <alignment vertical="center"/>
    </xf>
    <xf numFmtId="2" fontId="31" fillId="0" borderId="49" xfId="6" applyNumberFormat="1" applyFont="1" applyBorder="1" applyAlignment="1">
      <alignment horizontal="center" vertical="center"/>
    </xf>
    <xf numFmtId="168" fontId="4" fillId="0" borderId="52" xfId="14" applyNumberFormat="1" applyFont="1" applyFill="1" applyBorder="1" applyAlignment="1">
      <alignment horizontal="center" vertical="center"/>
    </xf>
    <xf numFmtId="168" fontId="13" fillId="0" borderId="59" xfId="14" applyNumberFormat="1" applyFont="1" applyFill="1" applyBorder="1" applyAlignment="1">
      <alignment horizontal="left" vertical="center" wrapText="1"/>
    </xf>
    <xf numFmtId="4" fontId="7" fillId="0" borderId="60" xfId="6" applyNumberFormat="1" applyFont="1" applyFill="1" applyBorder="1" applyAlignment="1">
      <alignment vertical="center"/>
    </xf>
    <xf numFmtId="10" fontId="7" fillId="0" borderId="61" xfId="2" applyNumberFormat="1" applyFont="1" applyFill="1" applyBorder="1" applyAlignment="1">
      <alignment horizontal="center" vertical="center"/>
    </xf>
    <xf numFmtId="4" fontId="7" fillId="0" borderId="60" xfId="6" applyNumberFormat="1" applyFont="1" applyBorder="1" applyAlignment="1">
      <alignment vertical="center"/>
    </xf>
    <xf numFmtId="3" fontId="13" fillId="0" borderId="61" xfId="6" applyNumberFormat="1" applyFont="1" applyFill="1" applyBorder="1" applyAlignment="1">
      <alignment horizontal="center" vertical="center"/>
    </xf>
    <xf numFmtId="3" fontId="13" fillId="0" borderId="61" xfId="6" applyNumberFormat="1" applyFont="1" applyBorder="1" applyAlignment="1">
      <alignment horizontal="center" vertical="center"/>
    </xf>
    <xf numFmtId="3" fontId="13" fillId="0" borderId="62" xfId="6" applyNumberFormat="1" applyFont="1" applyBorder="1" applyAlignment="1">
      <alignment horizontal="center" vertical="center"/>
    </xf>
    <xf numFmtId="3" fontId="42" fillId="0" borderId="0" xfId="6" applyNumberFormat="1" applyFont="1" applyAlignment="1">
      <alignment vertical="center"/>
    </xf>
    <xf numFmtId="4" fontId="0" fillId="0" borderId="0" xfId="6" applyNumberFormat="1" applyFont="1" applyAlignment="1">
      <alignment vertical="center"/>
    </xf>
    <xf numFmtId="177" fontId="0" fillId="0" borderId="0" xfId="6" applyNumberFormat="1" applyFont="1" applyAlignment="1">
      <alignment vertical="center"/>
    </xf>
    <xf numFmtId="0" fontId="4" fillId="0" borderId="52" xfId="6" applyFont="1" applyBorder="1" applyAlignment="1">
      <alignment horizontal="center" vertical="center"/>
    </xf>
    <xf numFmtId="168" fontId="7" fillId="0" borderId="63" xfId="6" quotePrefix="1" applyNumberFormat="1" applyFont="1" applyBorder="1" applyAlignment="1">
      <alignment horizontal="justify" vertical="center"/>
    </xf>
    <xf numFmtId="10" fontId="7" fillId="0" borderId="64" xfId="2" applyNumberFormat="1" applyFont="1" applyFill="1" applyBorder="1" applyAlignment="1">
      <alignment horizontal="center" vertical="center"/>
    </xf>
    <xf numFmtId="4" fontId="7" fillId="0" borderId="63" xfId="6" applyNumberFormat="1" applyFont="1" applyBorder="1" applyAlignment="1">
      <alignment vertical="center"/>
    </xf>
    <xf numFmtId="3" fontId="13" fillId="0" borderId="64" xfId="6" applyNumberFormat="1" applyFont="1" applyFill="1" applyBorder="1" applyAlignment="1">
      <alignment horizontal="center" vertical="center"/>
    </xf>
    <xf numFmtId="3" fontId="13" fillId="0" borderId="64" xfId="6" applyNumberFormat="1" applyFont="1" applyBorder="1" applyAlignment="1">
      <alignment horizontal="center" vertical="center"/>
    </xf>
    <xf numFmtId="3" fontId="13" fillId="0" borderId="55" xfId="6" applyNumberFormat="1" applyFont="1" applyBorder="1" applyAlignment="1">
      <alignment horizontal="center" vertical="center"/>
    </xf>
    <xf numFmtId="4" fontId="7" fillId="0" borderId="63" xfId="6" applyNumberFormat="1" applyFont="1" applyFill="1" applyBorder="1" applyAlignment="1">
      <alignment vertical="center"/>
    </xf>
    <xf numFmtId="4" fontId="13" fillId="0" borderId="64" xfId="6" applyNumberFormat="1" applyFont="1" applyFill="1" applyBorder="1" applyAlignment="1">
      <alignment horizontal="center" vertical="center"/>
    </xf>
    <xf numFmtId="4" fontId="13" fillId="0" borderId="64" xfId="6" applyNumberFormat="1" applyFont="1" applyBorder="1" applyAlignment="1">
      <alignment horizontal="center" vertical="center"/>
    </xf>
    <xf numFmtId="1" fontId="13" fillId="0" borderId="64" xfId="6" applyNumberFormat="1" applyFont="1" applyFill="1" applyBorder="1" applyAlignment="1">
      <alignment horizontal="center" vertical="center"/>
    </xf>
    <xf numFmtId="168" fontId="4" fillId="0" borderId="52" xfId="14" applyNumberFormat="1" applyFont="1" applyBorder="1" applyAlignment="1">
      <alignment horizontal="center" vertical="center"/>
    </xf>
    <xf numFmtId="4" fontId="43" fillId="0" borderId="63" xfId="6" applyNumberFormat="1" applyFont="1" applyFill="1" applyBorder="1" applyAlignment="1">
      <alignment vertical="center"/>
    </xf>
    <xf numFmtId="0" fontId="13" fillId="0" borderId="64" xfId="6" applyFont="1" applyFill="1" applyBorder="1" applyAlignment="1">
      <alignment horizontal="center" vertical="center"/>
    </xf>
    <xf numFmtId="168" fontId="13" fillId="0" borderId="65" xfId="14" applyNumberFormat="1" applyFont="1" applyFill="1" applyBorder="1" applyAlignment="1">
      <alignment horizontal="left" vertical="center" wrapText="1"/>
    </xf>
    <xf numFmtId="4" fontId="43" fillId="0" borderId="66" xfId="6" applyNumberFormat="1" applyFont="1" applyFill="1" applyBorder="1" applyAlignment="1">
      <alignment vertical="center"/>
    </xf>
    <xf numFmtId="10" fontId="7" fillId="0" borderId="67" xfId="2" applyNumberFormat="1" applyFont="1" applyFill="1" applyBorder="1" applyAlignment="1">
      <alignment horizontal="center" vertical="center"/>
    </xf>
    <xf numFmtId="4" fontId="7" fillId="0" borderId="66" xfId="6" applyNumberFormat="1" applyFont="1" applyBorder="1" applyAlignment="1">
      <alignment vertical="center"/>
    </xf>
    <xf numFmtId="0" fontId="13" fillId="0" borderId="67" xfId="6" applyFont="1" applyFill="1" applyBorder="1" applyAlignment="1">
      <alignment horizontal="center" vertical="center"/>
    </xf>
    <xf numFmtId="3" fontId="13" fillId="0" borderId="67" xfId="6" applyNumberFormat="1" applyFont="1" applyBorder="1" applyAlignment="1">
      <alignment horizontal="center" vertical="center"/>
    </xf>
    <xf numFmtId="3" fontId="13" fillId="0" borderId="68" xfId="6" applyNumberFormat="1" applyFont="1" applyBorder="1" applyAlignment="1">
      <alignment horizontal="center" vertical="center"/>
    </xf>
    <xf numFmtId="168" fontId="4" fillId="10" borderId="69" xfId="14" applyNumberFormat="1" applyFont="1" applyFill="1" applyBorder="1" applyAlignment="1">
      <alignment horizontal="center" vertical="center"/>
    </xf>
    <xf numFmtId="168" fontId="13" fillId="10" borderId="26" xfId="14" applyNumberFormat="1" applyFont="1" applyFill="1" applyBorder="1" applyAlignment="1">
      <alignment horizontal="left" vertical="center"/>
    </xf>
    <xf numFmtId="4" fontId="7" fillId="10" borderId="34" xfId="6" applyNumberFormat="1" applyFont="1" applyFill="1" applyBorder="1" applyAlignment="1">
      <alignment vertical="center"/>
    </xf>
    <xf numFmtId="10" fontId="7" fillId="10" borderId="34" xfId="2" applyNumberFormat="1" applyFont="1" applyFill="1" applyBorder="1" applyAlignment="1">
      <alignment horizontal="center" vertical="center"/>
    </xf>
    <xf numFmtId="0" fontId="13" fillId="10" borderId="34" xfId="6" applyFont="1" applyFill="1" applyBorder="1" applyAlignment="1">
      <alignment horizontal="center" vertical="center"/>
    </xf>
    <xf numFmtId="3" fontId="13" fillId="10" borderId="34" xfId="6" applyNumberFormat="1" applyFont="1" applyFill="1" applyBorder="1" applyAlignment="1">
      <alignment horizontal="center" vertical="center"/>
    </xf>
    <xf numFmtId="3" fontId="13" fillId="10" borderId="35" xfId="6" applyNumberFormat="1" applyFont="1" applyFill="1" applyBorder="1" applyAlignment="1">
      <alignment horizontal="center" vertical="center"/>
    </xf>
    <xf numFmtId="168" fontId="13" fillId="0" borderId="18" xfId="6" applyNumberFormat="1" applyFont="1" applyFill="1" applyBorder="1" applyAlignment="1">
      <alignment vertical="center"/>
    </xf>
    <xf numFmtId="10" fontId="7" fillId="0" borderId="18" xfId="2" applyNumberFormat="1" applyFont="1" applyFill="1" applyBorder="1" applyAlignment="1">
      <alignment horizontal="center" vertical="center"/>
    </xf>
    <xf numFmtId="44" fontId="13" fillId="0" borderId="18" xfId="6" applyNumberFormat="1" applyFont="1" applyFill="1" applyBorder="1" applyAlignment="1">
      <alignment vertical="center"/>
    </xf>
    <xf numFmtId="178" fontId="13" fillId="0" borderId="18" xfId="2" applyNumberFormat="1" applyFont="1" applyBorder="1" applyAlignment="1">
      <alignment horizontal="center" vertical="center"/>
    </xf>
    <xf numFmtId="178" fontId="13" fillId="0" borderId="23" xfId="2" applyNumberFormat="1" applyFont="1" applyBorder="1" applyAlignment="1">
      <alignment horizontal="center" vertical="center"/>
    </xf>
    <xf numFmtId="178" fontId="0" fillId="0" borderId="0" xfId="6" applyNumberFormat="1" applyFont="1" applyAlignment="1">
      <alignment vertical="center"/>
    </xf>
    <xf numFmtId="168" fontId="7" fillId="0" borderId="40" xfId="6" applyNumberFormat="1" applyFont="1" applyFill="1" applyBorder="1" applyAlignment="1">
      <alignment vertical="center"/>
    </xf>
    <xf numFmtId="178" fontId="13" fillId="0" borderId="40" xfId="2" applyNumberFormat="1" applyFont="1" applyBorder="1" applyAlignment="1">
      <alignment horizontal="center" vertical="center"/>
    </xf>
    <xf numFmtId="4" fontId="13" fillId="0" borderId="40" xfId="6" applyNumberFormat="1" applyFont="1" applyBorder="1" applyAlignment="1">
      <alignment vertical="center"/>
    </xf>
    <xf numFmtId="178" fontId="13" fillId="0" borderId="70" xfId="2" applyNumberFormat="1" applyFont="1" applyBorder="1" applyAlignment="1">
      <alignment horizontal="center" vertical="center"/>
    </xf>
    <xf numFmtId="0" fontId="7" fillId="2" borderId="0" xfId="6" applyNumberFormat="1" applyFont="1" applyFill="1" applyBorder="1" applyAlignment="1">
      <alignment horizontal="center"/>
    </xf>
    <xf numFmtId="0" fontId="7" fillId="2" borderId="0" xfId="6" applyFont="1" applyFill="1" applyBorder="1"/>
    <xf numFmtId="0" fontId="2" fillId="2" borderId="0" xfId="6" applyFont="1" applyFill="1" applyBorder="1" applyAlignment="1">
      <alignment horizontal="center"/>
    </xf>
    <xf numFmtId="0" fontId="2" fillId="2" borderId="0" xfId="6" applyFont="1" applyFill="1" applyBorder="1" applyAlignment="1"/>
    <xf numFmtId="0" fontId="2" fillId="2" borderId="0" xfId="6" applyFont="1" applyFill="1" applyBorder="1"/>
    <xf numFmtId="0" fontId="42" fillId="2" borderId="0" xfId="6" applyFont="1" applyFill="1" applyBorder="1"/>
    <xf numFmtId="2" fontId="2" fillId="2" borderId="0" xfId="6" applyNumberFormat="1" applyFont="1" applyFill="1" applyBorder="1"/>
    <xf numFmtId="0" fontId="2" fillId="2" borderId="0" xfId="6" applyNumberFormat="1" applyFont="1" applyFill="1" applyAlignment="1">
      <alignment horizontal="center"/>
    </xf>
    <xf numFmtId="0" fontId="8" fillId="2" borderId="0" xfId="6" applyFont="1" applyFill="1" applyAlignment="1">
      <alignment horizontal="center"/>
    </xf>
    <xf numFmtId="0" fontId="8" fillId="2" borderId="0" xfId="6" applyFont="1" applyFill="1" applyBorder="1" applyAlignment="1"/>
    <xf numFmtId="0" fontId="2" fillId="0" borderId="0" xfId="6" applyFont="1" applyBorder="1" applyAlignment="1">
      <alignment horizontal="center"/>
    </xf>
    <xf numFmtId="0" fontId="2" fillId="0" borderId="0" xfId="6" applyFont="1" applyAlignment="1">
      <alignment wrapText="1"/>
    </xf>
    <xf numFmtId="0" fontId="2" fillId="2" borderId="0" xfId="6" applyFont="1" applyFill="1" applyAlignment="1"/>
    <xf numFmtId="0" fontId="34" fillId="0" borderId="49" xfId="6" applyFont="1" applyBorder="1" applyAlignment="1">
      <alignment horizontal="center" vertical="center"/>
    </xf>
    <xf numFmtId="0" fontId="34" fillId="0" borderId="51" xfId="6" applyFont="1" applyBorder="1" applyAlignment="1">
      <alignment horizontal="center" vertical="center"/>
    </xf>
    <xf numFmtId="9" fontId="34" fillId="0" borderId="49" xfId="2" applyFont="1" applyBorder="1" applyAlignment="1">
      <alignment horizontal="center" vertical="center"/>
    </xf>
    <xf numFmtId="9" fontId="34" fillId="0" borderId="50" xfId="2" applyFont="1" applyBorder="1" applyAlignment="1">
      <alignment horizontal="center" vertical="center"/>
    </xf>
    <xf numFmtId="9" fontId="34" fillId="0" borderId="51" xfId="2" applyFont="1" applyBorder="1" applyAlignment="1">
      <alignment horizontal="center" vertical="center"/>
    </xf>
    <xf numFmtId="0" fontId="34" fillId="0" borderId="0" xfId="6" applyFont="1" applyAlignment="1">
      <alignment horizontal="left" vertical="center" wrapText="1"/>
    </xf>
    <xf numFmtId="0" fontId="32" fillId="0" borderId="26" xfId="6" applyFont="1" applyBorder="1" applyAlignment="1">
      <alignment horizontal="left"/>
    </xf>
    <xf numFmtId="0" fontId="32" fillId="0" borderId="34" xfId="6" applyFont="1" applyBorder="1" applyAlignment="1">
      <alignment horizontal="left"/>
    </xf>
    <xf numFmtId="0" fontId="34" fillId="10" borderId="49" xfId="6" applyFont="1" applyFill="1" applyBorder="1" applyAlignment="1">
      <alignment horizontal="center" vertical="center"/>
    </xf>
    <xf numFmtId="0" fontId="34" fillId="10" borderId="50" xfId="6" applyFont="1" applyFill="1" applyBorder="1" applyAlignment="1">
      <alignment horizontal="center" vertical="center"/>
    </xf>
    <xf numFmtId="0" fontId="34" fillId="10" borderId="51" xfId="6" applyFont="1" applyFill="1" applyBorder="1" applyAlignment="1">
      <alignment horizontal="center" vertical="center"/>
    </xf>
    <xf numFmtId="0" fontId="34" fillId="0" borderId="50" xfId="6" applyFont="1" applyBorder="1" applyAlignment="1">
      <alignment horizontal="center" vertical="center"/>
    </xf>
    <xf numFmtId="0" fontId="17" fillId="2" borderId="0" xfId="6" applyFont="1" applyFill="1" applyAlignment="1">
      <alignment horizontal="center"/>
    </xf>
    <xf numFmtId="0" fontId="29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 wrapText="1"/>
    </xf>
    <xf numFmtId="0" fontId="31" fillId="2" borderId="0" xfId="6" applyFont="1" applyFill="1" applyAlignment="1">
      <alignment horizontal="left" vertical="center" wrapText="1"/>
    </xf>
    <xf numFmtId="0" fontId="31" fillId="2" borderId="0" xfId="6" applyFont="1" applyFill="1" applyAlignment="1">
      <alignment horizontal="left" vertical="center"/>
    </xf>
    <xf numFmtId="0" fontId="31" fillId="2" borderId="45" xfId="6" applyFont="1" applyFill="1" applyBorder="1" applyAlignment="1">
      <alignment horizontal="left" vertical="center"/>
    </xf>
    <xf numFmtId="0" fontId="31" fillId="2" borderId="43" xfId="6" applyFont="1" applyFill="1" applyBorder="1" applyAlignment="1">
      <alignment horizontal="left" vertical="center"/>
    </xf>
    <xf numFmtId="0" fontId="31" fillId="2" borderId="0" xfId="6" applyFont="1" applyFill="1" applyBorder="1" applyAlignment="1">
      <alignment horizontal="left" vertical="center"/>
    </xf>
    <xf numFmtId="43" fontId="20" fillId="7" borderId="4" xfId="1" applyFont="1" applyFill="1" applyBorder="1" applyAlignment="1" applyProtection="1">
      <alignment horizontal="center" vertical="center"/>
    </xf>
    <xf numFmtId="43" fontId="20" fillId="7" borderId="2" xfId="1" applyFont="1" applyFill="1" applyBorder="1" applyAlignment="1" applyProtection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2" fontId="8" fillId="9" borderId="4" xfId="0" applyNumberFormat="1" applyFont="1" applyFill="1" applyBorder="1" applyAlignment="1">
      <alignment horizontal="center" wrapText="1"/>
    </xf>
    <xf numFmtId="2" fontId="8" fillId="9" borderId="2" xfId="0" applyNumberFormat="1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wrapText="1"/>
    </xf>
    <xf numFmtId="0" fontId="8" fillId="10" borderId="1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10" borderId="26" xfId="0" applyFont="1" applyFill="1" applyBorder="1" applyAlignment="1">
      <alignment horizontal="center" wrapText="1"/>
    </xf>
    <xf numFmtId="0" fontId="8" fillId="10" borderId="27" xfId="0" applyFont="1" applyFill="1" applyBorder="1" applyAlignment="1">
      <alignment horizontal="center" wrapText="1"/>
    </xf>
    <xf numFmtId="0" fontId="8" fillId="10" borderId="31" xfId="0" applyFont="1" applyFill="1" applyBorder="1" applyAlignment="1">
      <alignment horizontal="left" wrapText="1"/>
    </xf>
    <xf numFmtId="0" fontId="8" fillId="10" borderId="34" xfId="0" applyFont="1" applyFill="1" applyBorder="1" applyAlignment="1">
      <alignment horizontal="left" wrapText="1"/>
    </xf>
    <xf numFmtId="0" fontId="8" fillId="10" borderId="35" xfId="0" applyFont="1" applyFill="1" applyBorder="1" applyAlignment="1">
      <alignment horizontal="left" wrapText="1"/>
    </xf>
    <xf numFmtId="2" fontId="8" fillId="9" borderId="5" xfId="0" applyNumberFormat="1" applyFont="1" applyFill="1" applyBorder="1" applyAlignment="1">
      <alignment horizontal="center" wrapText="1"/>
    </xf>
    <xf numFmtId="2" fontId="8" fillId="9" borderId="21" xfId="0" applyNumberFormat="1" applyFont="1" applyFill="1" applyBorder="1" applyAlignment="1">
      <alignment horizontal="center" wrapText="1"/>
    </xf>
    <xf numFmtId="2" fontId="8" fillId="9" borderId="31" xfId="0" applyNumberFormat="1" applyFont="1" applyFill="1" applyBorder="1" applyAlignment="1">
      <alignment horizontal="center" wrapText="1"/>
    </xf>
    <xf numFmtId="2" fontId="8" fillId="9" borderId="27" xfId="0" applyNumberFormat="1" applyFont="1" applyFill="1" applyBorder="1" applyAlignment="1">
      <alignment horizontal="center" wrapText="1"/>
    </xf>
    <xf numFmtId="0" fontId="8" fillId="10" borderId="7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center" wrapText="1"/>
    </xf>
    <xf numFmtId="0" fontId="8" fillId="10" borderId="7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8" xfId="0" applyFont="1" applyFill="1" applyBorder="1" applyAlignment="1">
      <alignment horizontal="left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10" borderId="4" xfId="0" applyFont="1" applyFill="1" applyBorder="1" applyAlignment="1">
      <alignment horizontal="left" wrapText="1"/>
    </xf>
    <xf numFmtId="0" fontId="8" fillId="10" borderId="1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0" fontId="8" fillId="10" borderId="19" xfId="0" applyFont="1" applyFill="1" applyBorder="1" applyAlignment="1">
      <alignment horizontal="center" wrapText="1"/>
    </xf>
    <xf numFmtId="0" fontId="2" fillId="0" borderId="4" xfId="0" applyFont="1" applyFill="1" applyBorder="1" applyAlignment="1"/>
    <xf numFmtId="0" fontId="2" fillId="0" borderId="2" xfId="0" applyFont="1" applyFill="1" applyBorder="1" applyAlignment="1"/>
    <xf numFmtId="0" fontId="2" fillId="9" borderId="4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8" fillId="10" borderId="19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8" fillId="10" borderId="31" xfId="0" applyFont="1" applyFill="1" applyBorder="1" applyAlignment="1">
      <alignment horizontal="center" wrapText="1"/>
    </xf>
    <xf numFmtId="0" fontId="8" fillId="10" borderId="34" xfId="0" applyFont="1" applyFill="1" applyBorder="1" applyAlignment="1">
      <alignment horizontal="center" wrapText="1"/>
    </xf>
    <xf numFmtId="0" fontId="8" fillId="10" borderId="35" xfId="0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10" borderId="4" xfId="0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center" wrapText="1"/>
    </xf>
    <xf numFmtId="2" fontId="8" fillId="10" borderId="4" xfId="0" applyNumberFormat="1" applyFont="1" applyFill="1" applyBorder="1" applyAlignment="1">
      <alignment horizontal="center" wrapText="1"/>
    </xf>
    <xf numFmtId="2" fontId="8" fillId="10" borderId="2" xfId="0" applyNumberFormat="1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top" wrapText="1"/>
    </xf>
    <xf numFmtId="0" fontId="8" fillId="9" borderId="13" xfId="0" applyFont="1" applyFill="1" applyBorder="1" applyAlignment="1">
      <alignment horizontal="left" vertical="top" wrapText="1"/>
    </xf>
    <xf numFmtId="0" fontId="8" fillId="9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13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wrapText="1"/>
    </xf>
    <xf numFmtId="0" fontId="8" fillId="9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10" borderId="4" xfId="0" applyFont="1" applyFill="1" applyBorder="1" applyAlignment="1">
      <alignment horizontal="left" vertical="top" wrapText="1"/>
    </xf>
    <xf numFmtId="0" fontId="2" fillId="10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10" borderId="4" xfId="0" quotePrefix="1" applyFill="1" applyBorder="1" applyAlignment="1">
      <alignment horizontal="center"/>
    </xf>
    <xf numFmtId="0" fontId="0" fillId="10" borderId="2" xfId="0" quotePrefix="1" applyFill="1" applyBorder="1" applyAlignment="1">
      <alignment horizontal="center"/>
    </xf>
    <xf numFmtId="2" fontId="8" fillId="1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top"/>
    </xf>
    <xf numFmtId="0" fontId="13" fillId="10" borderId="4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left" vertical="center" wrapText="1"/>
    </xf>
    <xf numFmtId="0" fontId="12" fillId="10" borderId="13" xfId="0" applyFont="1" applyFill="1" applyBorder="1" applyAlignment="1">
      <alignment horizontal="left" vertical="center" wrapText="1"/>
    </xf>
    <xf numFmtId="0" fontId="12" fillId="1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8" fillId="9" borderId="28" xfId="0" applyFont="1" applyFill="1" applyBorder="1" applyAlignment="1">
      <alignment horizontal="left" vertical="center" wrapText="1"/>
    </xf>
    <xf numFmtId="0" fontId="8" fillId="9" borderId="29" xfId="0" applyFont="1" applyFill="1" applyBorder="1" applyAlignment="1">
      <alignment horizontal="left" vertical="center" wrapText="1"/>
    </xf>
    <xf numFmtId="0" fontId="8" fillId="9" borderId="30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9" borderId="1" xfId="0" applyFill="1" applyBorder="1" applyAlignment="1">
      <alignment horizontal="left" wrapText="1"/>
    </xf>
    <xf numFmtId="0" fontId="8" fillId="9" borderId="1" xfId="0" applyFont="1" applyFill="1" applyBorder="1" applyAlignment="1">
      <alignment horizontal="center" wrapText="1"/>
    </xf>
    <xf numFmtId="0" fontId="8" fillId="9" borderId="13" xfId="0" applyFont="1" applyFill="1" applyBorder="1" applyAlignment="1">
      <alignment horizontal="center" wrapText="1"/>
    </xf>
    <xf numFmtId="0" fontId="8" fillId="9" borderId="4" xfId="0" applyNumberFormat="1" applyFont="1" applyFill="1" applyBorder="1" applyAlignment="1">
      <alignment horizontal="center" vertical="center" wrapText="1"/>
    </xf>
    <xf numFmtId="0" fontId="8" fillId="9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2" fontId="8" fillId="9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top"/>
    </xf>
    <xf numFmtId="0" fontId="2" fillId="9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wrapText="1"/>
    </xf>
    <xf numFmtId="0" fontId="8" fillId="9" borderId="27" xfId="0" applyFont="1" applyFill="1" applyBorder="1" applyAlignment="1">
      <alignment horizontal="center" wrapText="1"/>
    </xf>
    <xf numFmtId="0" fontId="8" fillId="9" borderId="11" xfId="0" applyFont="1" applyFill="1" applyBorder="1" applyAlignment="1">
      <alignment horizontal="left" wrapText="1"/>
    </xf>
    <xf numFmtId="0" fontId="8" fillId="9" borderId="12" xfId="0" applyFont="1" applyFill="1" applyBorder="1" applyAlignment="1">
      <alignment horizontal="left" wrapText="1"/>
    </xf>
    <xf numFmtId="0" fontId="8" fillId="9" borderId="13" xfId="0" applyNumberFormat="1" applyFont="1" applyFill="1" applyBorder="1" applyAlignment="1">
      <alignment horizontal="center" vertical="center" wrapText="1"/>
    </xf>
    <xf numFmtId="0" fontId="8" fillId="9" borderId="1" xfId="0" applyNumberFormat="1" applyFont="1" applyFill="1" applyBorder="1" applyAlignment="1">
      <alignment horizontal="left" vertical="center" wrapText="1"/>
    </xf>
    <xf numFmtId="0" fontId="8" fillId="9" borderId="14" xfId="0" applyNumberFormat="1" applyFont="1" applyFill="1" applyBorder="1" applyAlignment="1">
      <alignment horizontal="left" vertical="center" wrapText="1"/>
    </xf>
    <xf numFmtId="0" fontId="8" fillId="9" borderId="7" xfId="0" applyNumberFormat="1" applyFont="1" applyFill="1" applyBorder="1" applyAlignment="1">
      <alignment horizontal="center" vertical="center" wrapText="1"/>
    </xf>
    <xf numFmtId="0" fontId="8" fillId="9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25" xfId="0" applyNumberFormat="1" applyFont="1" applyFill="1" applyBorder="1" applyAlignment="1" applyProtection="1">
      <alignment horizontal="center" vertical="top"/>
    </xf>
    <xf numFmtId="0" fontId="8" fillId="9" borderId="18" xfId="0" applyNumberFormat="1" applyFont="1" applyFill="1" applyBorder="1" applyAlignment="1">
      <alignment horizontal="center" vertical="center" wrapText="1"/>
    </xf>
    <xf numFmtId="0" fontId="8" fillId="9" borderId="26" xfId="0" applyNumberFormat="1" applyFont="1" applyFill="1" applyBorder="1" applyAlignment="1">
      <alignment horizontal="center" vertical="center" wrapText="1"/>
    </xf>
    <xf numFmtId="0" fontId="8" fillId="9" borderId="27" xfId="0" applyNumberFormat="1" applyFont="1" applyFill="1" applyBorder="1" applyAlignment="1">
      <alignment horizontal="center" vertical="center" wrapText="1"/>
    </xf>
    <xf numFmtId="0" fontId="8" fillId="9" borderId="11" xfId="0" applyNumberFormat="1" applyFont="1" applyFill="1" applyBorder="1" applyAlignment="1">
      <alignment horizontal="center" vertical="center" wrapText="1"/>
    </xf>
    <xf numFmtId="0" fontId="8" fillId="9" borderId="1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1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wrapText="1"/>
    </xf>
    <xf numFmtId="0" fontId="8" fillId="9" borderId="14" xfId="0" applyFont="1" applyFill="1" applyBorder="1" applyAlignment="1">
      <alignment horizontal="left" wrapText="1"/>
    </xf>
    <xf numFmtId="0" fontId="2" fillId="0" borderId="0" xfId="6" applyFont="1" applyAlignment="1">
      <alignment horizontal="center" wrapText="1"/>
    </xf>
    <xf numFmtId="49" fontId="11" fillId="0" borderId="48" xfId="6" applyNumberFormat="1" applyFont="1" applyBorder="1" applyAlignment="1">
      <alignment horizontal="center" vertical="center"/>
    </xf>
    <xf numFmtId="0" fontId="13" fillId="3" borderId="15" xfId="6" applyFont="1" applyFill="1" applyBorder="1" applyAlignment="1">
      <alignment horizontal="right" vertical="center"/>
    </xf>
    <xf numFmtId="0" fontId="13" fillId="3" borderId="18" xfId="6" applyFont="1" applyFill="1" applyBorder="1" applyAlignment="1">
      <alignment horizontal="right" vertical="center"/>
    </xf>
    <xf numFmtId="0" fontId="13" fillId="3" borderId="47" xfId="6" applyFont="1" applyFill="1" applyBorder="1" applyAlignment="1">
      <alignment horizontal="right" vertical="center"/>
    </xf>
    <xf numFmtId="0" fontId="13" fillId="3" borderId="40" xfId="6" applyFont="1" applyFill="1" applyBorder="1" applyAlignment="1">
      <alignment horizontal="right" vertical="center"/>
    </xf>
    <xf numFmtId="0" fontId="8" fillId="0" borderId="0" xfId="6" applyFont="1" applyBorder="1" applyAlignment="1">
      <alignment horizontal="center"/>
    </xf>
    <xf numFmtId="0" fontId="8" fillId="2" borderId="0" xfId="6" applyFont="1" applyFill="1" applyBorder="1" applyAlignment="1">
      <alignment horizontal="center"/>
    </xf>
    <xf numFmtId="0" fontId="40" fillId="0" borderId="0" xfId="6" applyFont="1" applyFill="1" applyAlignment="1">
      <alignment horizontal="center"/>
    </xf>
    <xf numFmtId="0" fontId="31" fillId="0" borderId="0" xfId="6" applyFont="1" applyFill="1" applyAlignment="1">
      <alignment horizontal="left" vertical="center" wrapText="1"/>
    </xf>
    <xf numFmtId="0" fontId="11" fillId="10" borderId="26" xfId="6" applyFont="1" applyFill="1" applyBorder="1" applyAlignment="1">
      <alignment horizontal="center" vertical="center" wrapText="1"/>
    </xf>
    <xf numFmtId="0" fontId="0" fillId="10" borderId="34" xfId="6" applyFont="1" applyFill="1" applyBorder="1" applyAlignment="1">
      <alignment horizontal="center" vertical="center"/>
    </xf>
    <xf numFmtId="0" fontId="0" fillId="10" borderId="35" xfId="6" applyFont="1" applyFill="1" applyBorder="1" applyAlignment="1">
      <alignment horizontal="center" vertical="center"/>
    </xf>
    <xf numFmtId="49" fontId="8" fillId="0" borderId="49" xfId="6" applyNumberFormat="1" applyFont="1" applyFill="1" applyBorder="1" applyAlignment="1">
      <alignment horizontal="center" vertical="center"/>
    </xf>
    <xf numFmtId="49" fontId="8" fillId="0" borderId="50" xfId="6" applyNumberFormat="1" applyFont="1" applyFill="1" applyBorder="1" applyAlignment="1">
      <alignment horizontal="center" vertical="center"/>
    </xf>
    <xf numFmtId="0" fontId="2" fillId="0" borderId="51" xfId="6" applyFont="1" applyBorder="1" applyAlignment="1">
      <alignment horizontal="center" vertical="center"/>
    </xf>
    <xf numFmtId="0" fontId="11" fillId="0" borderId="49" xfId="6" applyFont="1" applyFill="1" applyBorder="1" applyAlignment="1">
      <alignment horizontal="center" vertical="center"/>
    </xf>
    <xf numFmtId="0" fontId="11" fillId="0" borderId="50" xfId="6" applyFont="1" applyFill="1" applyBorder="1" applyAlignment="1">
      <alignment horizontal="center" vertical="center"/>
    </xf>
    <xf numFmtId="0" fontId="0" fillId="0" borderId="51" xfId="6" applyFont="1" applyBorder="1" applyAlignment="1">
      <alignment horizontal="center" vertical="center"/>
    </xf>
    <xf numFmtId="0" fontId="11" fillId="0" borderId="48" xfId="6" applyFont="1" applyFill="1" applyBorder="1" applyAlignment="1">
      <alignment horizontal="center" vertical="center"/>
    </xf>
    <xf numFmtId="0" fontId="11" fillId="0" borderId="26" xfId="6" applyFont="1" applyBorder="1" applyAlignment="1">
      <alignment horizontal="center" vertical="center"/>
    </xf>
    <xf numFmtId="0" fontId="11" fillId="0" borderId="34" xfId="6" applyFont="1" applyBorder="1" applyAlignment="1">
      <alignment horizontal="center" vertical="center"/>
    </xf>
    <xf numFmtId="0" fontId="11" fillId="0" borderId="35" xfId="6" applyFont="1" applyBorder="1" applyAlignment="1">
      <alignment horizontal="center" vertical="center"/>
    </xf>
    <xf numFmtId="0" fontId="44" fillId="2" borderId="0" xfId="0" applyFont="1" applyFill="1" applyAlignment="1">
      <alignment horizontal="center" wrapText="1"/>
    </xf>
    <xf numFmtId="0" fontId="44" fillId="2" borderId="0" xfId="0" applyFont="1" applyFill="1" applyAlignment="1">
      <alignment wrapText="1"/>
    </xf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wrapText="1"/>
    </xf>
    <xf numFmtId="0" fontId="45" fillId="0" borderId="0" xfId="15"/>
    <xf numFmtId="0" fontId="46" fillId="0" borderId="0" xfId="15" applyFont="1"/>
    <xf numFmtId="0" fontId="47" fillId="0" borderId="0" xfId="15" applyFont="1" applyBorder="1" applyAlignment="1">
      <alignment horizontal="center" wrapText="1"/>
    </xf>
    <xf numFmtId="0" fontId="45" fillId="0" borderId="0" xfId="15" applyBorder="1"/>
    <xf numFmtId="0" fontId="47" fillId="0" borderId="71" xfId="15" applyFont="1" applyBorder="1" applyAlignment="1">
      <alignment horizontal="center" vertical="center"/>
    </xf>
    <xf numFmtId="0" fontId="48" fillId="0" borderId="72" xfId="15" applyFont="1" applyBorder="1" applyAlignment="1">
      <alignment horizontal="center" vertical="center"/>
    </xf>
    <xf numFmtId="0" fontId="49" fillId="0" borderId="73" xfId="15" applyFont="1" applyBorder="1" applyAlignment="1">
      <alignment horizontal="center" vertical="center"/>
    </xf>
    <xf numFmtId="0" fontId="47" fillId="0" borderId="74" xfId="15" applyFont="1" applyBorder="1" applyAlignment="1">
      <alignment horizontal="center" vertical="center"/>
    </xf>
    <xf numFmtId="0" fontId="50" fillId="0" borderId="75" xfId="15" applyFont="1" applyBorder="1" applyAlignment="1">
      <alignment horizontal="left" vertical="center" indent="1"/>
    </xf>
    <xf numFmtId="0" fontId="47" fillId="0" borderId="76" xfId="15" applyFont="1" applyBorder="1" applyAlignment="1">
      <alignment vertical="center"/>
    </xf>
    <xf numFmtId="0" fontId="51" fillId="0" borderId="75" xfId="15" applyFont="1" applyBorder="1" applyAlignment="1">
      <alignment horizontal="left" vertical="center" indent="1"/>
    </xf>
    <xf numFmtId="179" fontId="47" fillId="0" borderId="76" xfId="1" applyNumberFormat="1" applyFont="1" applyFill="1" applyBorder="1" applyAlignment="1" applyProtection="1">
      <alignment horizontal="center" vertical="center"/>
    </xf>
    <xf numFmtId="0" fontId="47" fillId="0" borderId="77" xfId="15" applyFont="1" applyBorder="1" applyAlignment="1">
      <alignment horizontal="center" vertical="center"/>
    </xf>
    <xf numFmtId="0" fontId="47" fillId="0" borderId="78" xfId="15" applyFont="1" applyBorder="1" applyAlignment="1">
      <alignment horizontal="center" vertical="center"/>
    </xf>
    <xf numFmtId="179" fontId="47" fillId="0" borderId="79" xfId="1" applyNumberFormat="1" applyFont="1" applyFill="1" applyBorder="1" applyAlignment="1" applyProtection="1">
      <alignment horizontal="center" vertical="center"/>
    </xf>
    <xf numFmtId="0" fontId="45" fillId="0" borderId="80" xfId="15" applyBorder="1"/>
    <xf numFmtId="0" fontId="45" fillId="0" borderId="45" xfId="15" applyBorder="1"/>
    <xf numFmtId="0" fontId="47" fillId="0" borderId="77" xfId="15" applyFont="1" applyBorder="1" applyAlignment="1">
      <alignment horizontal="center" vertical="center"/>
    </xf>
    <xf numFmtId="0" fontId="48" fillId="0" borderId="81" xfId="15" applyFont="1" applyBorder="1" applyAlignment="1">
      <alignment horizontal="center" vertical="center"/>
    </xf>
    <xf numFmtId="0" fontId="49" fillId="0" borderId="82" xfId="15" applyFont="1" applyBorder="1" applyAlignment="1">
      <alignment horizontal="center" vertical="center"/>
    </xf>
    <xf numFmtId="0" fontId="47" fillId="0" borderId="74" xfId="15" applyFont="1" applyBorder="1" applyAlignment="1">
      <alignment vertical="center"/>
    </xf>
    <xf numFmtId="0" fontId="47" fillId="0" borderId="76" xfId="15" applyFont="1" applyBorder="1" applyAlignment="1">
      <alignment horizontal="center" vertical="center"/>
    </xf>
    <xf numFmtId="0" fontId="45" fillId="0" borderId="82" xfId="15" applyBorder="1"/>
    <xf numFmtId="0" fontId="51" fillId="0" borderId="75" xfId="15" applyFont="1" applyFill="1" applyBorder="1" applyAlignment="1">
      <alignment horizontal="left" vertical="center" indent="1"/>
    </xf>
    <xf numFmtId="179" fontId="47" fillId="0" borderId="79" xfId="15" applyNumberFormat="1" applyFont="1" applyBorder="1" applyAlignment="1">
      <alignment horizontal="center" vertical="center"/>
    </xf>
    <xf numFmtId="0" fontId="52" fillId="0" borderId="77" xfId="15" applyFont="1" applyBorder="1" applyAlignment="1">
      <alignment horizontal="center" vertical="center"/>
    </xf>
    <xf numFmtId="0" fontId="52" fillId="0" borderId="78" xfId="15" applyFont="1" applyBorder="1" applyAlignment="1">
      <alignment horizontal="center" vertical="center"/>
    </xf>
    <xf numFmtId="0" fontId="52" fillId="0" borderId="79" xfId="15" applyFont="1" applyBorder="1" applyAlignment="1">
      <alignment horizontal="center" vertical="center"/>
    </xf>
    <xf numFmtId="0" fontId="49" fillId="0" borderId="83" xfId="15" applyFont="1" applyBorder="1" applyAlignment="1">
      <alignment horizontal="center"/>
    </xf>
    <xf numFmtId="0" fontId="49" fillId="0" borderId="84" xfId="15" applyFont="1" applyBorder="1" applyAlignment="1">
      <alignment horizontal="center"/>
    </xf>
    <xf numFmtId="10" fontId="53" fillId="0" borderId="85" xfId="2" applyNumberFormat="1" applyFont="1" applyFill="1" applyBorder="1" applyAlignment="1" applyProtection="1">
      <alignment horizontal="center" vertical="center"/>
    </xf>
  </cellXfs>
  <cellStyles count="16">
    <cellStyle name="Euro" xfId="8"/>
    <cellStyle name="Excel Built-in Normal" xfId="15"/>
    <cellStyle name="Moeda 2" xfId="7"/>
    <cellStyle name="Moeda 3" xfId="11"/>
    <cellStyle name="Moeda 4" xfId="12"/>
    <cellStyle name="Normal" xfId="0" builtinId="0"/>
    <cellStyle name="Normal 2" xfId="3"/>
    <cellStyle name="Normal 2 2 10" xfId="9"/>
    <cellStyle name="Normal 22" xfId="10"/>
    <cellStyle name="Normal 3" xfId="6"/>
    <cellStyle name="Normal 3 2" xfId="13"/>
    <cellStyle name="Normal 6" xfId="5"/>
    <cellStyle name="Porcentagem" xfId="2" builtinId="5"/>
    <cellStyle name="Separador de milhares" xfId="1" builtinId="3"/>
    <cellStyle name="Separador de milhares 2" xfId="4"/>
    <cellStyle name="Separador de milhares 3" xfId="14"/>
  </cellStyles>
  <dxfs count="0"/>
  <tableStyles count="0" defaultTableStyle="TableStyleMedium2" defaultPivotStyle="PivotStyleLight16"/>
  <colors>
    <mruColors>
      <color rgb="FF0AC7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161528</xdr:rowOff>
    </xdr:from>
    <xdr:to>
      <xdr:col>2</xdr:col>
      <xdr:colOff>2600325</xdr:colOff>
      <xdr:row>6</xdr:row>
      <xdr:rowOff>27388</xdr:rowOff>
    </xdr:to>
    <xdr:pic>
      <xdr:nvPicPr>
        <xdr:cNvPr id="2" name="Imagem 1" descr="123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5" y="342503"/>
          <a:ext cx="2495550" cy="799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3833813</xdr:colOff>
      <xdr:row>0</xdr:row>
      <xdr:rowOff>48967</xdr:rowOff>
    </xdr:from>
    <xdr:to>
      <xdr:col>6</xdr:col>
      <xdr:colOff>153889</xdr:colOff>
      <xdr:row>4</xdr:row>
      <xdr:rowOff>9524</xdr:rowOff>
    </xdr:to>
    <xdr:pic>
      <xdr:nvPicPr>
        <xdr:cNvPr id="2" name="Imagem 1" descr="123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29213" y="48967"/>
          <a:ext cx="1701701" cy="6082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1</xdr:row>
      <xdr:rowOff>57152</xdr:rowOff>
    </xdr:from>
    <xdr:to>
      <xdr:col>7</xdr:col>
      <xdr:colOff>771525</xdr:colOff>
      <xdr:row>5</xdr:row>
      <xdr:rowOff>133351</xdr:rowOff>
    </xdr:to>
    <xdr:pic>
      <xdr:nvPicPr>
        <xdr:cNvPr id="24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6451" y="257177"/>
          <a:ext cx="2809874" cy="790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1628775</xdr:colOff>
      <xdr:row>457</xdr:row>
      <xdr:rowOff>0</xdr:rowOff>
    </xdr:from>
    <xdr:ext cx="184731" cy="264560"/>
    <xdr:sp macro="" textlink="">
      <xdr:nvSpPr>
        <xdr:cNvPr id="25" name="CaixaDeTexto 24"/>
        <xdr:cNvSpPr txBox="1"/>
      </xdr:nvSpPr>
      <xdr:spPr>
        <a:xfrm>
          <a:off x="2362200" y="1182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457</xdr:row>
      <xdr:rowOff>0</xdr:rowOff>
    </xdr:from>
    <xdr:ext cx="184731" cy="264560"/>
    <xdr:sp macro="" textlink="">
      <xdr:nvSpPr>
        <xdr:cNvPr id="26" name="CaixaDeTexto 25"/>
        <xdr:cNvSpPr txBox="1"/>
      </xdr:nvSpPr>
      <xdr:spPr>
        <a:xfrm>
          <a:off x="2362200" y="1182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457</xdr:row>
      <xdr:rowOff>0</xdr:rowOff>
    </xdr:from>
    <xdr:ext cx="184731" cy="264560"/>
    <xdr:sp macro="" textlink="">
      <xdr:nvSpPr>
        <xdr:cNvPr id="27" name="CaixaDeTexto 26"/>
        <xdr:cNvSpPr txBox="1"/>
      </xdr:nvSpPr>
      <xdr:spPr>
        <a:xfrm>
          <a:off x="2362200" y="1182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457</xdr:row>
      <xdr:rowOff>0</xdr:rowOff>
    </xdr:from>
    <xdr:ext cx="184731" cy="264560"/>
    <xdr:sp macro="" textlink="">
      <xdr:nvSpPr>
        <xdr:cNvPr id="28" name="CaixaDeTexto 27"/>
        <xdr:cNvSpPr txBox="1"/>
      </xdr:nvSpPr>
      <xdr:spPr>
        <a:xfrm>
          <a:off x="2362200" y="1182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240</xdr:row>
      <xdr:rowOff>0</xdr:rowOff>
    </xdr:from>
    <xdr:ext cx="184731" cy="264560"/>
    <xdr:sp macro="" textlink="">
      <xdr:nvSpPr>
        <xdr:cNvPr id="29" name="CaixaDeTexto 28"/>
        <xdr:cNvSpPr txBox="1"/>
      </xdr:nvSpPr>
      <xdr:spPr>
        <a:xfrm>
          <a:off x="2362200" y="625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240</xdr:row>
      <xdr:rowOff>0</xdr:rowOff>
    </xdr:from>
    <xdr:ext cx="184731" cy="264560"/>
    <xdr:sp macro="" textlink="">
      <xdr:nvSpPr>
        <xdr:cNvPr id="30" name="CaixaDeTexto 29"/>
        <xdr:cNvSpPr txBox="1"/>
      </xdr:nvSpPr>
      <xdr:spPr>
        <a:xfrm>
          <a:off x="2362200" y="625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263</xdr:row>
      <xdr:rowOff>0</xdr:rowOff>
    </xdr:from>
    <xdr:ext cx="184731" cy="264560"/>
    <xdr:sp macro="" textlink="">
      <xdr:nvSpPr>
        <xdr:cNvPr id="31" name="CaixaDeTexto 30"/>
        <xdr:cNvSpPr txBox="1"/>
      </xdr:nvSpPr>
      <xdr:spPr>
        <a:xfrm>
          <a:off x="2362200" y="6882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280</xdr:row>
      <xdr:rowOff>0</xdr:rowOff>
    </xdr:from>
    <xdr:ext cx="184731" cy="264560"/>
    <xdr:sp macro="" textlink="">
      <xdr:nvSpPr>
        <xdr:cNvPr id="32" name="CaixaDeTexto 31"/>
        <xdr:cNvSpPr txBox="1"/>
      </xdr:nvSpPr>
      <xdr:spPr>
        <a:xfrm>
          <a:off x="2362200" y="7299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280</xdr:row>
      <xdr:rowOff>0</xdr:rowOff>
    </xdr:from>
    <xdr:ext cx="184731" cy="264560"/>
    <xdr:sp macro="" textlink="">
      <xdr:nvSpPr>
        <xdr:cNvPr id="33" name="CaixaDeTexto 32"/>
        <xdr:cNvSpPr txBox="1"/>
      </xdr:nvSpPr>
      <xdr:spPr>
        <a:xfrm>
          <a:off x="2362200" y="7299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254</xdr:row>
      <xdr:rowOff>0</xdr:rowOff>
    </xdr:from>
    <xdr:ext cx="184731" cy="264560"/>
    <xdr:sp macro="" textlink="">
      <xdr:nvSpPr>
        <xdr:cNvPr id="34" name="CaixaDeTexto 33"/>
        <xdr:cNvSpPr txBox="1"/>
      </xdr:nvSpPr>
      <xdr:spPr>
        <a:xfrm>
          <a:off x="2362200" y="6580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280</xdr:row>
      <xdr:rowOff>0</xdr:rowOff>
    </xdr:from>
    <xdr:ext cx="184731" cy="264560"/>
    <xdr:sp macro="" textlink="">
      <xdr:nvSpPr>
        <xdr:cNvPr id="35" name="CaixaDeTexto 34"/>
        <xdr:cNvSpPr txBox="1"/>
      </xdr:nvSpPr>
      <xdr:spPr>
        <a:xfrm>
          <a:off x="2362200" y="7299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280</xdr:row>
      <xdr:rowOff>0</xdr:rowOff>
    </xdr:from>
    <xdr:ext cx="184731" cy="264560"/>
    <xdr:sp macro="" textlink="">
      <xdr:nvSpPr>
        <xdr:cNvPr id="36" name="CaixaDeTexto 35"/>
        <xdr:cNvSpPr txBox="1"/>
      </xdr:nvSpPr>
      <xdr:spPr>
        <a:xfrm>
          <a:off x="2362200" y="7299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310</xdr:row>
      <xdr:rowOff>0</xdr:rowOff>
    </xdr:from>
    <xdr:ext cx="184731" cy="264560"/>
    <xdr:sp macro="" textlink="">
      <xdr:nvSpPr>
        <xdr:cNvPr id="37" name="CaixaDeTexto 36"/>
        <xdr:cNvSpPr txBox="1"/>
      </xdr:nvSpPr>
      <xdr:spPr>
        <a:xfrm>
          <a:off x="2362200" y="806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357</xdr:row>
      <xdr:rowOff>0</xdr:rowOff>
    </xdr:from>
    <xdr:ext cx="184731" cy="264560"/>
    <xdr:sp macro="" textlink="">
      <xdr:nvSpPr>
        <xdr:cNvPr id="38" name="CaixaDeTexto 37"/>
        <xdr:cNvSpPr txBox="1"/>
      </xdr:nvSpPr>
      <xdr:spPr>
        <a:xfrm>
          <a:off x="2362200" y="9072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365</xdr:row>
      <xdr:rowOff>0</xdr:rowOff>
    </xdr:from>
    <xdr:ext cx="184731" cy="264560"/>
    <xdr:sp macro="" textlink="">
      <xdr:nvSpPr>
        <xdr:cNvPr id="39" name="CaixaDeTexto 38"/>
        <xdr:cNvSpPr txBox="1"/>
      </xdr:nvSpPr>
      <xdr:spPr>
        <a:xfrm>
          <a:off x="2362200" y="9272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372</xdr:row>
      <xdr:rowOff>0</xdr:rowOff>
    </xdr:from>
    <xdr:ext cx="184731" cy="264560"/>
    <xdr:sp macro="" textlink="">
      <xdr:nvSpPr>
        <xdr:cNvPr id="40" name="CaixaDeTexto 39"/>
        <xdr:cNvSpPr txBox="1"/>
      </xdr:nvSpPr>
      <xdr:spPr>
        <a:xfrm>
          <a:off x="2362200" y="9419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385</xdr:row>
      <xdr:rowOff>0</xdr:rowOff>
    </xdr:from>
    <xdr:ext cx="184731" cy="264560"/>
    <xdr:sp macro="" textlink="">
      <xdr:nvSpPr>
        <xdr:cNvPr id="41" name="CaixaDeTexto 40"/>
        <xdr:cNvSpPr txBox="1"/>
      </xdr:nvSpPr>
      <xdr:spPr>
        <a:xfrm>
          <a:off x="2362200" y="9731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385</xdr:row>
      <xdr:rowOff>0</xdr:rowOff>
    </xdr:from>
    <xdr:ext cx="184731" cy="264560"/>
    <xdr:sp macro="" textlink="">
      <xdr:nvSpPr>
        <xdr:cNvPr id="42" name="CaixaDeTexto 41"/>
        <xdr:cNvSpPr txBox="1"/>
      </xdr:nvSpPr>
      <xdr:spPr>
        <a:xfrm>
          <a:off x="2362200" y="9731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405</xdr:row>
      <xdr:rowOff>0</xdr:rowOff>
    </xdr:from>
    <xdr:ext cx="184731" cy="264560"/>
    <xdr:sp macro="" textlink="">
      <xdr:nvSpPr>
        <xdr:cNvPr id="43" name="CaixaDeTexto 42"/>
        <xdr:cNvSpPr txBox="1"/>
      </xdr:nvSpPr>
      <xdr:spPr>
        <a:xfrm>
          <a:off x="2362200" y="1040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415</xdr:row>
      <xdr:rowOff>0</xdr:rowOff>
    </xdr:from>
    <xdr:ext cx="184731" cy="264560"/>
    <xdr:sp macro="" textlink="">
      <xdr:nvSpPr>
        <xdr:cNvPr id="44" name="CaixaDeTexto 43"/>
        <xdr:cNvSpPr txBox="1"/>
      </xdr:nvSpPr>
      <xdr:spPr>
        <a:xfrm>
          <a:off x="2362200" y="10703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310</xdr:row>
      <xdr:rowOff>0</xdr:rowOff>
    </xdr:from>
    <xdr:ext cx="184731" cy="264560"/>
    <xdr:sp macro="" textlink="">
      <xdr:nvSpPr>
        <xdr:cNvPr id="45" name="CaixaDeTexto 44"/>
        <xdr:cNvSpPr txBox="1"/>
      </xdr:nvSpPr>
      <xdr:spPr>
        <a:xfrm>
          <a:off x="2362200" y="806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314</xdr:row>
      <xdr:rowOff>0</xdr:rowOff>
    </xdr:from>
    <xdr:ext cx="184731" cy="264560"/>
    <xdr:sp macro="" textlink="">
      <xdr:nvSpPr>
        <xdr:cNvPr id="46" name="CaixaDeTexto 45"/>
        <xdr:cNvSpPr txBox="1"/>
      </xdr:nvSpPr>
      <xdr:spPr>
        <a:xfrm>
          <a:off x="2362200" y="8141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372</xdr:row>
      <xdr:rowOff>0</xdr:rowOff>
    </xdr:from>
    <xdr:ext cx="184731" cy="264560"/>
    <xdr:sp macro="" textlink="">
      <xdr:nvSpPr>
        <xdr:cNvPr id="47" name="CaixaDeTexto 46"/>
        <xdr:cNvSpPr txBox="1"/>
      </xdr:nvSpPr>
      <xdr:spPr>
        <a:xfrm>
          <a:off x="2362200" y="9419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395</xdr:row>
      <xdr:rowOff>0</xdr:rowOff>
    </xdr:from>
    <xdr:ext cx="184731" cy="264560"/>
    <xdr:sp macro="" textlink="">
      <xdr:nvSpPr>
        <xdr:cNvPr id="48" name="CaixaDeTexto 47"/>
        <xdr:cNvSpPr txBox="1"/>
      </xdr:nvSpPr>
      <xdr:spPr>
        <a:xfrm>
          <a:off x="2362200" y="1007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395</xdr:row>
      <xdr:rowOff>0</xdr:rowOff>
    </xdr:from>
    <xdr:ext cx="184731" cy="264560"/>
    <xdr:sp macro="" textlink="">
      <xdr:nvSpPr>
        <xdr:cNvPr id="49" name="CaixaDeTexto 48"/>
        <xdr:cNvSpPr txBox="1"/>
      </xdr:nvSpPr>
      <xdr:spPr>
        <a:xfrm>
          <a:off x="2362200" y="10070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325</xdr:row>
      <xdr:rowOff>0</xdr:rowOff>
    </xdr:from>
    <xdr:ext cx="184731" cy="264560"/>
    <xdr:sp macro="" textlink="">
      <xdr:nvSpPr>
        <xdr:cNvPr id="52" name="CaixaDeTexto 51"/>
        <xdr:cNvSpPr txBox="1"/>
      </xdr:nvSpPr>
      <xdr:spPr>
        <a:xfrm>
          <a:off x="2362200" y="8502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310</xdr:row>
      <xdr:rowOff>0</xdr:rowOff>
    </xdr:from>
    <xdr:ext cx="184731" cy="264560"/>
    <xdr:sp macro="" textlink="">
      <xdr:nvSpPr>
        <xdr:cNvPr id="53" name="CaixaDeTexto 52"/>
        <xdr:cNvSpPr txBox="1"/>
      </xdr:nvSpPr>
      <xdr:spPr>
        <a:xfrm>
          <a:off x="2362200" y="8060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1628775</xdr:colOff>
      <xdr:row>139</xdr:row>
      <xdr:rowOff>0</xdr:rowOff>
    </xdr:from>
    <xdr:ext cx="184731" cy="264560"/>
    <xdr:sp macro="" textlink="">
      <xdr:nvSpPr>
        <xdr:cNvPr id="54" name="CaixaDeTexto 53"/>
        <xdr:cNvSpPr txBox="1"/>
      </xdr:nvSpPr>
      <xdr:spPr>
        <a:xfrm>
          <a:off x="3990975" y="3015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433</xdr:row>
      <xdr:rowOff>0</xdr:rowOff>
    </xdr:from>
    <xdr:ext cx="184731" cy="264560"/>
    <xdr:sp macro="" textlink="">
      <xdr:nvSpPr>
        <xdr:cNvPr id="56" name="CaixaDeTexto 55"/>
        <xdr:cNvSpPr txBox="1"/>
      </xdr:nvSpPr>
      <xdr:spPr>
        <a:xfrm>
          <a:off x="2362200" y="11273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248</xdr:row>
      <xdr:rowOff>0</xdr:rowOff>
    </xdr:from>
    <xdr:ext cx="184731" cy="264560"/>
    <xdr:sp macro="" textlink="">
      <xdr:nvSpPr>
        <xdr:cNvPr id="57" name="CaixaDeTexto 56"/>
        <xdr:cNvSpPr txBox="1"/>
      </xdr:nvSpPr>
      <xdr:spPr>
        <a:xfrm>
          <a:off x="2362200" y="6433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248</xdr:row>
      <xdr:rowOff>0</xdr:rowOff>
    </xdr:from>
    <xdr:ext cx="184731" cy="264560"/>
    <xdr:sp macro="" textlink="">
      <xdr:nvSpPr>
        <xdr:cNvPr id="58" name="CaixaDeTexto 57"/>
        <xdr:cNvSpPr txBox="1"/>
      </xdr:nvSpPr>
      <xdr:spPr>
        <a:xfrm>
          <a:off x="2362200" y="6433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294</xdr:row>
      <xdr:rowOff>0</xdr:rowOff>
    </xdr:from>
    <xdr:ext cx="184731" cy="264560"/>
    <xdr:sp macro="" textlink="">
      <xdr:nvSpPr>
        <xdr:cNvPr id="60" name="CaixaDeTexto 59"/>
        <xdr:cNvSpPr txBox="1"/>
      </xdr:nvSpPr>
      <xdr:spPr>
        <a:xfrm>
          <a:off x="2362200" y="7335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465</xdr:row>
      <xdr:rowOff>0</xdr:rowOff>
    </xdr:from>
    <xdr:ext cx="184731" cy="264560"/>
    <xdr:sp macro="" textlink="">
      <xdr:nvSpPr>
        <xdr:cNvPr id="61" name="CaixaDeTexto 60"/>
        <xdr:cNvSpPr txBox="1"/>
      </xdr:nvSpPr>
      <xdr:spPr>
        <a:xfrm>
          <a:off x="2362200" y="1197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465</xdr:row>
      <xdr:rowOff>0</xdr:rowOff>
    </xdr:from>
    <xdr:ext cx="184731" cy="264560"/>
    <xdr:sp macro="" textlink="">
      <xdr:nvSpPr>
        <xdr:cNvPr id="62" name="CaixaDeTexto 61"/>
        <xdr:cNvSpPr txBox="1"/>
      </xdr:nvSpPr>
      <xdr:spPr>
        <a:xfrm>
          <a:off x="2362200" y="1197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465</xdr:row>
      <xdr:rowOff>0</xdr:rowOff>
    </xdr:from>
    <xdr:ext cx="184731" cy="264560"/>
    <xdr:sp macro="" textlink="">
      <xdr:nvSpPr>
        <xdr:cNvPr id="63" name="CaixaDeTexto 62"/>
        <xdr:cNvSpPr txBox="1"/>
      </xdr:nvSpPr>
      <xdr:spPr>
        <a:xfrm>
          <a:off x="2362200" y="1197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465</xdr:row>
      <xdr:rowOff>0</xdr:rowOff>
    </xdr:from>
    <xdr:ext cx="184731" cy="264560"/>
    <xdr:sp macro="" textlink="">
      <xdr:nvSpPr>
        <xdr:cNvPr id="64" name="CaixaDeTexto 63"/>
        <xdr:cNvSpPr txBox="1"/>
      </xdr:nvSpPr>
      <xdr:spPr>
        <a:xfrm>
          <a:off x="2362200" y="11976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282</xdr:row>
      <xdr:rowOff>0</xdr:rowOff>
    </xdr:from>
    <xdr:ext cx="184731" cy="264560"/>
    <xdr:sp macro="" textlink="">
      <xdr:nvSpPr>
        <xdr:cNvPr id="65" name="CaixaDeTexto 64"/>
        <xdr:cNvSpPr txBox="1"/>
      </xdr:nvSpPr>
      <xdr:spPr>
        <a:xfrm>
          <a:off x="2609850" y="5010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282</xdr:row>
      <xdr:rowOff>0</xdr:rowOff>
    </xdr:from>
    <xdr:ext cx="184731" cy="264560"/>
    <xdr:sp macro="" textlink="">
      <xdr:nvSpPr>
        <xdr:cNvPr id="66" name="CaixaDeTexto 65"/>
        <xdr:cNvSpPr txBox="1"/>
      </xdr:nvSpPr>
      <xdr:spPr>
        <a:xfrm>
          <a:off x="2609850" y="5010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99</xdr:row>
      <xdr:rowOff>0</xdr:rowOff>
    </xdr:from>
    <xdr:ext cx="184731" cy="264560"/>
    <xdr:sp macro="" textlink="">
      <xdr:nvSpPr>
        <xdr:cNvPr id="50" name="CaixaDeTexto 49"/>
        <xdr:cNvSpPr txBox="1"/>
      </xdr:nvSpPr>
      <xdr:spPr>
        <a:xfrm>
          <a:off x="2362200" y="240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92</xdr:row>
      <xdr:rowOff>0</xdr:rowOff>
    </xdr:from>
    <xdr:ext cx="184731" cy="264560"/>
    <xdr:sp macro="" textlink="">
      <xdr:nvSpPr>
        <xdr:cNvPr id="51" name="CaixaDeTexto 50"/>
        <xdr:cNvSpPr txBox="1"/>
      </xdr:nvSpPr>
      <xdr:spPr>
        <a:xfrm>
          <a:off x="2362200" y="2174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110</xdr:row>
      <xdr:rowOff>0</xdr:rowOff>
    </xdr:from>
    <xdr:ext cx="184731" cy="264560"/>
    <xdr:sp macro="" textlink="">
      <xdr:nvSpPr>
        <xdr:cNvPr id="55" name="CaixaDeTexto 54"/>
        <xdr:cNvSpPr txBox="1"/>
      </xdr:nvSpPr>
      <xdr:spPr>
        <a:xfrm>
          <a:off x="2362200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109</xdr:row>
      <xdr:rowOff>0</xdr:rowOff>
    </xdr:from>
    <xdr:ext cx="184731" cy="264560"/>
    <xdr:sp macro="" textlink="">
      <xdr:nvSpPr>
        <xdr:cNvPr id="59" name="CaixaDeTexto 58"/>
        <xdr:cNvSpPr txBox="1"/>
      </xdr:nvSpPr>
      <xdr:spPr>
        <a:xfrm>
          <a:off x="2362200" y="2697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1628775</xdr:colOff>
      <xdr:row>102</xdr:row>
      <xdr:rowOff>0</xdr:rowOff>
    </xdr:from>
    <xdr:ext cx="184731" cy="264560"/>
    <xdr:sp macro="" textlink="">
      <xdr:nvSpPr>
        <xdr:cNvPr id="67" name="CaixaDeTexto 66"/>
        <xdr:cNvSpPr txBox="1"/>
      </xdr:nvSpPr>
      <xdr:spPr>
        <a:xfrm>
          <a:off x="2362200" y="2478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889000</xdr:colOff>
      <xdr:row>0</xdr:row>
      <xdr:rowOff>155987</xdr:rowOff>
    </xdr:from>
    <xdr:to>
      <xdr:col>5</xdr:col>
      <xdr:colOff>185209</xdr:colOff>
      <xdr:row>4</xdr:row>
      <xdr:rowOff>123823</xdr:rowOff>
    </xdr:to>
    <xdr:pic>
      <xdr:nvPicPr>
        <xdr:cNvPr id="3" name="Imagem 3" descr="http://hotspot.pmvg.intra/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55987"/>
          <a:ext cx="2344209" cy="650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</xdr:colOff>
      <xdr:row>0</xdr:row>
      <xdr:rowOff>228779</xdr:rowOff>
    </xdr:from>
    <xdr:to>
      <xdr:col>11</xdr:col>
      <xdr:colOff>127001</xdr:colOff>
      <xdr:row>4</xdr:row>
      <xdr:rowOff>55032</xdr:rowOff>
    </xdr:to>
    <xdr:pic>
      <xdr:nvPicPr>
        <xdr:cNvPr id="2" name="Imagem 1" descr="123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7349" y="228779"/>
          <a:ext cx="2355852" cy="8073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2962276</xdr:colOff>
      <xdr:row>0</xdr:row>
      <xdr:rowOff>76200</xdr:rowOff>
    </xdr:from>
    <xdr:to>
      <xdr:col>3</xdr:col>
      <xdr:colOff>47625</xdr:colOff>
      <xdr:row>3</xdr:row>
      <xdr:rowOff>85724</xdr:rowOff>
    </xdr:to>
    <xdr:pic>
      <xdr:nvPicPr>
        <xdr:cNvPr id="2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5301" y="76200"/>
          <a:ext cx="1857374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BS%20-%20construmat%20Porte%20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A"/>
      <sheetName val="PLANILHA"/>
      <sheetName val="CRONO(total)"/>
      <sheetName val="2ª Med_Adit"/>
      <sheetName val="1ª Med_Adit"/>
      <sheetName val="1ª Med_Contr"/>
      <sheetName val="2ª Med_Contr"/>
      <sheetName val="3ª Med_Contr"/>
      <sheetName val="Cron Const"/>
      <sheetName val="Estrutural-12 Salas"/>
      <sheetName val="Estrutural Coz Refeitório"/>
      <sheetName val="Cron Praça Recreação e Urban"/>
      <sheetName val="Quant Praça Recreação Urban"/>
      <sheetName val="Hidro Sanit"/>
      <sheetName val="Cron hidro"/>
      <sheetName val="Elétrica"/>
      <sheetName val="Crono Elétrica"/>
      <sheetName val="Crono Muro"/>
      <sheetName val="Crono Quadra"/>
      <sheetName val="Quant Quadra"/>
    </sheetNames>
    <sheetDataSet>
      <sheetData sheetId="0">
        <row r="6">
          <cell r="A6" t="str">
            <v>UNIDADE BÁSICA DE SAÚDE CONSTRUMAT - PORTE I</v>
          </cell>
        </row>
        <row r="7">
          <cell r="A7" t="str">
            <v>ENDEREÇO: RUA ANTÔNIO LINO- BAIRRO CONSTRUMAT -  Várzea Grande/MT</v>
          </cell>
        </row>
        <row r="8">
          <cell r="A8" t="str">
            <v>CIDADE: VÁRZEA GRANDE -MT</v>
          </cell>
        </row>
        <row r="13">
          <cell r="B13" t="str">
            <v>MOBILIZAÇÃO - CANTEIRO DE OBRAS - DEMOLIÇÕES</v>
          </cell>
        </row>
        <row r="14">
          <cell r="B14" t="str">
            <v>COBERTURA</v>
          </cell>
        </row>
        <row r="15">
          <cell r="B15" t="str">
            <v>FUNDAÇÃO E ESTRUTURA</v>
          </cell>
        </row>
        <row r="16">
          <cell r="B16" t="str">
            <v>ALVENARIA - VEDAÇÃO</v>
          </cell>
        </row>
        <row r="17">
          <cell r="B17" t="str">
            <v>IMPERMEABILIZAÇÃO</v>
          </cell>
        </row>
        <row r="18">
          <cell r="B18" t="str">
            <v>REVESTIMENTOS - PISOS, PAREDES E TETOS</v>
          </cell>
        </row>
        <row r="19">
          <cell r="B19" t="str">
            <v>ESQUARIAS</v>
          </cell>
        </row>
        <row r="20">
          <cell r="B20" t="str">
            <v>INSTALAÇÃO ELÉTRICA</v>
          </cell>
        </row>
        <row r="21">
          <cell r="B21" t="str">
            <v>INSTALAÇÃO HIDRÁULICA</v>
          </cell>
        </row>
        <row r="22">
          <cell r="B22" t="str">
            <v>SISTEMA DE TRATAMENTO DE ESGOTO</v>
          </cell>
        </row>
        <row r="23">
          <cell r="B23" t="str">
            <v>REDE AR COMPRIMIDO</v>
          </cell>
        </row>
        <row r="24">
          <cell r="B24" t="str">
            <v>DIVERSOS E LIMPEZA DA OBRA</v>
          </cell>
        </row>
        <row r="26">
          <cell r="B26" t="str">
            <v>TOTAL DA OBRA =</v>
          </cell>
        </row>
      </sheetData>
      <sheetData sheetId="1">
        <row r="11">
          <cell r="C11" t="str">
            <v>MOBILIZAÇÃO - CANTEIRO DE OBRAS - DEMOLIÇÕES</v>
          </cell>
        </row>
        <row r="19">
          <cell r="H19">
            <v>23828.316539664003</v>
          </cell>
        </row>
        <row r="20">
          <cell r="C20" t="str">
            <v>COBERTURA</v>
          </cell>
        </row>
        <row r="30">
          <cell r="H30">
            <v>53100.682919759995</v>
          </cell>
        </row>
        <row r="31">
          <cell r="C31" t="str">
            <v>FUNDAÇÃO E ESTRUTURA</v>
          </cell>
        </row>
        <row r="39">
          <cell r="H39">
            <v>243317.86151287996</v>
          </cell>
        </row>
        <row r="40">
          <cell r="C40" t="str">
            <v>ALVENARIA - VEDAÇÃO</v>
          </cell>
        </row>
        <row r="49">
          <cell r="H49">
            <v>109981.06500736317</v>
          </cell>
        </row>
        <row r="50">
          <cell r="C50" t="str">
            <v>IMPERMEABILIZAÇÃO</v>
          </cell>
        </row>
        <row r="53">
          <cell r="H53">
            <v>171.46098368</v>
          </cell>
        </row>
        <row r="54">
          <cell r="C54" t="str">
            <v>REVESTIMENTOS - PISOS, PAREDES E TETOS</v>
          </cell>
        </row>
        <row r="80">
          <cell r="H80">
            <v>145771.87414227202</v>
          </cell>
        </row>
        <row r="81">
          <cell r="C81" t="str">
            <v>ESQUARIAS</v>
          </cell>
        </row>
        <row r="96">
          <cell r="H96">
            <v>88057.820981247089</v>
          </cell>
        </row>
        <row r="97">
          <cell r="C97" t="str">
            <v>INSTALAÇÃO ELÉTRICA</v>
          </cell>
        </row>
        <row r="137">
          <cell r="H137">
            <v>57988.364699999991</v>
          </cell>
        </row>
        <row r="174">
          <cell r="H174">
            <v>63856.961868878527</v>
          </cell>
        </row>
        <row r="218">
          <cell r="H218">
            <v>17944.337224800001</v>
          </cell>
        </row>
        <row r="219">
          <cell r="C219" t="str">
            <v>REDE AR COMPRIMIDO</v>
          </cell>
        </row>
        <row r="226">
          <cell r="H226">
            <v>14664.712896736</v>
          </cell>
        </row>
        <row r="227">
          <cell r="C227" t="str">
            <v>DIVERSOS E LIMPEZA DA OBRA</v>
          </cell>
        </row>
        <row r="230">
          <cell r="H230">
            <v>1008.0379579199999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41">
          <cell r="N141">
            <v>0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2:I299"/>
  <sheetViews>
    <sheetView tabSelected="1" view="pageBreakPreview" topLeftCell="A4" zoomScale="60" workbookViewId="0">
      <selection activeCell="K24" sqref="K24"/>
    </sheetView>
  </sheetViews>
  <sheetFormatPr defaultRowHeight="14.25" customHeight="1"/>
  <cols>
    <col min="1" max="1" width="12.5703125" style="463" customWidth="1"/>
    <col min="2" max="2" width="92.28515625" style="463" customWidth="1"/>
    <col min="3" max="3" width="45.140625" style="463" customWidth="1"/>
    <col min="4" max="4" width="27.85546875" style="420" hidden="1" customWidth="1"/>
    <col min="5" max="5" width="13.28515625" style="420" hidden="1" customWidth="1"/>
    <col min="6" max="6" width="27.85546875" style="420" hidden="1" customWidth="1"/>
    <col min="7" max="7" width="13.28515625" style="420" hidden="1" customWidth="1"/>
    <col min="8" max="8" width="9.28515625" style="420" bestFit="1" customWidth="1"/>
    <col min="9" max="16384" width="9.140625" style="420"/>
  </cols>
  <sheetData>
    <row r="2" spans="1:9" s="418" customFormat="1" ht="16.5" customHeight="1">
      <c r="A2" s="557" t="s">
        <v>466</v>
      </c>
      <c r="B2" s="557"/>
      <c r="C2" s="417"/>
    </row>
    <row r="3" spans="1:9" ht="13.5" customHeight="1">
      <c r="A3" s="558" t="s">
        <v>467</v>
      </c>
      <c r="B3" s="558"/>
      <c r="C3" s="419"/>
    </row>
    <row r="4" spans="1:9" s="421" customFormat="1" ht="12.75" customHeight="1">
      <c r="A4" s="559" t="s">
        <v>468</v>
      </c>
      <c r="B4" s="559"/>
      <c r="C4" s="419"/>
    </row>
    <row r="5" spans="1:9" s="421" customFormat="1" ht="15" customHeight="1">
      <c r="A5" s="422"/>
      <c r="B5" s="422"/>
      <c r="C5" s="419"/>
    </row>
    <row r="6" spans="1:9" ht="15.75" customHeight="1" thickBot="1">
      <c r="A6" s="560" t="s">
        <v>991</v>
      </c>
      <c r="B6" s="561"/>
      <c r="C6" s="561"/>
      <c r="D6" s="561"/>
      <c r="E6" s="561"/>
      <c r="F6" s="561"/>
    </row>
    <row r="7" spans="1:9" ht="14.25" customHeight="1">
      <c r="A7" s="562" t="s">
        <v>992</v>
      </c>
      <c r="B7" s="562"/>
      <c r="C7" s="562"/>
      <c r="D7" s="562"/>
      <c r="E7" s="563"/>
      <c r="F7" s="423" t="s">
        <v>993</v>
      </c>
      <c r="G7" s="424"/>
      <c r="H7" s="424"/>
      <c r="I7" s="424"/>
    </row>
    <row r="8" spans="1:9" ht="17.25" customHeight="1" thickBot="1">
      <c r="A8" s="564" t="s">
        <v>994</v>
      </c>
      <c r="B8" s="564"/>
      <c r="C8" s="565"/>
      <c r="D8" s="425"/>
      <c r="E8" s="416"/>
      <c r="F8" s="426" t="s">
        <v>995</v>
      </c>
      <c r="G8" s="424"/>
      <c r="H8" s="424"/>
      <c r="I8" s="424"/>
    </row>
    <row r="9" spans="1:9" ht="21.75" customHeight="1" thickBot="1">
      <c r="A9" s="551"/>
      <c r="B9" s="552"/>
      <c r="C9" s="427" t="s">
        <v>996</v>
      </c>
      <c r="D9" s="428"/>
      <c r="F9" s="428"/>
    </row>
    <row r="10" spans="1:9" ht="14.25" customHeight="1">
      <c r="A10" s="553" t="s">
        <v>8</v>
      </c>
      <c r="B10" s="553" t="s">
        <v>997</v>
      </c>
      <c r="C10" s="545" t="s">
        <v>998</v>
      </c>
      <c r="D10" s="545" t="s">
        <v>999</v>
      </c>
      <c r="E10" s="547" t="s">
        <v>1000</v>
      </c>
      <c r="F10" s="545" t="s">
        <v>1001</v>
      </c>
      <c r="G10" s="547" t="s">
        <v>1000</v>
      </c>
    </row>
    <row r="11" spans="1:9" ht="13.5" customHeight="1" thickBot="1">
      <c r="A11" s="554"/>
      <c r="B11" s="554"/>
      <c r="C11" s="556"/>
      <c r="D11" s="546"/>
      <c r="E11" s="548"/>
      <c r="F11" s="546"/>
      <c r="G11" s="548"/>
    </row>
    <row r="12" spans="1:9" ht="9" customHeight="1" thickBot="1">
      <c r="A12" s="555"/>
      <c r="B12" s="555"/>
      <c r="C12" s="546"/>
      <c r="D12" s="429" t="s">
        <v>998</v>
      </c>
      <c r="E12" s="549"/>
      <c r="F12" s="429" t="s">
        <v>998</v>
      </c>
      <c r="G12" s="549"/>
    </row>
    <row r="13" spans="1:9" s="435" customFormat="1" ht="21" customHeight="1">
      <c r="A13" s="430" t="s">
        <v>1002</v>
      </c>
      <c r="B13" s="431" t="str">
        <f>[1]PLANILHA!C11</f>
        <v>MOBILIZAÇÃO - CANTEIRO DE OBRAS - DEMOLIÇÕES</v>
      </c>
      <c r="C13" s="432">
        <f>[1]PLANILHA!H19</f>
        <v>23828.316539664003</v>
      </c>
      <c r="D13" s="433" t="e">
        <f>[1]PLANILHA!#REF!</f>
        <v>#REF!</v>
      </c>
      <c r="E13" s="434" t="e">
        <f t="shared" ref="E13:E24" si="0">D13/C13</f>
        <v>#REF!</v>
      </c>
      <c r="F13" s="433" t="e">
        <f>[1]PLANILHA!#REF!</f>
        <v>#REF!</v>
      </c>
      <c r="G13" s="434" t="e">
        <f t="shared" ref="G13:G24" si="1">F13/C13</f>
        <v>#REF!</v>
      </c>
    </row>
    <row r="14" spans="1:9" s="435" customFormat="1" ht="20.25" customHeight="1">
      <c r="A14" s="430" t="s">
        <v>855</v>
      </c>
      <c r="B14" s="436" t="str">
        <f>[1]PLANILHA!C20</f>
        <v>COBERTURA</v>
      </c>
      <c r="C14" s="437">
        <f>[1]PLANILHA!H30</f>
        <v>53100.682919759995</v>
      </c>
      <c r="D14" s="433" t="e">
        <f>#REF!</f>
        <v>#REF!</v>
      </c>
      <c r="E14" s="434" t="e">
        <f t="shared" si="0"/>
        <v>#REF!</v>
      </c>
      <c r="F14" s="433" t="e">
        <f>[1]PLANILHA!#REF!</f>
        <v>#REF!</v>
      </c>
      <c r="G14" s="434" t="e">
        <f t="shared" si="1"/>
        <v>#REF!</v>
      </c>
    </row>
    <row r="15" spans="1:9" s="435" customFormat="1" ht="21.75" customHeight="1">
      <c r="A15" s="430" t="s">
        <v>1003</v>
      </c>
      <c r="B15" s="438" t="str">
        <f>[1]PLANILHA!C31</f>
        <v>FUNDAÇÃO E ESTRUTURA</v>
      </c>
      <c r="C15" s="437">
        <f>[1]PLANILHA!H39</f>
        <v>243317.86151287996</v>
      </c>
      <c r="D15" s="433">
        <f>[1]Elétrica!N141</f>
        <v>0</v>
      </c>
      <c r="E15" s="434">
        <f t="shared" si="0"/>
        <v>0</v>
      </c>
      <c r="F15" s="433" t="e">
        <f>[1]PLANILHA!#REF!</f>
        <v>#REF!</v>
      </c>
      <c r="G15" s="434" t="e">
        <f t="shared" si="1"/>
        <v>#REF!</v>
      </c>
    </row>
    <row r="16" spans="1:9" s="435" customFormat="1" ht="19.5" customHeight="1">
      <c r="A16" s="430" t="s">
        <v>856</v>
      </c>
      <c r="B16" s="439" t="str">
        <f>[1]PLANILHA!C40</f>
        <v>ALVENARIA - VEDAÇÃO</v>
      </c>
      <c r="C16" s="440">
        <f>[1]PLANILHA!H49</f>
        <v>109981.06500736317</v>
      </c>
      <c r="D16" s="433" t="e">
        <f>#REF!</f>
        <v>#REF!</v>
      </c>
      <c r="E16" s="434" t="e">
        <f t="shared" si="0"/>
        <v>#REF!</v>
      </c>
      <c r="F16" s="433" t="e">
        <f>[1]PLANILHA!#REF!</f>
        <v>#REF!</v>
      </c>
      <c r="G16" s="434" t="e">
        <f t="shared" si="1"/>
        <v>#REF!</v>
      </c>
    </row>
    <row r="17" spans="1:7" s="435" customFormat="1" ht="20.25" customHeight="1">
      <c r="A17" s="430" t="s">
        <v>767</v>
      </c>
      <c r="B17" s="441" t="str">
        <f>[1]PLANILHA!C50</f>
        <v>IMPERMEABILIZAÇÃO</v>
      </c>
      <c r="C17" s="440">
        <f>[1]PLANILHA!H53</f>
        <v>171.46098368</v>
      </c>
      <c r="D17" s="433"/>
      <c r="E17" s="434">
        <f>D17/C17</f>
        <v>0</v>
      </c>
      <c r="F17" s="433"/>
      <c r="G17" s="434"/>
    </row>
    <row r="18" spans="1:7" s="435" customFormat="1" ht="19.5" customHeight="1">
      <c r="A18" s="430" t="s">
        <v>857</v>
      </c>
      <c r="B18" s="439" t="str">
        <f>[1]PLANILHA!C54</f>
        <v>REVESTIMENTOS - PISOS, PAREDES E TETOS</v>
      </c>
      <c r="C18" s="440">
        <f>[1]PLANILHA!H80</f>
        <v>145771.87414227202</v>
      </c>
      <c r="D18" s="433" t="e">
        <f>#REF!</f>
        <v>#REF!</v>
      </c>
      <c r="E18" s="434" t="e">
        <f t="shared" si="0"/>
        <v>#REF!</v>
      </c>
      <c r="F18" s="433" t="e">
        <f>[1]PLANILHA!#REF!</f>
        <v>#REF!</v>
      </c>
      <c r="G18" s="434" t="e">
        <f t="shared" si="1"/>
        <v>#REF!</v>
      </c>
    </row>
    <row r="19" spans="1:7" s="435" customFormat="1" ht="20.25" customHeight="1">
      <c r="A19" s="430" t="s">
        <v>1004</v>
      </c>
      <c r="B19" s="441" t="str">
        <f>[1]PLANILHA!C81</f>
        <v>ESQUARIAS</v>
      </c>
      <c r="C19" s="440">
        <f>[1]PLANILHA!H96</f>
        <v>88057.820981247089</v>
      </c>
      <c r="D19" s="433" t="e">
        <f>#REF!</f>
        <v>#REF!</v>
      </c>
      <c r="E19" s="434" t="e">
        <f t="shared" si="0"/>
        <v>#REF!</v>
      </c>
      <c r="F19" s="433" t="e">
        <f>[1]PLANILHA!#REF!</f>
        <v>#REF!</v>
      </c>
      <c r="G19" s="434" t="e">
        <f t="shared" si="1"/>
        <v>#REF!</v>
      </c>
    </row>
    <row r="20" spans="1:7" s="435" customFormat="1" ht="22.5" customHeight="1">
      <c r="A20" s="430" t="s">
        <v>1005</v>
      </c>
      <c r="B20" s="442" t="str">
        <f>[1]PLANILHA!C97</f>
        <v>INSTALAÇÃO ELÉTRICA</v>
      </c>
      <c r="C20" s="440">
        <f>[1]PLANILHA!H137</f>
        <v>57988.364699999991</v>
      </c>
      <c r="D20" s="433" t="e">
        <f>#REF!</f>
        <v>#REF!</v>
      </c>
      <c r="E20" s="434" t="e">
        <f t="shared" si="0"/>
        <v>#REF!</v>
      </c>
      <c r="F20" s="433" t="e">
        <f>[1]PLANILHA!#REF!</f>
        <v>#REF!</v>
      </c>
      <c r="G20" s="434" t="e">
        <f t="shared" si="1"/>
        <v>#REF!</v>
      </c>
    </row>
    <row r="21" spans="1:7" s="435" customFormat="1" ht="22.5" customHeight="1">
      <c r="A21" s="430" t="s">
        <v>1006</v>
      </c>
      <c r="B21" s="442" t="s">
        <v>1007</v>
      </c>
      <c r="C21" s="440">
        <f>[1]PLANILHA!H174</f>
        <v>63856.961868878527</v>
      </c>
      <c r="D21" s="433" t="e">
        <f>#REF!</f>
        <v>#REF!</v>
      </c>
      <c r="E21" s="434" t="e">
        <f t="shared" si="0"/>
        <v>#REF!</v>
      </c>
      <c r="F21" s="433" t="e">
        <f>[1]PLANILHA!#REF!</f>
        <v>#REF!</v>
      </c>
      <c r="G21" s="434" t="e">
        <f t="shared" si="1"/>
        <v>#REF!</v>
      </c>
    </row>
    <row r="22" spans="1:7" s="435" customFormat="1" ht="24.75" customHeight="1">
      <c r="A22" s="430" t="s">
        <v>1008</v>
      </c>
      <c r="B22" s="442" t="s">
        <v>1009</v>
      </c>
      <c r="C22" s="440">
        <f>[1]PLANILHA!H218</f>
        <v>17944.337224800001</v>
      </c>
      <c r="D22" s="433"/>
      <c r="E22" s="434"/>
      <c r="F22" s="433"/>
      <c r="G22" s="434"/>
    </row>
    <row r="23" spans="1:7" s="435" customFormat="1" ht="21.75" customHeight="1">
      <c r="A23" s="430" t="s">
        <v>1010</v>
      </c>
      <c r="B23" s="441" t="str">
        <f>[1]PLANILHA!C219</f>
        <v>REDE AR COMPRIMIDO</v>
      </c>
      <c r="C23" s="440">
        <f>[1]PLANILHA!H226</f>
        <v>14664.712896736</v>
      </c>
      <c r="D23" s="433" t="e">
        <f>#REF!</f>
        <v>#REF!</v>
      </c>
      <c r="E23" s="434" t="e">
        <f t="shared" si="0"/>
        <v>#REF!</v>
      </c>
      <c r="F23" s="433" t="e">
        <f>[1]PLANILHA!#REF!</f>
        <v>#REF!</v>
      </c>
      <c r="G23" s="434" t="e">
        <f t="shared" si="1"/>
        <v>#REF!</v>
      </c>
    </row>
    <row r="24" spans="1:7" s="435" customFormat="1" ht="21.75" customHeight="1">
      <c r="A24" s="430" t="s">
        <v>1011</v>
      </c>
      <c r="B24" s="439" t="str">
        <f>[1]PLANILHA!C227</f>
        <v>DIVERSOS E LIMPEZA DA OBRA</v>
      </c>
      <c r="C24" s="440">
        <f>[1]PLANILHA!H230</f>
        <v>1008.0379579199999</v>
      </c>
      <c r="D24" s="433" t="e">
        <f>#REF!</f>
        <v>#REF!</v>
      </c>
      <c r="E24" s="434" t="e">
        <f t="shared" si="0"/>
        <v>#REF!</v>
      </c>
      <c r="F24" s="433" t="e">
        <f>[1]PLANILHA!#REF!</f>
        <v>#REF!</v>
      </c>
      <c r="G24" s="434" t="e">
        <f t="shared" si="1"/>
        <v>#REF!</v>
      </c>
    </row>
    <row r="25" spans="1:7" s="435" customFormat="1" ht="13.5" customHeight="1">
      <c r="A25" s="430"/>
      <c r="B25" s="439"/>
      <c r="C25" s="440"/>
      <c r="D25" s="433"/>
      <c r="E25" s="434"/>
      <c r="F25" s="433"/>
      <c r="G25" s="434"/>
    </row>
    <row r="26" spans="1:7" s="446" customFormat="1" ht="28.5" customHeight="1">
      <c r="A26" s="443"/>
      <c r="B26" s="444" t="s">
        <v>1012</v>
      </c>
      <c r="C26" s="464">
        <f>SUM(C13:C24)</f>
        <v>819691.49673520087</v>
      </c>
      <c r="D26" s="465" t="e">
        <f>SUM(D13:D24)</f>
        <v>#REF!</v>
      </c>
      <c r="E26" s="445" t="e">
        <f>D26/C26</f>
        <v>#REF!</v>
      </c>
      <c r="F26" s="433" t="e">
        <f>[1]PLANILHA!#REF!</f>
        <v>#REF!</v>
      </c>
      <c r="G26" s="445" t="e">
        <f>F26/C26</f>
        <v>#REF!</v>
      </c>
    </row>
    <row r="27" spans="1:7" ht="15.75" thickBot="1">
      <c r="A27" s="447"/>
      <c r="B27" s="448"/>
      <c r="C27" s="449"/>
      <c r="D27" s="449"/>
      <c r="E27" s="449"/>
      <c r="F27" s="449"/>
      <c r="G27" s="449"/>
    </row>
    <row r="28" spans="1:7" ht="11.25" customHeight="1">
      <c r="A28" s="450"/>
      <c r="B28" s="451"/>
      <c r="C28" s="452"/>
      <c r="D28" s="452"/>
      <c r="E28" s="452"/>
      <c r="F28" s="452"/>
    </row>
    <row r="29" spans="1:7" ht="18">
      <c r="A29" s="453" t="s">
        <v>1013</v>
      </c>
      <c r="B29" s="454"/>
      <c r="C29" s="455"/>
    </row>
    <row r="30" spans="1:7" ht="12" customHeight="1">
      <c r="A30" s="550" t="s">
        <v>1025</v>
      </c>
      <c r="B30" s="550"/>
      <c r="C30" s="550"/>
    </row>
    <row r="31" spans="1:7" s="456" customFormat="1" ht="12" customHeight="1">
      <c r="A31" s="550"/>
      <c r="B31" s="550"/>
      <c r="C31" s="550"/>
    </row>
    <row r="32" spans="1:7" s="456" customFormat="1" ht="14.25" customHeight="1">
      <c r="A32" s="457"/>
      <c r="B32" s="458"/>
      <c r="C32" s="458"/>
    </row>
    <row r="33" spans="1:3" s="456" customFormat="1" ht="14.25" customHeight="1">
      <c r="A33" s="459"/>
      <c r="B33" s="460"/>
      <c r="C33" s="461"/>
    </row>
    <row r="34" spans="1:3" ht="14.25" customHeight="1">
      <c r="A34" s="462"/>
      <c r="B34" s="460"/>
      <c r="C34" s="461"/>
    </row>
    <row r="35" spans="1:3" ht="14.25" customHeight="1">
      <c r="A35" s="462"/>
    </row>
    <row r="36" spans="1:3" ht="14.25" customHeight="1">
      <c r="A36" s="462"/>
    </row>
    <row r="37" spans="1:3" ht="14.25" customHeight="1">
      <c r="A37" s="462"/>
    </row>
    <row r="38" spans="1:3" ht="14.25" customHeight="1">
      <c r="A38" s="462"/>
    </row>
    <row r="39" spans="1:3" ht="14.25" customHeight="1">
      <c r="A39" s="462"/>
    </row>
    <row r="40" spans="1:3" ht="14.25" customHeight="1">
      <c r="A40" s="462"/>
      <c r="C40" s="455"/>
    </row>
    <row r="41" spans="1:3" ht="14.25" customHeight="1">
      <c r="A41" s="462"/>
    </row>
    <row r="42" spans="1:3" ht="14.25" customHeight="1">
      <c r="A42" s="462"/>
    </row>
    <row r="43" spans="1:3" ht="14.25" customHeight="1">
      <c r="A43" s="462"/>
      <c r="C43" s="455"/>
    </row>
    <row r="44" spans="1:3" ht="14.25" customHeight="1">
      <c r="A44" s="462"/>
    </row>
    <row r="45" spans="1:3" ht="14.25" customHeight="1">
      <c r="A45" s="462"/>
    </row>
    <row r="46" spans="1:3" ht="14.25" customHeight="1">
      <c r="A46" s="462"/>
    </row>
    <row r="47" spans="1:3" ht="14.25" customHeight="1">
      <c r="A47" s="462"/>
    </row>
    <row r="48" spans="1:3" ht="14.25" customHeight="1">
      <c r="A48" s="462"/>
    </row>
    <row r="49" spans="1:1" ht="14.25" customHeight="1">
      <c r="A49" s="462"/>
    </row>
    <row r="50" spans="1:1" ht="14.25" customHeight="1">
      <c r="A50" s="462"/>
    </row>
    <row r="51" spans="1:1" ht="14.25" customHeight="1">
      <c r="A51" s="462"/>
    </row>
    <row r="52" spans="1:1" ht="14.25" customHeight="1">
      <c r="A52" s="462"/>
    </row>
    <row r="53" spans="1:1" ht="14.25" customHeight="1">
      <c r="A53" s="462"/>
    </row>
    <row r="54" spans="1:1" ht="14.25" customHeight="1">
      <c r="A54" s="462"/>
    </row>
    <row r="55" spans="1:1" ht="14.25" customHeight="1">
      <c r="A55" s="462"/>
    </row>
    <row r="56" spans="1:1" ht="14.25" customHeight="1">
      <c r="A56" s="462"/>
    </row>
    <row r="57" spans="1:1" ht="14.25" customHeight="1">
      <c r="A57" s="462"/>
    </row>
    <row r="58" spans="1:1" ht="14.25" customHeight="1">
      <c r="A58" s="462"/>
    </row>
    <row r="59" spans="1:1" ht="14.25" customHeight="1">
      <c r="A59" s="462"/>
    </row>
    <row r="60" spans="1:1" ht="14.25" customHeight="1">
      <c r="A60" s="462"/>
    </row>
    <row r="61" spans="1:1" ht="14.25" customHeight="1">
      <c r="A61" s="462"/>
    </row>
    <row r="62" spans="1:1" ht="14.25" customHeight="1">
      <c r="A62" s="462"/>
    </row>
    <row r="63" spans="1:1" ht="14.25" customHeight="1">
      <c r="A63" s="462"/>
    </row>
    <row r="64" spans="1:1" ht="14.25" customHeight="1">
      <c r="A64" s="462"/>
    </row>
    <row r="65" spans="1:1" ht="14.25" customHeight="1">
      <c r="A65" s="462"/>
    </row>
    <row r="66" spans="1:1" ht="14.25" customHeight="1">
      <c r="A66" s="462"/>
    </row>
    <row r="67" spans="1:1" ht="14.25" customHeight="1">
      <c r="A67" s="462"/>
    </row>
    <row r="68" spans="1:1" ht="14.25" customHeight="1">
      <c r="A68" s="462"/>
    </row>
    <row r="69" spans="1:1" ht="14.25" customHeight="1">
      <c r="A69" s="462"/>
    </row>
    <row r="70" spans="1:1" ht="14.25" customHeight="1">
      <c r="A70" s="462"/>
    </row>
    <row r="71" spans="1:1" ht="14.25" customHeight="1">
      <c r="A71" s="462"/>
    </row>
    <row r="72" spans="1:1" ht="14.25" customHeight="1">
      <c r="A72" s="462"/>
    </row>
    <row r="73" spans="1:1" ht="14.25" customHeight="1">
      <c r="A73" s="462"/>
    </row>
    <row r="74" spans="1:1" ht="14.25" customHeight="1">
      <c r="A74" s="462"/>
    </row>
    <row r="75" spans="1:1" ht="14.25" customHeight="1">
      <c r="A75" s="462"/>
    </row>
    <row r="76" spans="1:1" ht="14.25" customHeight="1">
      <c r="A76" s="462"/>
    </row>
    <row r="77" spans="1:1" ht="14.25" customHeight="1">
      <c r="A77" s="462"/>
    </row>
    <row r="78" spans="1:1" ht="14.25" customHeight="1">
      <c r="A78" s="462"/>
    </row>
    <row r="79" spans="1:1" ht="14.25" customHeight="1">
      <c r="A79" s="462"/>
    </row>
    <row r="80" spans="1:1" ht="14.25" customHeight="1">
      <c r="A80" s="462"/>
    </row>
    <row r="81" spans="1:1" ht="14.25" customHeight="1">
      <c r="A81" s="462"/>
    </row>
    <row r="82" spans="1:1" ht="14.25" customHeight="1">
      <c r="A82" s="462"/>
    </row>
    <row r="83" spans="1:1" ht="14.25" customHeight="1">
      <c r="A83" s="462"/>
    </row>
    <row r="84" spans="1:1" ht="14.25" customHeight="1">
      <c r="A84" s="462"/>
    </row>
    <row r="85" spans="1:1" ht="14.25" customHeight="1">
      <c r="A85" s="462"/>
    </row>
    <row r="86" spans="1:1" ht="14.25" customHeight="1">
      <c r="A86" s="462"/>
    </row>
    <row r="87" spans="1:1" ht="14.25" customHeight="1">
      <c r="A87" s="462"/>
    </row>
    <row r="88" spans="1:1" ht="14.25" customHeight="1">
      <c r="A88" s="462"/>
    </row>
    <row r="89" spans="1:1" ht="14.25" customHeight="1">
      <c r="A89" s="462"/>
    </row>
    <row r="90" spans="1:1" ht="14.25" customHeight="1">
      <c r="A90" s="462"/>
    </row>
    <row r="91" spans="1:1" ht="14.25" customHeight="1">
      <c r="A91" s="462"/>
    </row>
    <row r="92" spans="1:1" ht="14.25" customHeight="1">
      <c r="A92" s="462"/>
    </row>
    <row r="93" spans="1:1" ht="14.25" customHeight="1">
      <c r="A93" s="462"/>
    </row>
    <row r="94" spans="1:1" ht="14.25" customHeight="1">
      <c r="A94" s="462"/>
    </row>
    <row r="95" spans="1:1" ht="14.25" customHeight="1">
      <c r="A95" s="462"/>
    </row>
    <row r="96" spans="1:1" ht="14.25" customHeight="1">
      <c r="A96" s="462"/>
    </row>
    <row r="97" spans="1:1" ht="14.25" customHeight="1">
      <c r="A97" s="462"/>
    </row>
    <row r="98" spans="1:1" ht="14.25" customHeight="1">
      <c r="A98" s="462"/>
    </row>
    <row r="99" spans="1:1" ht="14.25" customHeight="1">
      <c r="A99" s="462"/>
    </row>
    <row r="100" spans="1:1" ht="14.25" customHeight="1">
      <c r="A100" s="462"/>
    </row>
    <row r="101" spans="1:1" ht="14.25" customHeight="1">
      <c r="A101" s="462"/>
    </row>
    <row r="102" spans="1:1" ht="14.25" customHeight="1">
      <c r="A102" s="462"/>
    </row>
    <row r="103" spans="1:1" ht="14.25" customHeight="1">
      <c r="A103" s="462"/>
    </row>
    <row r="104" spans="1:1" ht="14.25" customHeight="1">
      <c r="A104" s="462"/>
    </row>
    <row r="105" spans="1:1" ht="14.25" customHeight="1">
      <c r="A105" s="462"/>
    </row>
    <row r="106" spans="1:1" ht="14.25" customHeight="1">
      <c r="A106" s="462"/>
    </row>
    <row r="107" spans="1:1" ht="14.25" customHeight="1">
      <c r="A107" s="462"/>
    </row>
    <row r="108" spans="1:1" ht="14.25" customHeight="1">
      <c r="A108" s="462"/>
    </row>
    <row r="109" spans="1:1" ht="14.25" customHeight="1">
      <c r="A109" s="462"/>
    </row>
    <row r="110" spans="1:1" ht="14.25" customHeight="1">
      <c r="A110" s="462"/>
    </row>
    <row r="111" spans="1:1" ht="14.25" customHeight="1">
      <c r="A111" s="462"/>
    </row>
    <row r="112" spans="1:1" ht="14.25" customHeight="1">
      <c r="A112" s="462"/>
    </row>
    <row r="113" spans="1:1" ht="14.25" customHeight="1">
      <c r="A113" s="462"/>
    </row>
    <row r="114" spans="1:1" ht="14.25" customHeight="1">
      <c r="A114" s="462"/>
    </row>
    <row r="115" spans="1:1" ht="14.25" customHeight="1">
      <c r="A115" s="462"/>
    </row>
    <row r="116" spans="1:1" ht="14.25" customHeight="1">
      <c r="A116" s="462"/>
    </row>
    <row r="117" spans="1:1" ht="14.25" customHeight="1">
      <c r="A117" s="462"/>
    </row>
    <row r="118" spans="1:1" ht="14.25" customHeight="1">
      <c r="A118" s="462"/>
    </row>
    <row r="119" spans="1:1" ht="14.25" customHeight="1">
      <c r="A119" s="462"/>
    </row>
    <row r="120" spans="1:1" ht="14.25" customHeight="1">
      <c r="A120" s="462"/>
    </row>
    <row r="121" spans="1:1" ht="14.25" customHeight="1">
      <c r="A121" s="462"/>
    </row>
    <row r="122" spans="1:1" ht="14.25" customHeight="1">
      <c r="A122" s="462"/>
    </row>
    <row r="123" spans="1:1" ht="14.25" customHeight="1">
      <c r="A123" s="462"/>
    </row>
    <row r="124" spans="1:1" ht="14.25" customHeight="1">
      <c r="A124" s="462"/>
    </row>
    <row r="125" spans="1:1" ht="14.25" customHeight="1">
      <c r="A125" s="462"/>
    </row>
    <row r="126" spans="1:1" ht="14.25" customHeight="1">
      <c r="A126" s="462"/>
    </row>
    <row r="127" spans="1:1" ht="14.25" customHeight="1">
      <c r="A127" s="462"/>
    </row>
    <row r="128" spans="1:1" ht="14.25" customHeight="1">
      <c r="A128" s="462"/>
    </row>
    <row r="129" spans="1:1" ht="14.25" customHeight="1">
      <c r="A129" s="462"/>
    </row>
    <row r="130" spans="1:1" ht="14.25" customHeight="1">
      <c r="A130" s="462"/>
    </row>
    <row r="131" spans="1:1" ht="14.25" customHeight="1">
      <c r="A131" s="462"/>
    </row>
    <row r="132" spans="1:1" ht="14.25" customHeight="1">
      <c r="A132" s="462"/>
    </row>
    <row r="133" spans="1:1" ht="14.25" customHeight="1">
      <c r="A133" s="462"/>
    </row>
    <row r="134" spans="1:1" ht="14.25" customHeight="1">
      <c r="A134" s="462"/>
    </row>
    <row r="135" spans="1:1" ht="14.25" customHeight="1">
      <c r="A135" s="462"/>
    </row>
    <row r="136" spans="1:1" ht="14.25" customHeight="1">
      <c r="A136" s="462"/>
    </row>
    <row r="137" spans="1:1" ht="14.25" customHeight="1">
      <c r="A137" s="462"/>
    </row>
    <row r="138" spans="1:1" ht="14.25" customHeight="1">
      <c r="A138" s="462"/>
    </row>
    <row r="139" spans="1:1" ht="14.25" customHeight="1">
      <c r="A139" s="462"/>
    </row>
    <row r="140" spans="1:1" ht="14.25" customHeight="1">
      <c r="A140" s="462"/>
    </row>
    <row r="141" spans="1:1" ht="14.25" customHeight="1">
      <c r="A141" s="462"/>
    </row>
    <row r="142" spans="1:1" ht="14.25" customHeight="1">
      <c r="A142" s="462"/>
    </row>
    <row r="143" spans="1:1" ht="14.25" customHeight="1">
      <c r="A143" s="462"/>
    </row>
    <row r="144" spans="1:1" ht="14.25" customHeight="1">
      <c r="A144" s="462"/>
    </row>
    <row r="145" spans="1:1" ht="14.25" customHeight="1">
      <c r="A145" s="462"/>
    </row>
    <row r="146" spans="1:1" ht="14.25" customHeight="1">
      <c r="A146" s="462"/>
    </row>
    <row r="147" spans="1:1" ht="14.25" customHeight="1">
      <c r="A147" s="462"/>
    </row>
    <row r="148" spans="1:1" ht="14.25" customHeight="1">
      <c r="A148" s="462"/>
    </row>
    <row r="149" spans="1:1" ht="14.25" customHeight="1">
      <c r="A149" s="462"/>
    </row>
    <row r="150" spans="1:1" ht="14.25" customHeight="1">
      <c r="A150" s="462"/>
    </row>
    <row r="151" spans="1:1" ht="14.25" customHeight="1">
      <c r="A151" s="462"/>
    </row>
    <row r="152" spans="1:1" ht="14.25" customHeight="1">
      <c r="A152" s="462"/>
    </row>
    <row r="153" spans="1:1" ht="14.25" customHeight="1">
      <c r="A153" s="462"/>
    </row>
    <row r="154" spans="1:1" ht="14.25" customHeight="1">
      <c r="A154" s="462"/>
    </row>
    <row r="155" spans="1:1" ht="14.25" customHeight="1">
      <c r="A155" s="462"/>
    </row>
    <row r="156" spans="1:1" ht="14.25" customHeight="1">
      <c r="A156" s="462"/>
    </row>
    <row r="157" spans="1:1" ht="14.25" customHeight="1">
      <c r="A157" s="462"/>
    </row>
    <row r="158" spans="1:1" ht="14.25" customHeight="1">
      <c r="A158" s="462"/>
    </row>
    <row r="159" spans="1:1" ht="14.25" customHeight="1">
      <c r="A159" s="462"/>
    </row>
    <row r="160" spans="1:1" ht="14.25" customHeight="1">
      <c r="A160" s="462"/>
    </row>
    <row r="161" spans="1:1" ht="14.25" customHeight="1">
      <c r="A161" s="462"/>
    </row>
    <row r="162" spans="1:1" ht="14.25" customHeight="1">
      <c r="A162" s="462"/>
    </row>
    <row r="163" spans="1:1" ht="14.25" customHeight="1">
      <c r="A163" s="462"/>
    </row>
    <row r="164" spans="1:1" ht="14.25" customHeight="1">
      <c r="A164" s="462"/>
    </row>
    <row r="165" spans="1:1" ht="14.25" customHeight="1">
      <c r="A165" s="462"/>
    </row>
    <row r="166" spans="1:1" ht="14.25" customHeight="1">
      <c r="A166" s="462"/>
    </row>
    <row r="167" spans="1:1" ht="14.25" customHeight="1">
      <c r="A167" s="462"/>
    </row>
    <row r="168" spans="1:1" ht="14.25" customHeight="1">
      <c r="A168" s="462"/>
    </row>
    <row r="169" spans="1:1" ht="14.25" customHeight="1">
      <c r="A169" s="462"/>
    </row>
    <row r="170" spans="1:1" ht="14.25" customHeight="1">
      <c r="A170" s="462"/>
    </row>
    <row r="171" spans="1:1" ht="14.25" customHeight="1">
      <c r="A171" s="462"/>
    </row>
    <row r="172" spans="1:1" ht="14.25" customHeight="1">
      <c r="A172" s="462"/>
    </row>
    <row r="173" spans="1:1" ht="14.25" customHeight="1">
      <c r="A173" s="462"/>
    </row>
    <row r="174" spans="1:1" ht="14.25" customHeight="1">
      <c r="A174" s="462"/>
    </row>
    <row r="175" spans="1:1" ht="14.25" customHeight="1">
      <c r="A175" s="462"/>
    </row>
    <row r="176" spans="1:1" ht="14.25" customHeight="1">
      <c r="A176" s="462"/>
    </row>
    <row r="177" spans="1:1" ht="14.25" customHeight="1">
      <c r="A177" s="462"/>
    </row>
    <row r="178" spans="1:1" ht="14.25" customHeight="1">
      <c r="A178" s="462"/>
    </row>
    <row r="179" spans="1:1" ht="14.25" customHeight="1">
      <c r="A179" s="462"/>
    </row>
    <row r="180" spans="1:1" ht="14.25" customHeight="1">
      <c r="A180" s="462"/>
    </row>
    <row r="181" spans="1:1" ht="14.25" customHeight="1">
      <c r="A181" s="462"/>
    </row>
    <row r="182" spans="1:1" ht="14.25" customHeight="1">
      <c r="A182" s="462"/>
    </row>
    <row r="183" spans="1:1" ht="14.25" customHeight="1">
      <c r="A183" s="462"/>
    </row>
    <row r="184" spans="1:1" ht="14.25" customHeight="1">
      <c r="A184" s="462"/>
    </row>
    <row r="185" spans="1:1" ht="14.25" customHeight="1">
      <c r="A185" s="462"/>
    </row>
    <row r="186" spans="1:1" ht="14.25" customHeight="1">
      <c r="A186" s="462"/>
    </row>
    <row r="187" spans="1:1" ht="14.25" customHeight="1">
      <c r="A187" s="462"/>
    </row>
    <row r="188" spans="1:1" ht="14.25" customHeight="1">
      <c r="A188" s="462"/>
    </row>
    <row r="189" spans="1:1" ht="14.25" customHeight="1">
      <c r="A189" s="462"/>
    </row>
    <row r="190" spans="1:1" ht="14.25" customHeight="1">
      <c r="A190" s="462"/>
    </row>
    <row r="191" spans="1:1" ht="14.25" customHeight="1">
      <c r="A191" s="462"/>
    </row>
    <row r="192" spans="1:1" ht="14.25" customHeight="1">
      <c r="A192" s="462"/>
    </row>
    <row r="193" spans="1:1" ht="14.25" customHeight="1">
      <c r="A193" s="462"/>
    </row>
    <row r="194" spans="1:1" ht="14.25" customHeight="1">
      <c r="A194" s="462"/>
    </row>
    <row r="195" spans="1:1" ht="14.25" customHeight="1">
      <c r="A195" s="462"/>
    </row>
    <row r="196" spans="1:1" ht="14.25" customHeight="1">
      <c r="A196" s="462"/>
    </row>
    <row r="197" spans="1:1" ht="14.25" customHeight="1">
      <c r="A197" s="462"/>
    </row>
    <row r="198" spans="1:1" ht="14.25" customHeight="1">
      <c r="A198" s="462"/>
    </row>
    <row r="199" spans="1:1" ht="14.25" customHeight="1">
      <c r="A199" s="462"/>
    </row>
    <row r="200" spans="1:1" ht="14.25" customHeight="1">
      <c r="A200" s="462"/>
    </row>
    <row r="201" spans="1:1" ht="14.25" customHeight="1">
      <c r="A201" s="462"/>
    </row>
    <row r="202" spans="1:1" ht="14.25" customHeight="1">
      <c r="A202" s="462"/>
    </row>
    <row r="203" spans="1:1" ht="14.25" customHeight="1">
      <c r="A203" s="462"/>
    </row>
    <row r="204" spans="1:1" ht="14.25" customHeight="1">
      <c r="A204" s="462"/>
    </row>
    <row r="205" spans="1:1" ht="14.25" customHeight="1">
      <c r="A205" s="462"/>
    </row>
    <row r="206" spans="1:1" ht="14.25" customHeight="1">
      <c r="A206" s="462"/>
    </row>
    <row r="207" spans="1:1" ht="14.25" customHeight="1">
      <c r="A207" s="462"/>
    </row>
    <row r="208" spans="1:1" ht="14.25" customHeight="1">
      <c r="A208" s="462"/>
    </row>
    <row r="209" spans="1:1" ht="14.25" customHeight="1">
      <c r="A209" s="462"/>
    </row>
    <row r="210" spans="1:1" ht="14.25" customHeight="1">
      <c r="A210" s="462"/>
    </row>
    <row r="211" spans="1:1" ht="14.25" customHeight="1">
      <c r="A211" s="462"/>
    </row>
    <row r="212" spans="1:1" ht="14.25" customHeight="1">
      <c r="A212" s="462"/>
    </row>
    <row r="213" spans="1:1" ht="14.25" customHeight="1">
      <c r="A213" s="462"/>
    </row>
    <row r="214" spans="1:1" ht="14.25" customHeight="1">
      <c r="A214" s="462"/>
    </row>
    <row r="215" spans="1:1" ht="14.25" customHeight="1">
      <c r="A215" s="462"/>
    </row>
    <row r="216" spans="1:1" ht="14.25" customHeight="1">
      <c r="A216" s="462"/>
    </row>
    <row r="217" spans="1:1" ht="14.25" customHeight="1">
      <c r="A217" s="462"/>
    </row>
    <row r="218" spans="1:1" ht="14.25" customHeight="1">
      <c r="A218" s="462"/>
    </row>
    <row r="219" spans="1:1" ht="14.25" customHeight="1">
      <c r="A219" s="462"/>
    </row>
    <row r="220" spans="1:1" ht="14.25" customHeight="1">
      <c r="A220" s="462"/>
    </row>
    <row r="221" spans="1:1" ht="14.25" customHeight="1">
      <c r="A221" s="462"/>
    </row>
    <row r="222" spans="1:1" ht="14.25" customHeight="1">
      <c r="A222" s="462"/>
    </row>
    <row r="223" spans="1:1" ht="14.25" customHeight="1">
      <c r="A223" s="462"/>
    </row>
    <row r="224" spans="1:1" ht="14.25" customHeight="1">
      <c r="A224" s="462"/>
    </row>
    <row r="225" spans="1:1" ht="14.25" customHeight="1">
      <c r="A225" s="462"/>
    </row>
    <row r="226" spans="1:1" ht="14.25" customHeight="1">
      <c r="A226" s="462"/>
    </row>
    <row r="227" spans="1:1" ht="14.25" customHeight="1">
      <c r="A227" s="462"/>
    </row>
    <row r="228" spans="1:1" ht="14.25" customHeight="1">
      <c r="A228" s="462"/>
    </row>
    <row r="229" spans="1:1" ht="14.25" customHeight="1">
      <c r="A229" s="462"/>
    </row>
    <row r="230" spans="1:1" ht="14.25" customHeight="1">
      <c r="A230" s="462"/>
    </row>
    <row r="231" spans="1:1" ht="14.25" customHeight="1">
      <c r="A231" s="462"/>
    </row>
    <row r="232" spans="1:1" ht="14.25" customHeight="1">
      <c r="A232" s="462"/>
    </row>
    <row r="233" spans="1:1" ht="14.25" customHeight="1">
      <c r="A233" s="462"/>
    </row>
    <row r="234" spans="1:1" ht="14.25" customHeight="1">
      <c r="A234" s="462"/>
    </row>
    <row r="235" spans="1:1" ht="14.25" customHeight="1">
      <c r="A235" s="462"/>
    </row>
    <row r="236" spans="1:1" ht="14.25" customHeight="1">
      <c r="A236" s="462"/>
    </row>
    <row r="237" spans="1:1" ht="14.25" customHeight="1">
      <c r="A237" s="462"/>
    </row>
    <row r="238" spans="1:1" ht="14.25" customHeight="1">
      <c r="A238" s="462"/>
    </row>
    <row r="239" spans="1:1" ht="14.25" customHeight="1">
      <c r="A239" s="462"/>
    </row>
    <row r="240" spans="1:1" ht="14.25" customHeight="1">
      <c r="A240" s="462"/>
    </row>
    <row r="241" spans="1:1" ht="14.25" customHeight="1">
      <c r="A241" s="462"/>
    </row>
    <row r="242" spans="1:1" ht="14.25" customHeight="1">
      <c r="A242" s="462"/>
    </row>
    <row r="243" spans="1:1" ht="14.25" customHeight="1">
      <c r="A243" s="462"/>
    </row>
    <row r="244" spans="1:1" ht="14.25" customHeight="1">
      <c r="A244" s="462"/>
    </row>
    <row r="245" spans="1:1" ht="14.25" customHeight="1">
      <c r="A245" s="462"/>
    </row>
    <row r="246" spans="1:1" ht="14.25" customHeight="1">
      <c r="A246" s="462"/>
    </row>
    <row r="247" spans="1:1" ht="14.25" customHeight="1">
      <c r="A247" s="462"/>
    </row>
    <row r="248" spans="1:1" ht="14.25" customHeight="1">
      <c r="A248" s="462"/>
    </row>
    <row r="249" spans="1:1" ht="14.25" customHeight="1">
      <c r="A249" s="462"/>
    </row>
    <row r="250" spans="1:1" ht="14.25" customHeight="1">
      <c r="A250" s="462"/>
    </row>
    <row r="251" spans="1:1" ht="14.25" customHeight="1">
      <c r="A251" s="462"/>
    </row>
    <row r="252" spans="1:1" ht="14.25" customHeight="1">
      <c r="A252" s="462"/>
    </row>
    <row r="253" spans="1:1" ht="14.25" customHeight="1">
      <c r="A253" s="462"/>
    </row>
    <row r="254" spans="1:1" ht="14.25" customHeight="1">
      <c r="A254" s="462"/>
    </row>
    <row r="255" spans="1:1" ht="14.25" customHeight="1">
      <c r="A255" s="462"/>
    </row>
    <row r="256" spans="1:1" ht="14.25" customHeight="1">
      <c r="A256" s="462"/>
    </row>
    <row r="257" spans="1:1" ht="14.25" customHeight="1">
      <c r="A257" s="462"/>
    </row>
    <row r="258" spans="1:1" ht="14.25" customHeight="1">
      <c r="A258" s="462"/>
    </row>
    <row r="259" spans="1:1" ht="14.25" customHeight="1">
      <c r="A259" s="462"/>
    </row>
    <row r="260" spans="1:1" ht="14.25" customHeight="1">
      <c r="A260" s="462"/>
    </row>
    <row r="261" spans="1:1" ht="14.25" customHeight="1">
      <c r="A261" s="462"/>
    </row>
    <row r="262" spans="1:1" ht="14.25" customHeight="1">
      <c r="A262" s="462"/>
    </row>
    <row r="263" spans="1:1" ht="14.25" customHeight="1">
      <c r="A263" s="462"/>
    </row>
    <row r="264" spans="1:1" ht="14.25" customHeight="1">
      <c r="A264" s="462"/>
    </row>
    <row r="265" spans="1:1" ht="14.25" customHeight="1">
      <c r="A265" s="462"/>
    </row>
    <row r="266" spans="1:1" ht="14.25" customHeight="1">
      <c r="A266" s="462"/>
    </row>
    <row r="267" spans="1:1" ht="14.25" customHeight="1">
      <c r="A267" s="462"/>
    </row>
    <row r="268" spans="1:1" ht="14.25" customHeight="1">
      <c r="A268" s="462"/>
    </row>
    <row r="269" spans="1:1" ht="14.25" customHeight="1">
      <c r="A269" s="462"/>
    </row>
    <row r="270" spans="1:1" ht="14.25" customHeight="1">
      <c r="A270" s="462"/>
    </row>
    <row r="271" spans="1:1" ht="14.25" customHeight="1">
      <c r="A271" s="462"/>
    </row>
    <row r="272" spans="1:1" ht="14.25" customHeight="1">
      <c r="A272" s="462"/>
    </row>
    <row r="273" spans="1:1" ht="14.25" customHeight="1">
      <c r="A273" s="462"/>
    </row>
    <row r="274" spans="1:1" ht="14.25" customHeight="1">
      <c r="A274" s="462"/>
    </row>
    <row r="275" spans="1:1" ht="14.25" customHeight="1">
      <c r="A275" s="462"/>
    </row>
    <row r="276" spans="1:1" ht="14.25" customHeight="1">
      <c r="A276" s="462"/>
    </row>
    <row r="277" spans="1:1" ht="14.25" customHeight="1">
      <c r="A277" s="462"/>
    </row>
    <row r="278" spans="1:1" ht="14.25" customHeight="1">
      <c r="A278" s="462"/>
    </row>
    <row r="279" spans="1:1" ht="14.25" customHeight="1">
      <c r="A279" s="462"/>
    </row>
    <row r="280" spans="1:1" ht="14.25" customHeight="1">
      <c r="A280" s="462"/>
    </row>
    <row r="281" spans="1:1" ht="14.25" customHeight="1">
      <c r="A281" s="462"/>
    </row>
    <row r="282" spans="1:1" ht="14.25" customHeight="1">
      <c r="A282" s="462"/>
    </row>
    <row r="283" spans="1:1" ht="14.25" customHeight="1">
      <c r="A283" s="462"/>
    </row>
    <row r="284" spans="1:1" ht="14.25" customHeight="1">
      <c r="A284" s="462"/>
    </row>
    <row r="285" spans="1:1" ht="14.25" customHeight="1">
      <c r="A285" s="462"/>
    </row>
    <row r="286" spans="1:1" ht="14.25" customHeight="1">
      <c r="A286" s="462"/>
    </row>
    <row r="287" spans="1:1" ht="14.25" customHeight="1">
      <c r="A287" s="462"/>
    </row>
    <row r="288" spans="1:1" ht="14.25" customHeight="1">
      <c r="A288" s="462"/>
    </row>
    <row r="289" spans="1:1" ht="14.25" customHeight="1">
      <c r="A289" s="462"/>
    </row>
    <row r="290" spans="1:1" ht="14.25" customHeight="1">
      <c r="A290" s="462"/>
    </row>
    <row r="291" spans="1:1" ht="14.25" customHeight="1">
      <c r="A291" s="462"/>
    </row>
    <row r="292" spans="1:1" ht="14.25" customHeight="1">
      <c r="A292" s="462"/>
    </row>
    <row r="293" spans="1:1" ht="14.25" customHeight="1">
      <c r="A293" s="462"/>
    </row>
    <row r="294" spans="1:1" ht="14.25" customHeight="1">
      <c r="A294" s="462"/>
    </row>
    <row r="295" spans="1:1" ht="14.25" customHeight="1">
      <c r="A295" s="462"/>
    </row>
    <row r="296" spans="1:1" ht="14.25" customHeight="1">
      <c r="A296" s="462"/>
    </row>
    <row r="297" spans="1:1" ht="14.25" customHeight="1">
      <c r="A297" s="462"/>
    </row>
    <row r="298" spans="1:1" ht="14.25" customHeight="1">
      <c r="A298" s="462"/>
    </row>
    <row r="299" spans="1:1" ht="14.25" customHeight="1">
      <c r="A299" s="462"/>
    </row>
  </sheetData>
  <mergeCells count="15">
    <mergeCell ref="A8:C8"/>
    <mergeCell ref="A2:B2"/>
    <mergeCell ref="A3:B3"/>
    <mergeCell ref="A4:B4"/>
    <mergeCell ref="A6:F6"/>
    <mergeCell ref="A7:E7"/>
    <mergeCell ref="F10:F11"/>
    <mergeCell ref="G10:G12"/>
    <mergeCell ref="A30:C31"/>
    <mergeCell ref="A9:B9"/>
    <mergeCell ref="A10:A12"/>
    <mergeCell ref="B10:B12"/>
    <mergeCell ref="C10:C12"/>
    <mergeCell ref="D10:D11"/>
    <mergeCell ref="E10:E12"/>
  </mergeCells>
  <printOptions horizontalCentered="1" verticalCentered="1"/>
  <pageMargins left="0.56999999999999995" right="0.42" top="0.39370078740157483" bottom="0.8" header="0.19685039370078741" footer="0.19685039370078741"/>
  <pageSetup paperSize="9" scale="85" orientation="landscape" horizontalDpi="300" verticalDpi="300" r:id="rId1"/>
  <headerFooter alignWithMargins="0">
    <oddHeader>Página &amp;P de &amp;N</oddHead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3"/>
  <sheetViews>
    <sheetView topLeftCell="A220" workbookViewId="0">
      <selection activeCell="D212" sqref="D212"/>
    </sheetView>
  </sheetViews>
  <sheetFormatPr defaultRowHeight="16.5"/>
  <cols>
    <col min="1" max="1" width="6.28515625" style="411" customWidth="1"/>
    <col min="2" max="2" width="11" style="411" customWidth="1"/>
    <col min="3" max="3" width="5" style="411" customWidth="1"/>
    <col min="4" max="4" width="65.140625" style="412" customWidth="1"/>
    <col min="5" max="5" width="5.28515625" style="411" customWidth="1"/>
    <col min="6" max="6" width="10.28515625" style="413" customWidth="1"/>
    <col min="7" max="7" width="8.85546875" style="413" customWidth="1"/>
    <col min="8" max="8" width="10.5703125" style="413" customWidth="1"/>
    <col min="9" max="9" width="12.28515625" style="311" customWidth="1"/>
    <col min="10" max="16384" width="9.140625" style="312"/>
  </cols>
  <sheetData>
    <row r="1" spans="1:9">
      <c r="A1" s="568" t="s">
        <v>466</v>
      </c>
      <c r="B1" s="568"/>
      <c r="C1" s="568"/>
      <c r="D1" s="568"/>
      <c r="E1" s="308"/>
      <c r="F1" s="309"/>
      <c r="G1" s="310"/>
      <c r="H1" s="310"/>
    </row>
    <row r="2" spans="1:9">
      <c r="A2" s="569" t="s">
        <v>467</v>
      </c>
      <c r="B2" s="569"/>
      <c r="C2" s="569"/>
      <c r="D2" s="569"/>
      <c r="E2" s="313"/>
      <c r="F2" s="309"/>
      <c r="G2" s="310"/>
      <c r="H2" s="310"/>
    </row>
    <row r="3" spans="1:9" ht="10.5" customHeight="1">
      <c r="A3" s="569" t="s">
        <v>468</v>
      </c>
      <c r="B3" s="569"/>
      <c r="C3" s="569"/>
      <c r="D3" s="569"/>
      <c r="E3" s="314"/>
      <c r="F3" s="309"/>
      <c r="G3" s="310"/>
      <c r="H3" s="310"/>
    </row>
    <row r="4" spans="1:9" ht="7.5" customHeight="1">
      <c r="A4" s="315"/>
      <c r="B4" s="309"/>
      <c r="C4" s="309"/>
      <c r="D4" s="316"/>
      <c r="E4" s="309"/>
      <c r="F4" s="309"/>
      <c r="G4" s="310"/>
      <c r="H4" s="310"/>
    </row>
    <row r="5" spans="1:9">
      <c r="A5" s="317" t="s">
        <v>967</v>
      </c>
      <c r="B5" s="318"/>
      <c r="C5" s="318"/>
      <c r="D5" s="319"/>
      <c r="E5" s="309"/>
      <c r="F5" s="309"/>
      <c r="G5" s="310"/>
      <c r="H5" s="310"/>
    </row>
    <row r="6" spans="1:9">
      <c r="A6" s="320" t="s">
        <v>986</v>
      </c>
      <c r="B6" s="309"/>
      <c r="C6" s="309"/>
      <c r="D6" s="316"/>
      <c r="E6" s="309"/>
      <c r="F6" s="309"/>
      <c r="G6" s="310"/>
      <c r="H6" s="321" t="s">
        <v>861</v>
      </c>
    </row>
    <row r="7" spans="1:9" ht="16.5" customHeight="1">
      <c r="A7" s="322"/>
      <c r="B7" s="322"/>
      <c r="C7" s="322"/>
      <c r="D7" s="322"/>
      <c r="E7" s="323" t="s">
        <v>199</v>
      </c>
      <c r="F7" s="324">
        <f>28.24%</f>
        <v>0.28239999999999998</v>
      </c>
      <c r="G7" s="322"/>
      <c r="H7" s="322"/>
      <c r="I7" s="325"/>
    </row>
    <row r="8" spans="1:9" ht="33">
      <c r="A8" s="326"/>
      <c r="B8" s="327" t="s">
        <v>2</v>
      </c>
      <c r="C8" s="327" t="s">
        <v>8</v>
      </c>
      <c r="D8" s="328" t="s">
        <v>83</v>
      </c>
      <c r="E8" s="329" t="s">
        <v>100</v>
      </c>
      <c r="F8" s="330" t="s">
        <v>103</v>
      </c>
      <c r="G8" s="331" t="s">
        <v>197</v>
      </c>
      <c r="H8" s="332" t="s">
        <v>200</v>
      </c>
      <c r="I8" s="331" t="s">
        <v>196</v>
      </c>
    </row>
    <row r="9" spans="1:9">
      <c r="A9" s="326"/>
      <c r="B9" s="327"/>
      <c r="C9" s="327"/>
      <c r="D9" s="328" t="s">
        <v>29</v>
      </c>
      <c r="E9" s="327"/>
      <c r="F9" s="333"/>
      <c r="G9" s="334"/>
      <c r="H9" s="334"/>
      <c r="I9" s="331"/>
    </row>
    <row r="10" spans="1:9">
      <c r="A10" s="335"/>
      <c r="B10" s="335"/>
      <c r="C10" s="336" t="s">
        <v>9</v>
      </c>
      <c r="D10" s="337" t="s">
        <v>30</v>
      </c>
      <c r="E10" s="335"/>
      <c r="F10" s="338"/>
      <c r="G10" s="338"/>
      <c r="H10" s="338"/>
      <c r="I10" s="339"/>
    </row>
    <row r="11" spans="1:9" ht="33">
      <c r="A11" s="340" t="s">
        <v>0</v>
      </c>
      <c r="B11" s="341" t="s">
        <v>3</v>
      </c>
      <c r="C11" s="340" t="s">
        <v>10</v>
      </c>
      <c r="D11" s="342" t="s">
        <v>31</v>
      </c>
      <c r="E11" s="340" t="s">
        <v>49</v>
      </c>
      <c r="F11" s="343">
        <f>'MEMORILA DE CALCULO'!D12</f>
        <v>4.5</v>
      </c>
      <c r="G11" s="344">
        <v>422.9</v>
      </c>
      <c r="H11" s="345">
        <f>G11*1.2824</f>
        <v>542.32695999999999</v>
      </c>
      <c r="I11" s="346">
        <f>H11*F11</f>
        <v>2440.4713200000001</v>
      </c>
    </row>
    <row r="12" spans="1:9" ht="33">
      <c r="A12" s="340" t="s">
        <v>0</v>
      </c>
      <c r="B12" s="341" t="s">
        <v>4</v>
      </c>
      <c r="C12" s="340" t="s">
        <v>811</v>
      </c>
      <c r="D12" s="342" t="s">
        <v>808</v>
      </c>
      <c r="E12" s="340" t="s">
        <v>49</v>
      </c>
      <c r="F12" s="343">
        <v>191.4</v>
      </c>
      <c r="G12" s="347">
        <v>49.05</v>
      </c>
      <c r="H12" s="345">
        <f t="shared" ref="H12:H17" si="0">G12*1.2824</f>
        <v>62.901719999999997</v>
      </c>
      <c r="I12" s="346">
        <f t="shared" ref="I12:I16" si="1">H12*F12</f>
        <v>12039.389208000001</v>
      </c>
    </row>
    <row r="13" spans="1:9" ht="33">
      <c r="A13" s="340" t="s">
        <v>0</v>
      </c>
      <c r="B13" s="341" t="s">
        <v>202</v>
      </c>
      <c r="C13" s="340" t="s">
        <v>11</v>
      </c>
      <c r="D13" s="342" t="s">
        <v>194</v>
      </c>
      <c r="E13" s="340" t="s">
        <v>49</v>
      </c>
      <c r="F13" s="343">
        <v>1766.13</v>
      </c>
      <c r="G13" s="348">
        <v>0.51</v>
      </c>
      <c r="H13" s="345">
        <f t="shared" si="0"/>
        <v>0.65402400000000005</v>
      </c>
      <c r="I13" s="346">
        <f t="shared" si="1"/>
        <v>1155.0914071200002</v>
      </c>
    </row>
    <row r="14" spans="1:9" ht="33">
      <c r="A14" s="340" t="s">
        <v>716</v>
      </c>
      <c r="B14" s="349" t="s">
        <v>717</v>
      </c>
      <c r="C14" s="340" t="s">
        <v>12</v>
      </c>
      <c r="D14" s="342" t="s">
        <v>718</v>
      </c>
      <c r="E14" s="340" t="s">
        <v>50</v>
      </c>
      <c r="F14" s="343" t="s">
        <v>54</v>
      </c>
      <c r="G14" s="348">
        <f>COMPOSIÇÃO!H19</f>
        <v>1731.28</v>
      </c>
      <c r="H14" s="345">
        <f t="shared" si="0"/>
        <v>2220.1934719999999</v>
      </c>
      <c r="I14" s="346">
        <f t="shared" si="1"/>
        <v>2220.1934719999999</v>
      </c>
    </row>
    <row r="15" spans="1:9">
      <c r="A15" s="340" t="s">
        <v>0</v>
      </c>
      <c r="B15" s="349" t="s">
        <v>5</v>
      </c>
      <c r="C15" s="340" t="s">
        <v>13</v>
      </c>
      <c r="D15" s="350" t="s">
        <v>32</v>
      </c>
      <c r="E15" s="340" t="s">
        <v>50</v>
      </c>
      <c r="F15" s="343" t="s">
        <v>54</v>
      </c>
      <c r="G15" s="351">
        <v>483.82</v>
      </c>
      <c r="H15" s="345">
        <f t="shared" si="0"/>
        <v>620.45076800000004</v>
      </c>
      <c r="I15" s="346">
        <f t="shared" si="1"/>
        <v>620.45076800000004</v>
      </c>
    </row>
    <row r="16" spans="1:9">
      <c r="A16" s="340" t="s">
        <v>720</v>
      </c>
      <c r="B16" s="349" t="s">
        <v>719</v>
      </c>
      <c r="C16" s="340" t="s">
        <v>14</v>
      </c>
      <c r="D16" s="350" t="s">
        <v>33</v>
      </c>
      <c r="E16" s="340" t="s">
        <v>50</v>
      </c>
      <c r="F16" s="343" t="s">
        <v>54</v>
      </c>
      <c r="G16" s="348">
        <f>COMPOSIÇÃO!H35</f>
        <v>1309.972</v>
      </c>
      <c r="H16" s="345">
        <f t="shared" si="0"/>
        <v>1679.9080927999998</v>
      </c>
      <c r="I16" s="346">
        <f t="shared" si="1"/>
        <v>1679.9080927999998</v>
      </c>
    </row>
    <row r="17" spans="1:9" ht="49.5">
      <c r="A17" s="340" t="s">
        <v>720</v>
      </c>
      <c r="B17" s="349" t="s">
        <v>6</v>
      </c>
      <c r="C17" s="340" t="s">
        <v>15</v>
      </c>
      <c r="D17" s="342" t="s">
        <v>34</v>
      </c>
      <c r="E17" s="340" t="s">
        <v>49</v>
      </c>
      <c r="F17" s="343">
        <f>'MEMORILA DE CALCULO'!D15</f>
        <v>17.600000000000001</v>
      </c>
      <c r="G17" s="348">
        <f>COMPOSIÇÃO!H75</f>
        <v>162.72810000000001</v>
      </c>
      <c r="H17" s="345">
        <f t="shared" si="0"/>
        <v>208.68251544</v>
      </c>
      <c r="I17" s="346">
        <f>H17*F17</f>
        <v>3672.8122717440006</v>
      </c>
    </row>
    <row r="18" spans="1:9">
      <c r="A18" s="326"/>
      <c r="B18" s="326"/>
      <c r="C18" s="326"/>
      <c r="D18" s="352"/>
      <c r="E18" s="326"/>
      <c r="F18" s="353"/>
      <c r="G18" s="353"/>
      <c r="H18" s="354" t="s">
        <v>201</v>
      </c>
      <c r="I18" s="355">
        <f>SUM(I11:I17)</f>
        <v>23828.316539664003</v>
      </c>
    </row>
    <row r="19" spans="1:9">
      <c r="A19" s="335"/>
      <c r="B19" s="335"/>
      <c r="C19" s="336">
        <v>2</v>
      </c>
      <c r="D19" s="337" t="s">
        <v>35</v>
      </c>
      <c r="E19" s="335"/>
      <c r="F19" s="338"/>
      <c r="G19" s="338"/>
      <c r="H19" s="338"/>
      <c r="I19" s="356"/>
    </row>
    <row r="20" spans="1:9" ht="33">
      <c r="A20" s="340" t="s">
        <v>1</v>
      </c>
      <c r="B20" s="349" t="s">
        <v>805</v>
      </c>
      <c r="C20" s="340" t="s">
        <v>766</v>
      </c>
      <c r="D20" s="342" t="s">
        <v>36</v>
      </c>
      <c r="E20" s="340" t="s">
        <v>49</v>
      </c>
      <c r="F20" s="321">
        <v>202</v>
      </c>
      <c r="G20" s="348">
        <f>COMPOSIÇÃO!H84</f>
        <v>51.878699999999995</v>
      </c>
      <c r="H20" s="345">
        <f t="shared" ref="H20:H24" si="2">G20*1.2824</f>
        <v>66.529244879999993</v>
      </c>
      <c r="I20" s="346">
        <f>H20*F20</f>
        <v>13438.907465759999</v>
      </c>
    </row>
    <row r="21" spans="1:9" ht="33">
      <c r="A21" s="340" t="s">
        <v>1</v>
      </c>
      <c r="B21" s="349" t="s">
        <v>806</v>
      </c>
      <c r="C21" s="340" t="s">
        <v>812</v>
      </c>
      <c r="D21" s="342" t="s">
        <v>204</v>
      </c>
      <c r="E21" s="340" t="s">
        <v>49</v>
      </c>
      <c r="F21" s="321">
        <v>202</v>
      </c>
      <c r="G21" s="348">
        <f>COMPOSIÇÃO!H91</f>
        <v>52.854999999999997</v>
      </c>
      <c r="H21" s="345">
        <f t="shared" si="2"/>
        <v>67.781251999999995</v>
      </c>
      <c r="I21" s="346">
        <f t="shared" ref="I21:I23" si="3">H21*F21</f>
        <v>13691.812903999999</v>
      </c>
    </row>
    <row r="22" spans="1:9" ht="49.5">
      <c r="A22" s="340" t="s">
        <v>0</v>
      </c>
      <c r="B22" s="340">
        <v>94219</v>
      </c>
      <c r="C22" s="340" t="s">
        <v>813</v>
      </c>
      <c r="D22" s="342" t="s">
        <v>205</v>
      </c>
      <c r="E22" s="340" t="s">
        <v>52</v>
      </c>
      <c r="F22" s="321">
        <v>35.36</v>
      </c>
      <c r="G22" s="348">
        <v>30.12</v>
      </c>
      <c r="H22" s="345">
        <f t="shared" si="2"/>
        <v>38.625888000000003</v>
      </c>
      <c r="I22" s="346">
        <f t="shared" si="3"/>
        <v>1365.81139968</v>
      </c>
    </row>
    <row r="23" spans="1:9">
      <c r="A23" s="340" t="s">
        <v>0</v>
      </c>
      <c r="B23" s="341" t="s">
        <v>203</v>
      </c>
      <c r="C23" s="340" t="s">
        <v>814</v>
      </c>
      <c r="D23" s="350" t="s">
        <v>37</v>
      </c>
      <c r="E23" s="340" t="s">
        <v>52</v>
      </c>
      <c r="F23" s="321">
        <v>77.73</v>
      </c>
      <c r="G23" s="348">
        <v>62.71</v>
      </c>
      <c r="H23" s="345">
        <f t="shared" si="2"/>
        <v>80.419303999999997</v>
      </c>
      <c r="I23" s="346">
        <f t="shared" si="3"/>
        <v>6250.9924999200002</v>
      </c>
    </row>
    <row r="24" spans="1:9" ht="33">
      <c r="A24" s="340" t="s">
        <v>0</v>
      </c>
      <c r="B24" s="340">
        <v>94231</v>
      </c>
      <c r="C24" s="340" t="s">
        <v>815</v>
      </c>
      <c r="D24" s="342" t="s">
        <v>38</v>
      </c>
      <c r="E24" s="340" t="s">
        <v>52</v>
      </c>
      <c r="F24" s="321" t="s">
        <v>55</v>
      </c>
      <c r="G24" s="348">
        <v>34.22</v>
      </c>
      <c r="H24" s="345">
        <f t="shared" si="2"/>
        <v>43.883727999999998</v>
      </c>
      <c r="I24" s="346">
        <f>H24*F24</f>
        <v>16233.02982448</v>
      </c>
    </row>
    <row r="25" spans="1:9" ht="82.5">
      <c r="A25" s="340" t="s">
        <v>0</v>
      </c>
      <c r="B25" s="357">
        <v>72110</v>
      </c>
      <c r="C25" s="340" t="s">
        <v>866</v>
      </c>
      <c r="D25" s="342" t="s">
        <v>862</v>
      </c>
      <c r="E25" s="358" t="s">
        <v>49</v>
      </c>
      <c r="F25" s="321">
        <v>11.94</v>
      </c>
      <c r="G25" s="348">
        <v>56.74</v>
      </c>
      <c r="H25" s="345">
        <f t="shared" ref="H25:H28" si="4">G25*1.2824</f>
        <v>72.763376000000008</v>
      </c>
      <c r="I25" s="346">
        <f t="shared" ref="I25:I28" si="5">H25*F25</f>
        <v>868.79470944000002</v>
      </c>
    </row>
    <row r="26" spans="1:9" ht="33">
      <c r="A26" s="340" t="s">
        <v>1</v>
      </c>
      <c r="B26" s="341" t="s">
        <v>721</v>
      </c>
      <c r="C26" s="340" t="s">
        <v>867</v>
      </c>
      <c r="D26" s="342" t="s">
        <v>863</v>
      </c>
      <c r="E26" s="358" t="s">
        <v>49</v>
      </c>
      <c r="F26" s="321">
        <v>10.16</v>
      </c>
      <c r="G26" s="348">
        <f>COMPOSIÇÃO!H101</f>
        <v>36.480666999999997</v>
      </c>
      <c r="H26" s="345">
        <f t="shared" si="4"/>
        <v>46.782807360799993</v>
      </c>
      <c r="I26" s="346">
        <f>H26*F26</f>
        <v>475.31332278572791</v>
      </c>
    </row>
    <row r="27" spans="1:9" ht="18.75" customHeight="1">
      <c r="A27" s="340" t="s">
        <v>1</v>
      </c>
      <c r="B27" s="341" t="s">
        <v>722</v>
      </c>
      <c r="C27" s="340" t="s">
        <v>868</v>
      </c>
      <c r="D27" s="342" t="s">
        <v>864</v>
      </c>
      <c r="E27" s="358" t="s">
        <v>49</v>
      </c>
      <c r="F27" s="321">
        <v>4.92</v>
      </c>
      <c r="G27" s="348">
        <f>COMPOSIÇÃO!H111</f>
        <v>45.238386999999996</v>
      </c>
      <c r="H27" s="345">
        <f t="shared" si="4"/>
        <v>58.013707488799994</v>
      </c>
      <c r="I27" s="346">
        <f t="shared" si="5"/>
        <v>285.42744084489595</v>
      </c>
    </row>
    <row r="28" spans="1:9" ht="33">
      <c r="A28" s="340" t="s">
        <v>0</v>
      </c>
      <c r="B28" s="357">
        <v>96111</v>
      </c>
      <c r="C28" s="340" t="s">
        <v>869</v>
      </c>
      <c r="D28" s="342" t="s">
        <v>865</v>
      </c>
      <c r="E28" s="358" t="s">
        <v>49</v>
      </c>
      <c r="F28" s="321">
        <v>11.94</v>
      </c>
      <c r="G28" s="348">
        <v>32.04</v>
      </c>
      <c r="H28" s="345">
        <f t="shared" si="4"/>
        <v>41.088096</v>
      </c>
      <c r="I28" s="346">
        <f t="shared" si="5"/>
        <v>490.59186624</v>
      </c>
    </row>
    <row r="29" spans="1:9">
      <c r="A29" s="326"/>
      <c r="B29" s="326"/>
      <c r="C29" s="326"/>
      <c r="D29" s="352"/>
      <c r="E29" s="326"/>
      <c r="F29" s="353"/>
      <c r="G29" s="359"/>
      <c r="H29" s="354" t="s">
        <v>206</v>
      </c>
      <c r="I29" s="355">
        <f>SUM(I20:I28)</f>
        <v>53100.681433150618</v>
      </c>
    </row>
    <row r="30" spans="1:9">
      <c r="A30" s="335"/>
      <c r="B30" s="335"/>
      <c r="C30" s="336">
        <v>3</v>
      </c>
      <c r="D30" s="337" t="s">
        <v>39</v>
      </c>
      <c r="E30" s="335"/>
      <c r="F30" s="338"/>
      <c r="G30" s="338"/>
      <c r="H30" s="338"/>
      <c r="I30" s="356"/>
    </row>
    <row r="31" spans="1:9">
      <c r="A31" s="326"/>
      <c r="B31" s="326"/>
      <c r="C31" s="326"/>
      <c r="D31" s="328" t="s">
        <v>41</v>
      </c>
      <c r="E31" s="326"/>
      <c r="F31" s="353"/>
      <c r="G31" s="359"/>
      <c r="H31" s="360"/>
      <c r="I31" s="355"/>
    </row>
    <row r="32" spans="1:9" ht="66">
      <c r="A32" s="340" t="s">
        <v>0</v>
      </c>
      <c r="B32" s="340">
        <v>1347</v>
      </c>
      <c r="C32" s="340" t="s">
        <v>16</v>
      </c>
      <c r="D32" s="361" t="s">
        <v>871</v>
      </c>
      <c r="E32" s="340" t="s">
        <v>49</v>
      </c>
      <c r="F32" s="321">
        <v>256</v>
      </c>
      <c r="G32" s="344">
        <v>26.17</v>
      </c>
      <c r="H32" s="345">
        <f t="shared" ref="H32:H38" si="6">G32*1.2824</f>
        <v>33.560408000000002</v>
      </c>
      <c r="I32" s="362">
        <f>H32*F32</f>
        <v>8591.4644480000006</v>
      </c>
    </row>
    <row r="33" spans="1:9" ht="33">
      <c r="A33" s="340" t="s">
        <v>0</v>
      </c>
      <c r="B33" s="340">
        <v>92916</v>
      </c>
      <c r="C33" s="340" t="s">
        <v>17</v>
      </c>
      <c r="D33" s="361" t="s">
        <v>872</v>
      </c>
      <c r="E33" s="340" t="s">
        <v>53</v>
      </c>
      <c r="F33" s="321">
        <v>1493.8</v>
      </c>
      <c r="G33" s="344">
        <v>8.7100000000000009</v>
      </c>
      <c r="H33" s="345">
        <f t="shared" si="6"/>
        <v>11.169704000000001</v>
      </c>
      <c r="I33" s="346">
        <f t="shared" ref="I33:I37" si="7">H33*F33</f>
        <v>16685.3038352</v>
      </c>
    </row>
    <row r="34" spans="1:9" ht="33">
      <c r="A34" s="340" t="s">
        <v>0</v>
      </c>
      <c r="B34" s="340">
        <v>92775</v>
      </c>
      <c r="C34" s="340" t="s">
        <v>816</v>
      </c>
      <c r="D34" s="361" t="s">
        <v>873</v>
      </c>
      <c r="E34" s="340" t="s">
        <v>53</v>
      </c>
      <c r="F34" s="321" t="s">
        <v>56</v>
      </c>
      <c r="G34" s="348">
        <v>11.17</v>
      </c>
      <c r="H34" s="345">
        <f t="shared" si="6"/>
        <v>14.324408</v>
      </c>
      <c r="I34" s="346">
        <f t="shared" si="7"/>
        <v>11968.7591044</v>
      </c>
    </row>
    <row r="35" spans="1:9" ht="33">
      <c r="A35" s="340" t="s">
        <v>0</v>
      </c>
      <c r="B35" s="340">
        <v>34481</v>
      </c>
      <c r="C35" s="340" t="s">
        <v>18</v>
      </c>
      <c r="D35" s="342" t="s">
        <v>40</v>
      </c>
      <c r="E35" s="340" t="s">
        <v>51</v>
      </c>
      <c r="F35" s="321">
        <v>14.2</v>
      </c>
      <c r="G35" s="351">
        <v>403.54</v>
      </c>
      <c r="H35" s="345">
        <f t="shared" si="6"/>
        <v>517.49969599999997</v>
      </c>
      <c r="I35" s="346">
        <f t="shared" si="7"/>
        <v>7348.4956831999989</v>
      </c>
    </row>
    <row r="36" spans="1:9" ht="49.5">
      <c r="A36" s="340" t="s">
        <v>0</v>
      </c>
      <c r="B36" s="349" t="s">
        <v>958</v>
      </c>
      <c r="C36" s="340" t="s">
        <v>19</v>
      </c>
      <c r="D36" s="342" t="s">
        <v>988</v>
      </c>
      <c r="E36" s="340" t="s">
        <v>49</v>
      </c>
      <c r="F36" s="321">
        <v>202</v>
      </c>
      <c r="G36" s="348">
        <v>32.75</v>
      </c>
      <c r="H36" s="345">
        <f t="shared" si="6"/>
        <v>41.998599999999996</v>
      </c>
      <c r="I36" s="346">
        <f t="shared" si="7"/>
        <v>8483.7171999999991</v>
      </c>
    </row>
    <row r="37" spans="1:9" ht="66">
      <c r="A37" s="340" t="s">
        <v>0</v>
      </c>
      <c r="B37" s="349" t="s">
        <v>957</v>
      </c>
      <c r="C37" s="340" t="s">
        <v>20</v>
      </c>
      <c r="D37" s="342" t="s">
        <v>989</v>
      </c>
      <c r="E37" s="340" t="s">
        <v>51</v>
      </c>
      <c r="F37" s="321">
        <v>399.27</v>
      </c>
      <c r="G37" s="348">
        <v>362.26</v>
      </c>
      <c r="H37" s="345">
        <f t="shared" si="6"/>
        <v>464.56222399999996</v>
      </c>
      <c r="I37" s="346">
        <f t="shared" si="7"/>
        <v>185485.75917647997</v>
      </c>
    </row>
    <row r="38" spans="1:9" ht="49.5">
      <c r="A38" s="340" t="s">
        <v>0</v>
      </c>
      <c r="B38" s="358">
        <v>93182</v>
      </c>
      <c r="C38" s="340" t="s">
        <v>959</v>
      </c>
      <c r="D38" s="342" t="s">
        <v>42</v>
      </c>
      <c r="E38" s="340" t="s">
        <v>52</v>
      </c>
      <c r="F38" s="321">
        <v>193.8</v>
      </c>
      <c r="G38" s="348">
        <v>19.13</v>
      </c>
      <c r="H38" s="345">
        <f t="shared" si="6"/>
        <v>24.532311999999997</v>
      </c>
      <c r="I38" s="346">
        <f>H38*F38</f>
        <v>4754.3620655999994</v>
      </c>
    </row>
    <row r="39" spans="1:9">
      <c r="A39" s="326"/>
      <c r="B39" s="326"/>
      <c r="C39" s="326"/>
      <c r="D39" s="352"/>
      <c r="E39" s="326"/>
      <c r="F39" s="353"/>
      <c r="G39" s="359"/>
      <c r="H39" s="354" t="s">
        <v>206</v>
      </c>
      <c r="I39" s="355">
        <f>SUM(I32:I38)</f>
        <v>243317.86151287996</v>
      </c>
    </row>
    <row r="40" spans="1:9">
      <c r="A40" s="335"/>
      <c r="B40" s="335"/>
      <c r="C40" s="336">
        <v>4</v>
      </c>
      <c r="D40" s="337" t="s">
        <v>43</v>
      </c>
      <c r="E40" s="335"/>
      <c r="F40" s="338"/>
      <c r="G40" s="338"/>
      <c r="H40" s="338"/>
      <c r="I40" s="356"/>
    </row>
    <row r="41" spans="1:9" ht="66">
      <c r="A41" s="340" t="s">
        <v>0</v>
      </c>
      <c r="B41" s="340">
        <v>87504</v>
      </c>
      <c r="C41" s="340" t="s">
        <v>21</v>
      </c>
      <c r="D41" s="361" t="s">
        <v>207</v>
      </c>
      <c r="E41" s="340" t="s">
        <v>49</v>
      </c>
      <c r="F41" s="321">
        <v>801.81</v>
      </c>
      <c r="G41" s="351">
        <v>56.9</v>
      </c>
      <c r="H41" s="345">
        <f t="shared" ref="H41:H47" si="8">G41*1.2824</f>
        <v>72.968559999999997</v>
      </c>
      <c r="I41" s="346">
        <f>H41*F41</f>
        <v>58506.921093599994</v>
      </c>
    </row>
    <row r="42" spans="1:9">
      <c r="A42" s="363"/>
      <c r="B42" s="363"/>
      <c r="C42" s="364"/>
      <c r="D42" s="365" t="s">
        <v>44</v>
      </c>
      <c r="E42" s="363"/>
      <c r="F42" s="366"/>
      <c r="G42" s="366"/>
      <c r="H42" s="367"/>
      <c r="I42" s="368"/>
    </row>
    <row r="43" spans="1:9" ht="66">
      <c r="A43" s="358" t="s">
        <v>208</v>
      </c>
      <c r="B43" s="341" t="s">
        <v>971</v>
      </c>
      <c r="C43" s="358" t="s">
        <v>874</v>
      </c>
      <c r="D43" s="361" t="s">
        <v>972</v>
      </c>
      <c r="E43" s="358" t="s">
        <v>52</v>
      </c>
      <c r="F43" s="321">
        <f>'MEMORILA DE CALCULO'!D22</f>
        <v>151.41000000000003</v>
      </c>
      <c r="G43" s="369">
        <f>COMPOSIÇÃO!H136</f>
        <v>132.81980000000001</v>
      </c>
      <c r="H43" s="370">
        <f t="shared" si="8"/>
        <v>170.32811152000002</v>
      </c>
      <c r="I43" s="371">
        <f>H43*F43</f>
        <v>25789.379365243207</v>
      </c>
    </row>
    <row r="44" spans="1:9" ht="49.5">
      <c r="A44" s="358" t="s">
        <v>0</v>
      </c>
      <c r="B44" s="341" t="s">
        <v>210</v>
      </c>
      <c r="C44" s="358" t="s">
        <v>875</v>
      </c>
      <c r="D44" s="361" t="s">
        <v>211</v>
      </c>
      <c r="E44" s="358" t="s">
        <v>52</v>
      </c>
      <c r="F44" s="321">
        <v>151.41</v>
      </c>
      <c r="G44" s="369">
        <v>100.7</v>
      </c>
      <c r="H44" s="370">
        <f t="shared" si="8"/>
        <v>129.13767999999999</v>
      </c>
      <c r="I44" s="372">
        <f>H44*F44</f>
        <v>19552.736128799999</v>
      </c>
    </row>
    <row r="45" spans="1:9">
      <c r="A45" s="358" t="s">
        <v>0</v>
      </c>
      <c r="B45" s="341" t="s">
        <v>212</v>
      </c>
      <c r="C45" s="358" t="s">
        <v>876</v>
      </c>
      <c r="D45" s="361" t="s">
        <v>903</v>
      </c>
      <c r="E45" s="358" t="s">
        <v>49</v>
      </c>
      <c r="F45" s="321">
        <v>2.4</v>
      </c>
      <c r="G45" s="369">
        <v>383.34</v>
      </c>
      <c r="H45" s="370">
        <f t="shared" si="8"/>
        <v>491.59521599999994</v>
      </c>
      <c r="I45" s="371">
        <f t="shared" ref="I45" si="9">H45*F45</f>
        <v>1179.8285183999999</v>
      </c>
    </row>
    <row r="46" spans="1:9">
      <c r="A46" s="358" t="s">
        <v>0</v>
      </c>
      <c r="B46" s="341" t="s">
        <v>212</v>
      </c>
      <c r="C46" s="358" t="s">
        <v>877</v>
      </c>
      <c r="D46" s="361" t="s">
        <v>818</v>
      </c>
      <c r="E46" s="358" t="s">
        <v>49</v>
      </c>
      <c r="F46" s="321">
        <v>6</v>
      </c>
      <c r="G46" s="369">
        <v>383.34</v>
      </c>
      <c r="H46" s="370">
        <f t="shared" si="8"/>
        <v>491.59521599999994</v>
      </c>
      <c r="I46" s="371">
        <f>H46*F46</f>
        <v>2949.5712959999996</v>
      </c>
    </row>
    <row r="47" spans="1:9" ht="49.5">
      <c r="A47" s="358" t="s">
        <v>0</v>
      </c>
      <c r="B47" s="341" t="s">
        <v>213</v>
      </c>
      <c r="C47" s="358" t="s">
        <v>878</v>
      </c>
      <c r="D47" s="361" t="s">
        <v>214</v>
      </c>
      <c r="E47" s="358" t="s">
        <v>49</v>
      </c>
      <c r="F47" s="321">
        <v>181.69</v>
      </c>
      <c r="G47" s="369">
        <v>5.05</v>
      </c>
      <c r="H47" s="370">
        <f t="shared" si="8"/>
        <v>6.4761199999999999</v>
      </c>
      <c r="I47" s="372">
        <f>H47*F47</f>
        <v>1176.6462428</v>
      </c>
    </row>
    <row r="48" spans="1:9">
      <c r="A48" s="358" t="s">
        <v>1</v>
      </c>
      <c r="B48" s="341" t="s">
        <v>209</v>
      </c>
      <c r="C48" s="358" t="s">
        <v>879</v>
      </c>
      <c r="D48" s="361" t="s">
        <v>215</v>
      </c>
      <c r="E48" s="358" t="s">
        <v>49</v>
      </c>
      <c r="F48" s="321">
        <v>181.69</v>
      </c>
      <c r="G48" s="369">
        <f>COMPOSIÇÃO!H142</f>
        <v>3.5449999999999999</v>
      </c>
      <c r="H48" s="370">
        <f>G48*1.2824</f>
        <v>4.5461080000000003</v>
      </c>
      <c r="I48" s="371">
        <f>H48*F48</f>
        <v>825.98236252000004</v>
      </c>
    </row>
    <row r="49" spans="1:9">
      <c r="A49" s="326"/>
      <c r="B49" s="326"/>
      <c r="C49" s="326"/>
      <c r="D49" s="352"/>
      <c r="E49" s="326"/>
      <c r="F49" s="353"/>
      <c r="G49" s="353"/>
      <c r="H49" s="354" t="s">
        <v>206</v>
      </c>
      <c r="I49" s="355">
        <f>SUM(I41:I48)</f>
        <v>109981.06500736318</v>
      </c>
    </row>
    <row r="50" spans="1:9">
      <c r="A50" s="373"/>
      <c r="B50" s="363"/>
      <c r="C50" s="364">
        <v>5</v>
      </c>
      <c r="D50" s="365" t="s">
        <v>882</v>
      </c>
      <c r="E50" s="363"/>
      <c r="F50" s="366"/>
      <c r="G50" s="366"/>
      <c r="H50" s="366"/>
      <c r="I50" s="374"/>
    </row>
    <row r="51" spans="1:9" ht="33">
      <c r="A51" s="358" t="s">
        <v>0</v>
      </c>
      <c r="B51" s="341" t="s">
        <v>884</v>
      </c>
      <c r="C51" s="358" t="s">
        <v>22</v>
      </c>
      <c r="D51" s="361" t="s">
        <v>883</v>
      </c>
      <c r="E51" s="358" t="s">
        <v>49</v>
      </c>
      <c r="F51" s="321">
        <v>1.6</v>
      </c>
      <c r="G51" s="369">
        <v>58.64</v>
      </c>
      <c r="H51" s="370">
        <f>G51*1.2824</f>
        <v>75.199935999999994</v>
      </c>
      <c r="I51" s="371">
        <f>H51*F51</f>
        <v>120.31989759999999</v>
      </c>
    </row>
    <row r="52" spans="1:9" ht="33">
      <c r="A52" s="358" t="s">
        <v>716</v>
      </c>
      <c r="B52" s="341" t="s">
        <v>7</v>
      </c>
      <c r="C52" s="358" t="s">
        <v>23</v>
      </c>
      <c r="D52" s="361" t="s">
        <v>885</v>
      </c>
      <c r="E52" s="358" t="s">
        <v>49</v>
      </c>
      <c r="F52" s="321">
        <v>1.6</v>
      </c>
      <c r="G52" s="369">
        <f>COMPOSIÇÃO!H151</f>
        <v>24.924499999999998</v>
      </c>
      <c r="H52" s="370">
        <f>G52*1.2824</f>
        <v>31.963178799999998</v>
      </c>
      <c r="I52" s="371">
        <f>H52*F52</f>
        <v>51.141086080000001</v>
      </c>
    </row>
    <row r="53" spans="1:9">
      <c r="A53" s="326"/>
      <c r="B53" s="326"/>
      <c r="C53" s="326"/>
      <c r="D53" s="352"/>
      <c r="E53" s="326"/>
      <c r="F53" s="353"/>
      <c r="G53" s="353"/>
      <c r="H53" s="354" t="s">
        <v>206</v>
      </c>
      <c r="I53" s="355">
        <f>SUM(I51:I52)</f>
        <v>171.46098368</v>
      </c>
    </row>
    <row r="54" spans="1:9">
      <c r="A54" s="373"/>
      <c r="B54" s="363"/>
      <c r="C54" s="364">
        <v>6</v>
      </c>
      <c r="D54" s="365" t="s">
        <v>45</v>
      </c>
      <c r="E54" s="363"/>
      <c r="F54" s="366"/>
      <c r="G54" s="366"/>
      <c r="H54" s="366"/>
      <c r="I54" s="374"/>
    </row>
    <row r="55" spans="1:9">
      <c r="A55" s="363"/>
      <c r="B55" s="363"/>
      <c r="C55" s="363"/>
      <c r="D55" s="365" t="s">
        <v>46</v>
      </c>
      <c r="E55" s="363"/>
      <c r="F55" s="366"/>
      <c r="G55" s="366"/>
      <c r="H55" s="367"/>
      <c r="I55" s="368"/>
    </row>
    <row r="56" spans="1:9" ht="66">
      <c r="A56" s="340" t="s">
        <v>0</v>
      </c>
      <c r="B56" s="340">
        <v>94993</v>
      </c>
      <c r="C56" s="340" t="s">
        <v>24</v>
      </c>
      <c r="D56" s="375" t="s">
        <v>886</v>
      </c>
      <c r="E56" s="340" t="s">
        <v>49</v>
      </c>
      <c r="F56" s="321">
        <f>'MEMORILA DE CALCULO'!D29</f>
        <v>43.44</v>
      </c>
      <c r="G56" s="351">
        <v>50.81</v>
      </c>
      <c r="H56" s="345">
        <f>G56*1.2824</f>
        <v>65.158743999999999</v>
      </c>
      <c r="I56" s="346">
        <f>H56*F56</f>
        <v>2830.49583936</v>
      </c>
    </row>
    <row r="57" spans="1:9" ht="33">
      <c r="A57" s="340" t="s">
        <v>0</v>
      </c>
      <c r="B57" s="358">
        <v>87620</v>
      </c>
      <c r="C57" s="340" t="s">
        <v>25</v>
      </c>
      <c r="D57" s="342" t="s">
        <v>47</v>
      </c>
      <c r="E57" s="340" t="s">
        <v>49</v>
      </c>
      <c r="F57" s="321">
        <v>202</v>
      </c>
      <c r="G57" s="348">
        <v>23.81</v>
      </c>
      <c r="H57" s="345">
        <f t="shared" ref="H57:H79" si="10">G57*1.2824</f>
        <v>30.533943999999998</v>
      </c>
      <c r="I57" s="346">
        <f>H57*F57</f>
        <v>6167.8566879999998</v>
      </c>
    </row>
    <row r="58" spans="1:9" ht="33">
      <c r="A58" s="340" t="s">
        <v>1</v>
      </c>
      <c r="B58" s="340">
        <v>11</v>
      </c>
      <c r="C58" s="340" t="s">
        <v>26</v>
      </c>
      <c r="D58" s="342" t="s">
        <v>48</v>
      </c>
      <c r="E58" s="340" t="s">
        <v>49</v>
      </c>
      <c r="F58" s="321">
        <v>202</v>
      </c>
      <c r="G58" s="348">
        <f>COMPOSIÇÃO!H159</f>
        <v>18.100000000000001</v>
      </c>
      <c r="H58" s="345">
        <f t="shared" si="10"/>
        <v>23.211440000000003</v>
      </c>
      <c r="I58" s="346">
        <f t="shared" ref="I58:I62" si="11">H58*F58</f>
        <v>4688.7108800000005</v>
      </c>
    </row>
    <row r="59" spans="1:9" ht="33">
      <c r="A59" s="340" t="s">
        <v>0</v>
      </c>
      <c r="B59" s="340">
        <v>4720</v>
      </c>
      <c r="C59" s="340" t="s">
        <v>819</v>
      </c>
      <c r="D59" s="342" t="s">
        <v>216</v>
      </c>
      <c r="E59" s="340" t="s">
        <v>51</v>
      </c>
      <c r="F59" s="321" t="s">
        <v>104</v>
      </c>
      <c r="G59" s="347">
        <v>63.46</v>
      </c>
      <c r="H59" s="345">
        <f t="shared" si="10"/>
        <v>81.381103999999993</v>
      </c>
      <c r="I59" s="346">
        <f t="shared" si="11"/>
        <v>1118.17636896</v>
      </c>
    </row>
    <row r="60" spans="1:9" ht="33">
      <c r="A60" s="340" t="s">
        <v>0</v>
      </c>
      <c r="B60" s="340">
        <v>94263</v>
      </c>
      <c r="C60" s="340" t="s">
        <v>820</v>
      </c>
      <c r="D60" s="361" t="s">
        <v>217</v>
      </c>
      <c r="E60" s="340" t="s">
        <v>52</v>
      </c>
      <c r="F60" s="321" t="s">
        <v>105</v>
      </c>
      <c r="G60" s="348">
        <v>21.79</v>
      </c>
      <c r="H60" s="345">
        <f t="shared" si="10"/>
        <v>27.943496</v>
      </c>
      <c r="I60" s="346">
        <f>H60*F60</f>
        <v>969.63931120000007</v>
      </c>
    </row>
    <row r="61" spans="1:9" ht="33">
      <c r="A61" s="340" t="s">
        <v>0</v>
      </c>
      <c r="B61" s="340">
        <v>94289</v>
      </c>
      <c r="C61" s="340" t="s">
        <v>821</v>
      </c>
      <c r="D61" s="342" t="s">
        <v>218</v>
      </c>
      <c r="E61" s="340" t="s">
        <v>49</v>
      </c>
      <c r="F61" s="321">
        <v>13.88</v>
      </c>
      <c r="G61" s="348">
        <v>33.44</v>
      </c>
      <c r="H61" s="345">
        <f t="shared" si="10"/>
        <v>42.883455999999995</v>
      </c>
      <c r="I61" s="346">
        <f t="shared" si="11"/>
        <v>595.22236927999995</v>
      </c>
    </row>
    <row r="62" spans="1:9" ht="33">
      <c r="A62" s="340" t="s">
        <v>0</v>
      </c>
      <c r="B62" s="340">
        <v>84191</v>
      </c>
      <c r="C62" s="340" t="s">
        <v>822</v>
      </c>
      <c r="D62" s="342" t="s">
        <v>219</v>
      </c>
      <c r="E62" s="340" t="s">
        <v>49</v>
      </c>
      <c r="F62" s="321">
        <v>202</v>
      </c>
      <c r="G62" s="348">
        <v>107.3</v>
      </c>
      <c r="H62" s="345">
        <f t="shared" si="10"/>
        <v>137.60151999999999</v>
      </c>
      <c r="I62" s="346">
        <f t="shared" si="11"/>
        <v>27795.50704</v>
      </c>
    </row>
    <row r="63" spans="1:9">
      <c r="A63" s="340" t="s">
        <v>1</v>
      </c>
      <c r="B63" s="340">
        <v>73850</v>
      </c>
      <c r="C63" s="340" t="s">
        <v>823</v>
      </c>
      <c r="D63" s="342" t="s">
        <v>220</v>
      </c>
      <c r="E63" s="340" t="s">
        <v>52</v>
      </c>
      <c r="F63" s="321">
        <v>263.45</v>
      </c>
      <c r="G63" s="348">
        <v>22.88</v>
      </c>
      <c r="H63" s="345">
        <f t="shared" si="10"/>
        <v>29.341311999999999</v>
      </c>
      <c r="I63" s="346">
        <f>H63*F63</f>
        <v>7729.9686463999997</v>
      </c>
    </row>
    <row r="64" spans="1:9">
      <c r="A64" s="363"/>
      <c r="B64" s="363"/>
      <c r="C64" s="363"/>
      <c r="D64" s="365" t="s">
        <v>84</v>
      </c>
      <c r="E64" s="363"/>
      <c r="F64" s="366"/>
      <c r="G64" s="366"/>
      <c r="H64" s="367"/>
      <c r="I64" s="368"/>
    </row>
    <row r="65" spans="1:9" ht="49.5">
      <c r="A65" s="340" t="s">
        <v>0</v>
      </c>
      <c r="B65" s="340">
        <v>87879</v>
      </c>
      <c r="C65" s="340" t="s">
        <v>824</v>
      </c>
      <c r="D65" s="342" t="s">
        <v>221</v>
      </c>
      <c r="E65" s="340" t="s">
        <v>49</v>
      </c>
      <c r="F65" s="321">
        <v>968.19</v>
      </c>
      <c r="G65" s="351">
        <v>2.82</v>
      </c>
      <c r="H65" s="345">
        <f t="shared" si="10"/>
        <v>3.6163679999999996</v>
      </c>
      <c r="I65" s="346">
        <f>H65*F65</f>
        <v>3501.3313339199999</v>
      </c>
    </row>
    <row r="66" spans="1:9" ht="66">
      <c r="A66" s="340" t="s">
        <v>0</v>
      </c>
      <c r="B66" s="340">
        <v>87873</v>
      </c>
      <c r="C66" s="340" t="s">
        <v>825</v>
      </c>
      <c r="D66" s="361" t="s">
        <v>223</v>
      </c>
      <c r="E66" s="340" t="s">
        <v>49</v>
      </c>
      <c r="F66" s="321">
        <v>968.19</v>
      </c>
      <c r="G66" s="348">
        <v>3.73</v>
      </c>
      <c r="H66" s="345">
        <f>G66*1.2824</f>
        <v>4.7833519999999998</v>
      </c>
      <c r="I66" s="346">
        <f>H66*F66</f>
        <v>4631.1935728799999</v>
      </c>
    </row>
    <row r="67" spans="1:9" ht="82.5">
      <c r="A67" s="340" t="s">
        <v>0</v>
      </c>
      <c r="B67" s="376" t="s">
        <v>960</v>
      </c>
      <c r="C67" s="340" t="s">
        <v>826</v>
      </c>
      <c r="D67" s="361" t="s">
        <v>225</v>
      </c>
      <c r="E67" s="340" t="s">
        <v>49</v>
      </c>
      <c r="F67" s="321">
        <f>'MEMORILA DE CALCULO'!D25</f>
        <v>677.20999999999992</v>
      </c>
      <c r="G67" s="348">
        <v>21.18</v>
      </c>
      <c r="H67" s="345">
        <f t="shared" si="10"/>
        <v>27.161231999999998</v>
      </c>
      <c r="I67" s="362">
        <f t="shared" ref="I67:I69" si="12">H67*F67</f>
        <v>18393.857922719995</v>
      </c>
    </row>
    <row r="68" spans="1:9" ht="33">
      <c r="A68" s="340" t="s">
        <v>1</v>
      </c>
      <c r="B68" s="340">
        <v>12</v>
      </c>
      <c r="C68" s="340" t="s">
        <v>827</v>
      </c>
      <c r="D68" s="342" t="s">
        <v>729</v>
      </c>
      <c r="E68" s="340" t="s">
        <v>49</v>
      </c>
      <c r="F68" s="321">
        <f>'MEMORILA DE CALCULO'!D26</f>
        <v>124.6</v>
      </c>
      <c r="G68" s="348">
        <f>COMPOSIÇÃO!H168</f>
        <v>45.668499999999995</v>
      </c>
      <c r="H68" s="345">
        <f t="shared" si="10"/>
        <v>58.565284399999989</v>
      </c>
      <c r="I68" s="346">
        <f t="shared" si="12"/>
        <v>7297.2344362399981</v>
      </c>
    </row>
    <row r="69" spans="1:9" ht="18.75" customHeight="1">
      <c r="A69" s="340" t="s">
        <v>1</v>
      </c>
      <c r="B69" s="340">
        <v>13</v>
      </c>
      <c r="C69" s="340" t="s">
        <v>828</v>
      </c>
      <c r="D69" s="342" t="s">
        <v>195</v>
      </c>
      <c r="E69" s="340" t="s">
        <v>49</v>
      </c>
      <c r="F69" s="321">
        <f>'MEMORILA DE CALCULO'!D27</f>
        <v>677.20999999999992</v>
      </c>
      <c r="G69" s="348">
        <f>COMPOSIÇÃO!H176</f>
        <v>9.3309999999999995</v>
      </c>
      <c r="H69" s="345">
        <f t="shared" si="10"/>
        <v>11.9660744</v>
      </c>
      <c r="I69" s="346">
        <f t="shared" si="12"/>
        <v>8103.5452444239991</v>
      </c>
    </row>
    <row r="70" spans="1:9" ht="33">
      <c r="A70" s="340" t="s">
        <v>0</v>
      </c>
      <c r="B70" s="358">
        <v>88489</v>
      </c>
      <c r="C70" s="340" t="s">
        <v>829</v>
      </c>
      <c r="D70" s="361" t="s">
        <v>226</v>
      </c>
      <c r="E70" s="340" t="s">
        <v>49</v>
      </c>
      <c r="F70" s="321">
        <f>'MEMORILA DE CALCULO'!D32</f>
        <v>407.28800000000001</v>
      </c>
      <c r="G70" s="347">
        <v>9.86</v>
      </c>
      <c r="H70" s="345">
        <f t="shared" si="10"/>
        <v>12.644463999999999</v>
      </c>
      <c r="I70" s="346">
        <f>H70*F70</f>
        <v>5149.9384536319994</v>
      </c>
    </row>
    <row r="71" spans="1:9" ht="49.5">
      <c r="A71" s="340" t="s">
        <v>1</v>
      </c>
      <c r="B71" s="340">
        <v>84088</v>
      </c>
      <c r="C71" s="340" t="s">
        <v>830</v>
      </c>
      <c r="D71" s="342" t="s">
        <v>227</v>
      </c>
      <c r="E71" s="340" t="s">
        <v>52</v>
      </c>
      <c r="F71" s="321" t="s">
        <v>106</v>
      </c>
      <c r="G71" s="351">
        <v>64.959999999999994</v>
      </c>
      <c r="H71" s="345">
        <f t="shared" si="10"/>
        <v>83.304703999999987</v>
      </c>
      <c r="I71" s="346">
        <f>H71*F71</f>
        <v>4040.2781439999994</v>
      </c>
    </row>
    <row r="72" spans="1:9" ht="33">
      <c r="A72" s="340" t="s">
        <v>0</v>
      </c>
      <c r="B72" s="340">
        <v>88423</v>
      </c>
      <c r="C72" s="340" t="s">
        <v>831</v>
      </c>
      <c r="D72" s="361" t="s">
        <v>228</v>
      </c>
      <c r="E72" s="340" t="s">
        <v>49</v>
      </c>
      <c r="F72" s="321">
        <v>558.5</v>
      </c>
      <c r="G72" s="351">
        <v>13.56</v>
      </c>
      <c r="H72" s="345">
        <f t="shared" si="10"/>
        <v>17.389344000000001</v>
      </c>
      <c r="I72" s="346">
        <f>H72*F72</f>
        <v>9711.9486240000006</v>
      </c>
    </row>
    <row r="73" spans="1:9">
      <c r="A73" s="358" t="s">
        <v>0</v>
      </c>
      <c r="B73" s="340">
        <v>79460</v>
      </c>
      <c r="C73" s="340" t="s">
        <v>832</v>
      </c>
      <c r="D73" s="342" t="s">
        <v>232</v>
      </c>
      <c r="E73" s="358" t="s">
        <v>49</v>
      </c>
      <c r="F73" s="321">
        <f>'MEMORILA DE CALCULO'!D34</f>
        <v>152.71199999999999</v>
      </c>
      <c r="G73" s="351">
        <v>35.03</v>
      </c>
      <c r="H73" s="370">
        <f t="shared" si="10"/>
        <v>44.922471999999999</v>
      </c>
      <c r="I73" s="346">
        <f>H73*F73</f>
        <v>6860.2005440639996</v>
      </c>
    </row>
    <row r="74" spans="1:9">
      <c r="A74" s="363"/>
      <c r="B74" s="363"/>
      <c r="C74" s="363"/>
      <c r="D74" s="365" t="s">
        <v>85</v>
      </c>
      <c r="E74" s="363"/>
      <c r="F74" s="366"/>
      <c r="G74" s="377"/>
      <c r="H74" s="367"/>
      <c r="I74" s="368"/>
    </row>
    <row r="75" spans="1:9" ht="49.5">
      <c r="A75" s="340" t="s">
        <v>0</v>
      </c>
      <c r="B75" s="340">
        <v>87885</v>
      </c>
      <c r="C75" s="358" t="s">
        <v>893</v>
      </c>
      <c r="D75" s="361" t="s">
        <v>229</v>
      </c>
      <c r="E75" s="340" t="s">
        <v>49</v>
      </c>
      <c r="F75" s="321">
        <v>410.33</v>
      </c>
      <c r="G75" s="351">
        <v>8.75</v>
      </c>
      <c r="H75" s="345">
        <f t="shared" si="10"/>
        <v>11.221</v>
      </c>
      <c r="I75" s="346">
        <f>H75*F75</f>
        <v>4604.3129300000001</v>
      </c>
    </row>
    <row r="76" spans="1:9" ht="50.25" customHeight="1">
      <c r="A76" s="340" t="s">
        <v>0</v>
      </c>
      <c r="B76" s="376" t="s">
        <v>960</v>
      </c>
      <c r="C76" s="358" t="s">
        <v>894</v>
      </c>
      <c r="D76" s="361" t="s">
        <v>225</v>
      </c>
      <c r="E76" s="340" t="s">
        <v>49</v>
      </c>
      <c r="F76" s="321" t="s">
        <v>107</v>
      </c>
      <c r="G76" s="378">
        <v>21.18</v>
      </c>
      <c r="H76" s="345">
        <f t="shared" si="10"/>
        <v>27.161231999999998</v>
      </c>
      <c r="I76" s="362">
        <f t="shared" ref="I76:I78" si="13">H76*F76</f>
        <v>11145.068326559998</v>
      </c>
    </row>
    <row r="77" spans="1:9">
      <c r="A77" s="340" t="s">
        <v>1</v>
      </c>
      <c r="B77" s="340">
        <v>13</v>
      </c>
      <c r="C77" s="358" t="s">
        <v>895</v>
      </c>
      <c r="D77" s="350" t="s">
        <v>86</v>
      </c>
      <c r="E77" s="340" t="s">
        <v>49</v>
      </c>
      <c r="F77" s="321">
        <v>362.33</v>
      </c>
      <c r="G77" s="348">
        <f>COMPOSIÇÃO!H176</f>
        <v>9.3309999999999995</v>
      </c>
      <c r="H77" s="345">
        <f t="shared" si="10"/>
        <v>11.9660744</v>
      </c>
      <c r="I77" s="346">
        <f t="shared" si="13"/>
        <v>4335.6677373519997</v>
      </c>
    </row>
    <row r="78" spans="1:9" ht="33">
      <c r="A78" s="340" t="s">
        <v>0</v>
      </c>
      <c r="B78" s="340">
        <v>88488</v>
      </c>
      <c r="C78" s="358" t="s">
        <v>896</v>
      </c>
      <c r="D78" s="342" t="s">
        <v>230</v>
      </c>
      <c r="E78" s="340" t="s">
        <v>49</v>
      </c>
      <c r="F78" s="321" t="s">
        <v>108</v>
      </c>
      <c r="G78" s="351">
        <v>11.24</v>
      </c>
      <c r="H78" s="345">
        <f t="shared" si="10"/>
        <v>14.414175999999999</v>
      </c>
      <c r="I78" s="346">
        <f t="shared" si="13"/>
        <v>5222.6883900799994</v>
      </c>
    </row>
    <row r="79" spans="1:9" ht="33">
      <c r="A79" s="340" t="s">
        <v>0</v>
      </c>
      <c r="B79" s="340">
        <v>88423</v>
      </c>
      <c r="C79" s="358" t="s">
        <v>897</v>
      </c>
      <c r="D79" s="342" t="s">
        <v>231</v>
      </c>
      <c r="E79" s="340" t="s">
        <v>49</v>
      </c>
      <c r="F79" s="321" t="s">
        <v>109</v>
      </c>
      <c r="G79" s="351">
        <v>13.56</v>
      </c>
      <c r="H79" s="345">
        <f t="shared" si="10"/>
        <v>17.389344000000001</v>
      </c>
      <c r="I79" s="346">
        <f>H79*F79</f>
        <v>879.03133920000005</v>
      </c>
    </row>
    <row r="80" spans="1:9">
      <c r="A80" s="326"/>
      <c r="B80" s="326"/>
      <c r="C80" s="326"/>
      <c r="D80" s="379"/>
      <c r="E80" s="326"/>
      <c r="F80" s="353"/>
      <c r="G80" s="353"/>
      <c r="H80" s="354" t="s">
        <v>206</v>
      </c>
      <c r="I80" s="355">
        <f>SUM(I56:I79)</f>
        <v>145771.87414227199</v>
      </c>
    </row>
    <row r="81" spans="1:9">
      <c r="A81" s="363"/>
      <c r="B81" s="363"/>
      <c r="C81" s="364">
        <v>7</v>
      </c>
      <c r="D81" s="365" t="s">
        <v>87</v>
      </c>
      <c r="E81" s="363"/>
      <c r="F81" s="366"/>
      <c r="G81" s="366"/>
      <c r="H81" s="366"/>
      <c r="I81" s="374"/>
    </row>
    <row r="82" spans="1:9">
      <c r="A82" s="363"/>
      <c r="B82" s="363"/>
      <c r="C82" s="363"/>
      <c r="D82" s="365" t="s">
        <v>88</v>
      </c>
      <c r="E82" s="363"/>
      <c r="F82" s="366"/>
      <c r="G82" s="366"/>
      <c r="H82" s="366"/>
      <c r="I82" s="368"/>
    </row>
    <row r="83" spans="1:9" ht="49.5">
      <c r="A83" s="340" t="s">
        <v>0</v>
      </c>
      <c r="B83" s="340">
        <v>90822</v>
      </c>
      <c r="C83" s="358" t="s">
        <v>898</v>
      </c>
      <c r="D83" s="361" t="s">
        <v>233</v>
      </c>
      <c r="E83" s="340" t="s">
        <v>50</v>
      </c>
      <c r="F83" s="321" t="s">
        <v>110</v>
      </c>
      <c r="G83" s="380">
        <v>278.85000000000002</v>
      </c>
      <c r="H83" s="345">
        <f t="shared" ref="H83:H95" si="14">G83*1.2824</f>
        <v>357.59724</v>
      </c>
      <c r="I83" s="362">
        <f>H83*F83</f>
        <v>2503.1806799999999</v>
      </c>
    </row>
    <row r="84" spans="1:9" ht="49.5">
      <c r="A84" s="340" t="s">
        <v>0</v>
      </c>
      <c r="B84" s="340">
        <v>90823</v>
      </c>
      <c r="C84" s="358" t="s">
        <v>27</v>
      </c>
      <c r="D84" s="361" t="s">
        <v>234</v>
      </c>
      <c r="E84" s="340" t="s">
        <v>50</v>
      </c>
      <c r="F84" s="321">
        <v>9</v>
      </c>
      <c r="G84" s="344">
        <v>295.44</v>
      </c>
      <c r="H84" s="345">
        <f t="shared" si="14"/>
        <v>378.87225599999999</v>
      </c>
      <c r="I84" s="362">
        <f t="shared" ref="I84:I87" si="15">H84*F84</f>
        <v>3409.8503040000001</v>
      </c>
    </row>
    <row r="85" spans="1:9" ht="33">
      <c r="A85" s="340" t="s">
        <v>1</v>
      </c>
      <c r="B85" s="340">
        <v>14</v>
      </c>
      <c r="C85" s="358" t="s">
        <v>28</v>
      </c>
      <c r="D85" s="361" t="s">
        <v>235</v>
      </c>
      <c r="E85" s="340" t="s">
        <v>50</v>
      </c>
      <c r="F85" s="321">
        <v>2</v>
      </c>
      <c r="G85" s="348">
        <f>COMPOSIÇÃO!H190</f>
        <v>436.80838</v>
      </c>
      <c r="H85" s="345">
        <f t="shared" si="14"/>
        <v>560.163066512</v>
      </c>
      <c r="I85" s="362">
        <f t="shared" si="15"/>
        <v>1120.326133024</v>
      </c>
    </row>
    <row r="86" spans="1:9" ht="30.75" customHeight="1">
      <c r="A86" s="340" t="s">
        <v>0</v>
      </c>
      <c r="B86" s="340">
        <v>91307</v>
      </c>
      <c r="C86" s="358" t="s">
        <v>833</v>
      </c>
      <c r="D86" s="361" t="s">
        <v>236</v>
      </c>
      <c r="E86" s="340" t="s">
        <v>50</v>
      </c>
      <c r="F86" s="321" t="s">
        <v>111</v>
      </c>
      <c r="G86" s="380">
        <v>52.51</v>
      </c>
      <c r="H86" s="345">
        <f t="shared" si="14"/>
        <v>67.338824000000002</v>
      </c>
      <c r="I86" s="362">
        <f t="shared" si="15"/>
        <v>1548.792952</v>
      </c>
    </row>
    <row r="87" spans="1:9" ht="33">
      <c r="A87" s="340" t="s">
        <v>1</v>
      </c>
      <c r="B87" s="340">
        <v>15</v>
      </c>
      <c r="C87" s="358" t="s">
        <v>58</v>
      </c>
      <c r="D87" s="342" t="s">
        <v>750</v>
      </c>
      <c r="E87" s="340" t="s">
        <v>387</v>
      </c>
      <c r="F87" s="321">
        <v>3.57</v>
      </c>
      <c r="G87" s="348">
        <f>COMPOSIÇÃO!H206</f>
        <v>268.81369699999993</v>
      </c>
      <c r="H87" s="345">
        <f t="shared" si="14"/>
        <v>344.72668503279994</v>
      </c>
      <c r="I87" s="362">
        <f t="shared" si="15"/>
        <v>1230.6742655670957</v>
      </c>
    </row>
    <row r="88" spans="1:9" s="383" customFormat="1" ht="33">
      <c r="A88" s="381" t="s">
        <v>0</v>
      </c>
      <c r="B88" s="381" t="s">
        <v>237</v>
      </c>
      <c r="C88" s="358" t="s">
        <v>59</v>
      </c>
      <c r="D88" s="382" t="s">
        <v>238</v>
      </c>
      <c r="E88" s="381" t="s">
        <v>49</v>
      </c>
      <c r="F88" s="321">
        <f>'MEMORILA DE CALCULO'!D33</f>
        <v>88.29</v>
      </c>
      <c r="G88" s="369">
        <v>20.34</v>
      </c>
      <c r="H88" s="381">
        <f t="shared" si="14"/>
        <v>26.084015999999998</v>
      </c>
      <c r="I88" s="362">
        <f>H88*F88</f>
        <v>2302.9577726399998</v>
      </c>
    </row>
    <row r="89" spans="1:9">
      <c r="A89" s="363"/>
      <c r="B89" s="363"/>
      <c r="C89" s="363"/>
      <c r="D89" s="365" t="s">
        <v>89</v>
      </c>
      <c r="E89" s="363"/>
      <c r="F89" s="366"/>
      <c r="G89" s="366"/>
      <c r="H89" s="366"/>
      <c r="I89" s="368"/>
    </row>
    <row r="90" spans="1:9" ht="49.5">
      <c r="A90" s="340" t="s">
        <v>0</v>
      </c>
      <c r="B90" s="340">
        <v>91338</v>
      </c>
      <c r="C90" s="340" t="s">
        <v>60</v>
      </c>
      <c r="D90" s="361" t="s">
        <v>239</v>
      </c>
      <c r="E90" s="340" t="s">
        <v>49</v>
      </c>
      <c r="F90" s="321" t="s">
        <v>115</v>
      </c>
      <c r="G90" s="369">
        <v>1422.02</v>
      </c>
      <c r="H90" s="345">
        <f>G90*1.2824</f>
        <v>1823.598448</v>
      </c>
      <c r="I90" s="346">
        <f>H90*F90</f>
        <v>28393.427835359998</v>
      </c>
    </row>
    <row r="91" spans="1:9">
      <c r="A91" s="340" t="s">
        <v>1</v>
      </c>
      <c r="B91" s="340">
        <v>16</v>
      </c>
      <c r="C91" s="340" t="s">
        <v>61</v>
      </c>
      <c r="D91" s="350" t="s">
        <v>90</v>
      </c>
      <c r="E91" s="340" t="s">
        <v>49</v>
      </c>
      <c r="F91" s="321">
        <v>41.2</v>
      </c>
      <c r="G91" s="348">
        <f>COMPOSIÇÃO!H215</f>
        <v>731.63020000000006</v>
      </c>
      <c r="H91" s="345">
        <f t="shared" si="14"/>
        <v>938.24256848000005</v>
      </c>
      <c r="I91" s="346">
        <f>H91*F91</f>
        <v>38655.593821376002</v>
      </c>
    </row>
    <row r="92" spans="1:9">
      <c r="A92" s="358" t="s">
        <v>0</v>
      </c>
      <c r="B92" s="358">
        <v>85010</v>
      </c>
      <c r="C92" s="340" t="s">
        <v>62</v>
      </c>
      <c r="D92" s="361" t="s">
        <v>240</v>
      </c>
      <c r="E92" s="340" t="s">
        <v>49</v>
      </c>
      <c r="F92" s="321" t="s">
        <v>114</v>
      </c>
      <c r="G92" s="347">
        <v>739.55</v>
      </c>
      <c r="H92" s="345">
        <f t="shared" si="14"/>
        <v>948.39891999999998</v>
      </c>
      <c r="I92" s="346">
        <f t="shared" ref="I92" si="16">H92*F92</f>
        <v>758.71913600000005</v>
      </c>
    </row>
    <row r="93" spans="1:9" ht="9.75" customHeight="1">
      <c r="A93" s="363"/>
      <c r="B93" s="363"/>
      <c r="C93" s="363"/>
      <c r="D93" s="365" t="s">
        <v>91</v>
      </c>
      <c r="E93" s="363"/>
      <c r="F93" s="366"/>
      <c r="G93" s="366"/>
      <c r="H93" s="366"/>
      <c r="I93" s="368"/>
    </row>
    <row r="94" spans="1:9">
      <c r="A94" s="340" t="s">
        <v>1</v>
      </c>
      <c r="B94" s="340">
        <v>17</v>
      </c>
      <c r="C94" s="340" t="s">
        <v>834</v>
      </c>
      <c r="D94" s="350" t="s">
        <v>961</v>
      </c>
      <c r="E94" s="340" t="s">
        <v>50</v>
      </c>
      <c r="F94" s="321">
        <v>1</v>
      </c>
      <c r="G94" s="348">
        <f>COMPOSIÇÃO!H224</f>
        <v>2214.3751999999999</v>
      </c>
      <c r="H94" s="345">
        <f t="shared" si="14"/>
        <v>2839.7147564799998</v>
      </c>
      <c r="I94" s="346">
        <f>H94*F94</f>
        <v>2839.7147564799998</v>
      </c>
    </row>
    <row r="95" spans="1:9">
      <c r="A95" s="340" t="s">
        <v>0</v>
      </c>
      <c r="B95" s="358" t="s">
        <v>57</v>
      </c>
      <c r="C95" s="340" t="s">
        <v>63</v>
      </c>
      <c r="D95" s="361" t="s">
        <v>92</v>
      </c>
      <c r="E95" s="340" t="s">
        <v>49</v>
      </c>
      <c r="F95" s="321" t="s">
        <v>113</v>
      </c>
      <c r="G95" s="347">
        <v>100.21</v>
      </c>
      <c r="H95" s="345">
        <f t="shared" si="14"/>
        <v>128.50930399999999</v>
      </c>
      <c r="I95" s="346">
        <f t="shared" ref="I95" si="17">H95*F95</f>
        <v>5294.5833247999999</v>
      </c>
    </row>
    <row r="96" spans="1:9" ht="12.75" customHeight="1">
      <c r="A96" s="326"/>
      <c r="B96" s="326"/>
      <c r="C96" s="326"/>
      <c r="D96" s="379"/>
      <c r="E96" s="326"/>
      <c r="F96" s="353"/>
      <c r="G96" s="353"/>
      <c r="H96" s="354" t="s">
        <v>206</v>
      </c>
      <c r="I96" s="355">
        <f>SUM(I83:I95)</f>
        <v>88057.820981247089</v>
      </c>
    </row>
    <row r="97" spans="1:9">
      <c r="A97" s="335"/>
      <c r="B97" s="335"/>
      <c r="C97" s="336">
        <v>8</v>
      </c>
      <c r="D97" s="337" t="s">
        <v>93</v>
      </c>
      <c r="E97" s="335"/>
      <c r="F97" s="338"/>
      <c r="G97" s="338"/>
      <c r="H97" s="338"/>
      <c r="I97" s="356"/>
    </row>
    <row r="98" spans="1:9">
      <c r="A98" s="363"/>
      <c r="B98" s="363"/>
      <c r="C98" s="363"/>
      <c r="D98" s="365" t="s">
        <v>94</v>
      </c>
      <c r="E98" s="363"/>
      <c r="F98" s="366"/>
      <c r="G98" s="366"/>
      <c r="H98" s="366"/>
      <c r="I98" s="368"/>
    </row>
    <row r="99" spans="1:9" ht="33">
      <c r="A99" s="340" t="s">
        <v>1</v>
      </c>
      <c r="B99" s="340">
        <v>18</v>
      </c>
      <c r="C99" s="340" t="s">
        <v>64</v>
      </c>
      <c r="D99" s="342" t="s">
        <v>95</v>
      </c>
      <c r="E99" s="340" t="s">
        <v>101</v>
      </c>
      <c r="F99" s="321">
        <v>1</v>
      </c>
      <c r="G99" s="348">
        <f>COMPOSIÇÃO!H239</f>
        <v>944.54</v>
      </c>
      <c r="H99" s="345">
        <f t="shared" ref="H99" si="18">G99*1.2824</f>
        <v>1211.278096</v>
      </c>
      <c r="I99" s="346">
        <f>H99*F99</f>
        <v>1211.278096</v>
      </c>
    </row>
    <row r="100" spans="1:9">
      <c r="A100" s="363"/>
      <c r="B100" s="363"/>
      <c r="C100" s="363"/>
      <c r="D100" s="365" t="s">
        <v>96</v>
      </c>
      <c r="E100" s="363"/>
      <c r="F100" s="366"/>
      <c r="G100" s="366"/>
      <c r="H100" s="366"/>
      <c r="I100" s="368"/>
    </row>
    <row r="101" spans="1:9" ht="49.5">
      <c r="A101" s="340" t="s">
        <v>1</v>
      </c>
      <c r="B101" s="340" t="s">
        <v>241</v>
      </c>
      <c r="C101" s="358" t="s">
        <v>65</v>
      </c>
      <c r="D101" s="342" t="s">
        <v>242</v>
      </c>
      <c r="E101" s="340" t="s">
        <v>50</v>
      </c>
      <c r="F101" s="321">
        <v>48</v>
      </c>
      <c r="G101" s="344">
        <v>106.48</v>
      </c>
      <c r="H101" s="345">
        <f t="shared" ref="H101:H137" si="19">G101*1.2824</f>
        <v>136.54995199999999</v>
      </c>
      <c r="I101" s="362">
        <f>H101*F101</f>
        <v>6554.397696</v>
      </c>
    </row>
    <row r="102" spans="1:9" ht="49.5">
      <c r="A102" s="340" t="s">
        <v>1</v>
      </c>
      <c r="B102" s="340" t="s">
        <v>243</v>
      </c>
      <c r="C102" s="358" t="s">
        <v>66</v>
      </c>
      <c r="D102" s="342" t="s">
        <v>244</v>
      </c>
      <c r="E102" s="340" t="s">
        <v>50</v>
      </c>
      <c r="F102" s="321" t="s">
        <v>116</v>
      </c>
      <c r="G102" s="380">
        <v>80.58</v>
      </c>
      <c r="H102" s="345">
        <f t="shared" si="19"/>
        <v>103.335792</v>
      </c>
      <c r="I102" s="362">
        <f t="shared" ref="I102:I137" si="20">H102*F102</f>
        <v>1136.693712</v>
      </c>
    </row>
    <row r="103" spans="1:9" ht="33">
      <c r="A103" s="340" t="s">
        <v>1</v>
      </c>
      <c r="B103" s="340">
        <v>19</v>
      </c>
      <c r="C103" s="358" t="s">
        <v>67</v>
      </c>
      <c r="D103" s="342" t="s">
        <v>97</v>
      </c>
      <c r="E103" s="340" t="s">
        <v>50</v>
      </c>
      <c r="F103" s="321" t="s">
        <v>111</v>
      </c>
      <c r="G103" s="348">
        <f>COMPOSIÇÃO!H247</f>
        <v>54.73</v>
      </c>
      <c r="H103" s="345">
        <f t="shared" si="19"/>
        <v>70.185751999999994</v>
      </c>
      <c r="I103" s="362">
        <f t="shared" si="20"/>
        <v>1614.2722959999999</v>
      </c>
    </row>
    <row r="104" spans="1:9" ht="33">
      <c r="A104" s="340" t="s">
        <v>1</v>
      </c>
      <c r="B104" s="340">
        <v>20</v>
      </c>
      <c r="C104" s="358" t="s">
        <v>68</v>
      </c>
      <c r="D104" s="342" t="s">
        <v>623</v>
      </c>
      <c r="E104" s="340" t="s">
        <v>50</v>
      </c>
      <c r="F104" s="321" t="s">
        <v>117</v>
      </c>
      <c r="G104" s="348">
        <f>COMPOSIÇÃO!H253</f>
        <v>33.79</v>
      </c>
      <c r="H104" s="345">
        <f t="shared" si="19"/>
        <v>43.332295999999999</v>
      </c>
      <c r="I104" s="362">
        <f t="shared" si="20"/>
        <v>129.99688800000001</v>
      </c>
    </row>
    <row r="105" spans="1:9" ht="33">
      <c r="A105" s="340" t="s">
        <v>1</v>
      </c>
      <c r="B105" s="340">
        <v>21</v>
      </c>
      <c r="C105" s="358" t="s">
        <v>835</v>
      </c>
      <c r="D105" s="342" t="s">
        <v>98</v>
      </c>
      <c r="E105" s="340" t="s">
        <v>50</v>
      </c>
      <c r="F105" s="321" t="s">
        <v>112</v>
      </c>
      <c r="G105" s="348">
        <f>COMPOSIÇÃO!H262</f>
        <v>163.44</v>
      </c>
      <c r="H105" s="345">
        <f t="shared" si="19"/>
        <v>209.59545599999998</v>
      </c>
      <c r="I105" s="362">
        <f t="shared" si="20"/>
        <v>419.19091199999997</v>
      </c>
    </row>
    <row r="106" spans="1:9" ht="33">
      <c r="A106" s="340" t="s">
        <v>1</v>
      </c>
      <c r="B106" s="340">
        <v>83399</v>
      </c>
      <c r="C106" s="358" t="s">
        <v>836</v>
      </c>
      <c r="D106" s="361" t="s">
        <v>245</v>
      </c>
      <c r="E106" s="340" t="s">
        <v>50</v>
      </c>
      <c r="F106" s="321" t="s">
        <v>112</v>
      </c>
      <c r="G106" s="380">
        <v>24.06</v>
      </c>
      <c r="H106" s="345">
        <f t="shared" si="19"/>
        <v>30.854543999999997</v>
      </c>
      <c r="I106" s="362">
        <f t="shared" si="20"/>
        <v>61.709087999999994</v>
      </c>
    </row>
    <row r="107" spans="1:9">
      <c r="A107" s="340" t="s">
        <v>1</v>
      </c>
      <c r="B107" s="340">
        <v>22</v>
      </c>
      <c r="C107" s="358" t="s">
        <v>69</v>
      </c>
      <c r="D107" s="350" t="s">
        <v>99</v>
      </c>
      <c r="E107" s="340" t="s">
        <v>102</v>
      </c>
      <c r="F107" s="321" t="s">
        <v>118</v>
      </c>
      <c r="G107" s="348">
        <f>COMPOSIÇÃO!H273</f>
        <v>158.30500000000001</v>
      </c>
      <c r="H107" s="345">
        <f t="shared" si="19"/>
        <v>203.01033200000001</v>
      </c>
      <c r="I107" s="362">
        <f t="shared" si="20"/>
        <v>17661.898884000002</v>
      </c>
    </row>
    <row r="108" spans="1:9" ht="49.5">
      <c r="A108" s="340" t="s">
        <v>1</v>
      </c>
      <c r="B108" s="340">
        <v>91945</v>
      </c>
      <c r="C108" s="358" t="s">
        <v>70</v>
      </c>
      <c r="D108" s="361" t="s">
        <v>246</v>
      </c>
      <c r="E108" s="340" t="s">
        <v>50</v>
      </c>
      <c r="F108" s="321" t="s">
        <v>117</v>
      </c>
      <c r="G108" s="380">
        <v>6.02</v>
      </c>
      <c r="H108" s="345">
        <f t="shared" si="19"/>
        <v>7.7200479999999994</v>
      </c>
      <c r="I108" s="362">
        <f t="shared" si="20"/>
        <v>23.160143999999999</v>
      </c>
    </row>
    <row r="109" spans="1:9" ht="33">
      <c r="A109" s="340" t="s">
        <v>1</v>
      </c>
      <c r="B109" s="340">
        <v>91995</v>
      </c>
      <c r="C109" s="358" t="s">
        <v>837</v>
      </c>
      <c r="D109" s="342" t="s">
        <v>247</v>
      </c>
      <c r="E109" s="340" t="s">
        <v>50</v>
      </c>
      <c r="F109" s="321" t="s">
        <v>164</v>
      </c>
      <c r="G109" s="380">
        <v>16.47</v>
      </c>
      <c r="H109" s="345">
        <f t="shared" si="19"/>
        <v>21.121127999999999</v>
      </c>
      <c r="I109" s="362">
        <f t="shared" si="20"/>
        <v>1351.7521919999999</v>
      </c>
    </row>
    <row r="110" spans="1:9" ht="33">
      <c r="A110" s="340" t="s">
        <v>1</v>
      </c>
      <c r="B110" s="340">
        <v>91993</v>
      </c>
      <c r="C110" s="358" t="s">
        <v>71</v>
      </c>
      <c r="D110" s="342" t="s">
        <v>248</v>
      </c>
      <c r="E110" s="340" t="s">
        <v>50</v>
      </c>
      <c r="F110" s="321" t="s">
        <v>165</v>
      </c>
      <c r="G110" s="344">
        <v>28.03</v>
      </c>
      <c r="H110" s="345">
        <f t="shared" si="19"/>
        <v>35.945672000000002</v>
      </c>
      <c r="I110" s="362">
        <f t="shared" si="20"/>
        <v>143.78268800000001</v>
      </c>
    </row>
    <row r="111" spans="1:9">
      <c r="A111" s="340" t="s">
        <v>1</v>
      </c>
      <c r="B111" s="358">
        <v>23</v>
      </c>
      <c r="C111" s="358" t="s">
        <v>72</v>
      </c>
      <c r="D111" s="384" t="s">
        <v>152</v>
      </c>
      <c r="E111" s="340" t="s">
        <v>50</v>
      </c>
      <c r="F111" s="321" t="s">
        <v>116</v>
      </c>
      <c r="G111" s="385">
        <f>COMPOSIÇÃO!H281</f>
        <v>50.599999999999994</v>
      </c>
      <c r="H111" s="345">
        <f t="shared" si="19"/>
        <v>64.889439999999993</v>
      </c>
      <c r="I111" s="362">
        <f t="shared" si="20"/>
        <v>713.78383999999994</v>
      </c>
    </row>
    <row r="112" spans="1:9" ht="33">
      <c r="A112" s="340" t="s">
        <v>0</v>
      </c>
      <c r="B112" s="358">
        <v>93141</v>
      </c>
      <c r="C112" s="358" t="s">
        <v>73</v>
      </c>
      <c r="D112" s="361" t="s">
        <v>249</v>
      </c>
      <c r="E112" s="340" t="s">
        <v>102</v>
      </c>
      <c r="F112" s="321" t="s">
        <v>166</v>
      </c>
      <c r="G112" s="369">
        <v>117.13</v>
      </c>
      <c r="H112" s="345">
        <f t="shared" si="19"/>
        <v>150.20751199999998</v>
      </c>
      <c r="I112" s="362">
        <f t="shared" si="20"/>
        <v>12317.015983999998</v>
      </c>
    </row>
    <row r="113" spans="1:9" ht="49.5">
      <c r="A113" s="340" t="s">
        <v>0</v>
      </c>
      <c r="B113" s="340">
        <v>91953</v>
      </c>
      <c r="C113" s="358" t="s">
        <v>74</v>
      </c>
      <c r="D113" s="342" t="s">
        <v>250</v>
      </c>
      <c r="E113" s="340" t="s">
        <v>50</v>
      </c>
      <c r="F113" s="321" t="s">
        <v>167</v>
      </c>
      <c r="G113" s="344">
        <v>16.670000000000002</v>
      </c>
      <c r="H113" s="345">
        <f t="shared" si="19"/>
        <v>21.377608000000002</v>
      </c>
      <c r="I113" s="362">
        <f t="shared" si="20"/>
        <v>406.17455200000006</v>
      </c>
    </row>
    <row r="114" spans="1:9" ht="49.5">
      <c r="A114" s="340" t="s">
        <v>0</v>
      </c>
      <c r="B114" s="340">
        <v>91965</v>
      </c>
      <c r="C114" s="358" t="s">
        <v>838</v>
      </c>
      <c r="D114" s="342" t="s">
        <v>251</v>
      </c>
      <c r="E114" s="340" t="s">
        <v>50</v>
      </c>
      <c r="F114" s="321" t="s">
        <v>116</v>
      </c>
      <c r="G114" s="344">
        <v>40.06</v>
      </c>
      <c r="H114" s="345">
        <f t="shared" si="19"/>
        <v>51.372944000000004</v>
      </c>
      <c r="I114" s="362">
        <f t="shared" si="20"/>
        <v>565.10238400000003</v>
      </c>
    </row>
    <row r="115" spans="1:9" ht="33">
      <c r="A115" s="340" t="s">
        <v>1</v>
      </c>
      <c r="B115" s="340">
        <v>91966</v>
      </c>
      <c r="C115" s="358" t="s">
        <v>839</v>
      </c>
      <c r="D115" s="342" t="s">
        <v>252</v>
      </c>
      <c r="E115" s="340" t="s">
        <v>50</v>
      </c>
      <c r="F115" s="321" t="s">
        <v>165</v>
      </c>
      <c r="G115" s="344">
        <v>31.12</v>
      </c>
      <c r="H115" s="345">
        <f t="shared" si="19"/>
        <v>39.908287999999999</v>
      </c>
      <c r="I115" s="362">
        <f t="shared" si="20"/>
        <v>159.633152</v>
      </c>
    </row>
    <row r="116" spans="1:9" ht="33">
      <c r="A116" s="340" t="s">
        <v>1</v>
      </c>
      <c r="B116" s="386">
        <v>91975</v>
      </c>
      <c r="C116" s="358" t="s">
        <v>840</v>
      </c>
      <c r="D116" s="387" t="s">
        <v>253</v>
      </c>
      <c r="E116" s="340" t="s">
        <v>50</v>
      </c>
      <c r="F116" s="321" t="s">
        <v>54</v>
      </c>
      <c r="G116" s="388">
        <v>48.52</v>
      </c>
      <c r="H116" s="345">
        <f t="shared" si="19"/>
        <v>62.222048000000001</v>
      </c>
      <c r="I116" s="362">
        <f t="shared" si="20"/>
        <v>62.222048000000001</v>
      </c>
    </row>
    <row r="117" spans="1:9" ht="49.5">
      <c r="A117" s="340" t="s">
        <v>0</v>
      </c>
      <c r="B117" s="340">
        <v>91953</v>
      </c>
      <c r="C117" s="358" t="s">
        <v>841</v>
      </c>
      <c r="D117" s="342" t="s">
        <v>250</v>
      </c>
      <c r="E117" s="340" t="s">
        <v>50</v>
      </c>
      <c r="F117" s="321" t="s">
        <v>112</v>
      </c>
      <c r="G117" s="344">
        <v>16.670000000000002</v>
      </c>
      <c r="H117" s="345">
        <f t="shared" si="19"/>
        <v>21.377608000000002</v>
      </c>
      <c r="I117" s="362">
        <f t="shared" si="20"/>
        <v>42.755216000000004</v>
      </c>
    </row>
    <row r="118" spans="1:9">
      <c r="A118" s="340" t="s">
        <v>1</v>
      </c>
      <c r="B118" s="340">
        <v>24</v>
      </c>
      <c r="C118" s="358" t="s">
        <v>842</v>
      </c>
      <c r="D118" s="350" t="s">
        <v>746</v>
      </c>
      <c r="E118" s="340" t="s">
        <v>102</v>
      </c>
      <c r="F118" s="321" t="s">
        <v>168</v>
      </c>
      <c r="G118" s="348">
        <f>COMPOSIÇÃO!H293</f>
        <v>114.25999999999999</v>
      </c>
      <c r="H118" s="345">
        <f t="shared" si="19"/>
        <v>146.52702399999998</v>
      </c>
      <c r="I118" s="362">
        <f t="shared" si="20"/>
        <v>5421.4998879999994</v>
      </c>
    </row>
    <row r="119" spans="1:9" ht="11.25" customHeight="1">
      <c r="A119" s="363"/>
      <c r="B119" s="363"/>
      <c r="C119" s="363"/>
      <c r="D119" s="365" t="s">
        <v>153</v>
      </c>
      <c r="E119" s="363"/>
      <c r="F119" s="366"/>
      <c r="G119" s="366"/>
      <c r="H119" s="367"/>
      <c r="I119" s="389"/>
    </row>
    <row r="120" spans="1:9" ht="66">
      <c r="A120" s="340" t="s">
        <v>0</v>
      </c>
      <c r="B120" s="340" t="s">
        <v>119</v>
      </c>
      <c r="C120" s="358" t="s">
        <v>843</v>
      </c>
      <c r="D120" s="342" t="s">
        <v>254</v>
      </c>
      <c r="E120" s="340" t="s">
        <v>50</v>
      </c>
      <c r="F120" s="321" t="s">
        <v>54</v>
      </c>
      <c r="G120" s="380">
        <v>418.51</v>
      </c>
      <c r="H120" s="345">
        <f t="shared" si="19"/>
        <v>536.69722400000001</v>
      </c>
      <c r="I120" s="362">
        <f t="shared" si="20"/>
        <v>536.69722400000001</v>
      </c>
    </row>
    <row r="121" spans="1:9" ht="33">
      <c r="A121" s="340" t="s">
        <v>0</v>
      </c>
      <c r="B121" s="340" t="s">
        <v>120</v>
      </c>
      <c r="C121" s="358" t="s">
        <v>844</v>
      </c>
      <c r="D121" s="342" t="s">
        <v>255</v>
      </c>
      <c r="E121" s="340" t="s">
        <v>50</v>
      </c>
      <c r="F121" s="321" t="s">
        <v>54</v>
      </c>
      <c r="G121" s="344">
        <v>243.41</v>
      </c>
      <c r="H121" s="345">
        <f t="shared" si="19"/>
        <v>312.14898399999998</v>
      </c>
      <c r="I121" s="362">
        <f t="shared" si="20"/>
        <v>312.14898399999998</v>
      </c>
    </row>
    <row r="122" spans="1:9" ht="33">
      <c r="A122" s="340" t="s">
        <v>0</v>
      </c>
      <c r="B122" s="340" t="s">
        <v>121</v>
      </c>
      <c r="C122" s="358" t="s">
        <v>845</v>
      </c>
      <c r="D122" s="342" t="s">
        <v>256</v>
      </c>
      <c r="E122" s="340" t="s">
        <v>50</v>
      </c>
      <c r="F122" s="321" t="s">
        <v>54</v>
      </c>
      <c r="G122" s="344">
        <v>87.48</v>
      </c>
      <c r="H122" s="345">
        <f t="shared" si="19"/>
        <v>112.184352</v>
      </c>
      <c r="I122" s="362">
        <f t="shared" si="20"/>
        <v>112.184352</v>
      </c>
    </row>
    <row r="123" spans="1:9" ht="15" customHeight="1">
      <c r="A123" s="340" t="s">
        <v>1</v>
      </c>
      <c r="B123" s="340">
        <v>83641</v>
      </c>
      <c r="C123" s="358" t="s">
        <v>846</v>
      </c>
      <c r="D123" s="350" t="s">
        <v>257</v>
      </c>
      <c r="E123" s="340" t="s">
        <v>50</v>
      </c>
      <c r="F123" s="321" t="s">
        <v>54</v>
      </c>
      <c r="G123" s="344">
        <v>420.86</v>
      </c>
      <c r="H123" s="345">
        <f t="shared" si="19"/>
        <v>539.71086400000002</v>
      </c>
      <c r="I123" s="362">
        <f t="shared" si="20"/>
        <v>539.71086400000002</v>
      </c>
    </row>
    <row r="124" spans="1:9">
      <c r="A124" s="363"/>
      <c r="B124" s="363"/>
      <c r="C124" s="363"/>
      <c r="D124" s="365" t="s">
        <v>154</v>
      </c>
      <c r="E124" s="363"/>
      <c r="F124" s="366"/>
      <c r="G124" s="366"/>
      <c r="H124" s="367"/>
      <c r="I124" s="389"/>
    </row>
    <row r="125" spans="1:9" ht="66">
      <c r="A125" s="340" t="s">
        <v>0</v>
      </c>
      <c r="B125" s="340" t="s">
        <v>119</v>
      </c>
      <c r="C125" s="358" t="s">
        <v>847</v>
      </c>
      <c r="D125" s="342" t="s">
        <v>254</v>
      </c>
      <c r="E125" s="340" t="s">
        <v>50</v>
      </c>
      <c r="F125" s="321">
        <v>2</v>
      </c>
      <c r="G125" s="344">
        <v>418.51</v>
      </c>
      <c r="H125" s="345">
        <f t="shared" si="19"/>
        <v>536.69722400000001</v>
      </c>
      <c r="I125" s="362">
        <f t="shared" si="20"/>
        <v>1073.394448</v>
      </c>
    </row>
    <row r="126" spans="1:9">
      <c r="A126" s="340" t="s">
        <v>1</v>
      </c>
      <c r="B126" s="340">
        <v>25</v>
      </c>
      <c r="C126" s="358" t="s">
        <v>848</v>
      </c>
      <c r="D126" s="350" t="s">
        <v>155</v>
      </c>
      <c r="E126" s="340" t="s">
        <v>50</v>
      </c>
      <c r="F126" s="321">
        <v>2</v>
      </c>
      <c r="G126" s="348">
        <f>COMPOSIÇÃO!H300</f>
        <v>107.46</v>
      </c>
      <c r="H126" s="345">
        <f t="shared" si="19"/>
        <v>137.806704</v>
      </c>
      <c r="I126" s="362">
        <f t="shared" si="20"/>
        <v>275.61340799999999</v>
      </c>
    </row>
    <row r="127" spans="1:9">
      <c r="A127" s="340" t="s">
        <v>0</v>
      </c>
      <c r="B127" s="340">
        <v>83641</v>
      </c>
      <c r="C127" s="358" t="s">
        <v>849</v>
      </c>
      <c r="D127" s="350" t="s">
        <v>156</v>
      </c>
      <c r="E127" s="340" t="s">
        <v>50</v>
      </c>
      <c r="F127" s="321">
        <v>3</v>
      </c>
      <c r="G127" s="348">
        <v>420.86</v>
      </c>
      <c r="H127" s="345">
        <f t="shared" si="19"/>
        <v>539.71086400000002</v>
      </c>
      <c r="I127" s="362">
        <f t="shared" si="20"/>
        <v>1619.1325919999999</v>
      </c>
    </row>
    <row r="128" spans="1:9" ht="33">
      <c r="A128" s="340" t="s">
        <v>0</v>
      </c>
      <c r="B128" s="340" t="s">
        <v>121</v>
      </c>
      <c r="C128" s="358" t="s">
        <v>850</v>
      </c>
      <c r="D128" s="342" t="s">
        <v>256</v>
      </c>
      <c r="E128" s="358" t="s">
        <v>50</v>
      </c>
      <c r="F128" s="321">
        <v>2</v>
      </c>
      <c r="G128" s="344">
        <v>87.48</v>
      </c>
      <c r="H128" s="345">
        <f t="shared" si="19"/>
        <v>112.184352</v>
      </c>
      <c r="I128" s="362">
        <f t="shared" si="20"/>
        <v>224.36870400000001</v>
      </c>
    </row>
    <row r="129" spans="1:9" ht="33">
      <c r="A129" s="340" t="s">
        <v>0</v>
      </c>
      <c r="B129" s="340" t="s">
        <v>122</v>
      </c>
      <c r="C129" s="358" t="s">
        <v>915</v>
      </c>
      <c r="D129" s="342" t="s">
        <v>260</v>
      </c>
      <c r="E129" s="340" t="s">
        <v>50</v>
      </c>
      <c r="F129" s="321">
        <v>8</v>
      </c>
      <c r="G129" s="344">
        <v>10.199999999999999</v>
      </c>
      <c r="H129" s="345">
        <f t="shared" si="19"/>
        <v>13.08048</v>
      </c>
      <c r="I129" s="362">
        <f t="shared" si="20"/>
        <v>104.64384</v>
      </c>
    </row>
    <row r="130" spans="1:9" ht="33">
      <c r="A130" s="340" t="s">
        <v>0</v>
      </c>
      <c r="B130" s="340" t="s">
        <v>123</v>
      </c>
      <c r="C130" s="358" t="s">
        <v>916</v>
      </c>
      <c r="D130" s="342" t="s">
        <v>259</v>
      </c>
      <c r="E130" s="358" t="s">
        <v>50</v>
      </c>
      <c r="F130" s="321">
        <v>5</v>
      </c>
      <c r="G130" s="344">
        <v>15.45</v>
      </c>
      <c r="H130" s="345">
        <f t="shared" si="19"/>
        <v>19.813079999999999</v>
      </c>
      <c r="I130" s="362">
        <f t="shared" si="20"/>
        <v>99.065399999999997</v>
      </c>
    </row>
    <row r="131" spans="1:9" ht="33">
      <c r="A131" s="340" t="s">
        <v>0</v>
      </c>
      <c r="B131" s="340" t="s">
        <v>124</v>
      </c>
      <c r="C131" s="358" t="s">
        <v>851</v>
      </c>
      <c r="D131" s="342" t="s">
        <v>258</v>
      </c>
      <c r="E131" s="340" t="s">
        <v>50</v>
      </c>
      <c r="F131" s="321">
        <v>5</v>
      </c>
      <c r="G131" s="344">
        <v>44.65</v>
      </c>
      <c r="H131" s="345">
        <f t="shared" si="19"/>
        <v>57.259159999999994</v>
      </c>
      <c r="I131" s="362">
        <f t="shared" si="20"/>
        <v>286.29579999999999</v>
      </c>
    </row>
    <row r="132" spans="1:9">
      <c r="A132" s="363"/>
      <c r="B132" s="363"/>
      <c r="C132" s="363"/>
      <c r="D132" s="365" t="s">
        <v>157</v>
      </c>
      <c r="E132" s="363"/>
      <c r="F132" s="366"/>
      <c r="G132" s="366"/>
      <c r="H132" s="367"/>
      <c r="I132" s="389"/>
    </row>
    <row r="133" spans="1:9">
      <c r="A133" s="340" t="s">
        <v>1</v>
      </c>
      <c r="B133" s="340">
        <v>26</v>
      </c>
      <c r="C133" s="340" t="s">
        <v>970</v>
      </c>
      <c r="D133" s="350" t="s">
        <v>962</v>
      </c>
      <c r="E133" s="340" t="s">
        <v>102</v>
      </c>
      <c r="F133" s="321">
        <v>12</v>
      </c>
      <c r="G133" s="348">
        <f>COMPOSIÇÃO!H309</f>
        <v>91.995000000000005</v>
      </c>
      <c r="H133" s="345">
        <f t="shared" si="19"/>
        <v>117.974388</v>
      </c>
      <c r="I133" s="362">
        <f t="shared" si="20"/>
        <v>1415.6926560000002</v>
      </c>
    </row>
    <row r="134" spans="1:9" ht="17.25" customHeight="1">
      <c r="A134" s="340" t="s">
        <v>1</v>
      </c>
      <c r="B134" s="340">
        <v>72337</v>
      </c>
      <c r="C134" s="340" t="s">
        <v>852</v>
      </c>
      <c r="D134" s="361" t="s">
        <v>261</v>
      </c>
      <c r="E134" s="340" t="s">
        <v>102</v>
      </c>
      <c r="F134" s="321">
        <v>9</v>
      </c>
      <c r="G134" s="344">
        <v>17.98</v>
      </c>
      <c r="H134" s="345">
        <f t="shared" si="19"/>
        <v>23.057552000000001</v>
      </c>
      <c r="I134" s="362">
        <f t="shared" si="20"/>
        <v>207.517968</v>
      </c>
    </row>
    <row r="135" spans="1:9" s="394" customFormat="1" ht="33">
      <c r="A135" s="386" t="s">
        <v>804</v>
      </c>
      <c r="B135" s="390" t="s">
        <v>717</v>
      </c>
      <c r="C135" s="340" t="s">
        <v>917</v>
      </c>
      <c r="D135" s="387" t="s">
        <v>987</v>
      </c>
      <c r="E135" s="386" t="s">
        <v>50</v>
      </c>
      <c r="F135" s="391">
        <v>1</v>
      </c>
      <c r="G135" s="392">
        <f>COMPOSIÇÃO!E440</f>
        <v>477</v>
      </c>
      <c r="H135" s="393">
        <f t="shared" si="19"/>
        <v>611.70479999999998</v>
      </c>
      <c r="I135" s="362">
        <f t="shared" si="20"/>
        <v>611.70479999999998</v>
      </c>
    </row>
    <row r="136" spans="1:9" ht="49.5">
      <c r="A136" s="340" t="s">
        <v>0</v>
      </c>
      <c r="B136" s="340">
        <v>83370</v>
      </c>
      <c r="C136" s="340" t="s">
        <v>918</v>
      </c>
      <c r="D136" s="361" t="s">
        <v>262</v>
      </c>
      <c r="E136" s="340" t="s">
        <v>50</v>
      </c>
      <c r="F136" s="321">
        <v>1</v>
      </c>
      <c r="G136" s="344">
        <v>175.07</v>
      </c>
      <c r="H136" s="345">
        <f t="shared" si="19"/>
        <v>224.50976799999998</v>
      </c>
      <c r="I136" s="362">
        <f t="shared" si="20"/>
        <v>224.50976799999998</v>
      </c>
    </row>
    <row r="137" spans="1:9" ht="33">
      <c r="A137" s="340" t="s">
        <v>0</v>
      </c>
      <c r="B137" s="340">
        <v>83366</v>
      </c>
      <c r="C137" s="340" t="s">
        <v>919</v>
      </c>
      <c r="D137" s="361" t="s">
        <v>263</v>
      </c>
      <c r="E137" s="340" t="s">
        <v>50</v>
      </c>
      <c r="F137" s="321">
        <v>3</v>
      </c>
      <c r="G137" s="344">
        <v>90.81</v>
      </c>
      <c r="H137" s="345">
        <f t="shared" si="19"/>
        <v>116.45474400000001</v>
      </c>
      <c r="I137" s="362">
        <f t="shared" si="20"/>
        <v>349.36423200000002</v>
      </c>
    </row>
    <row r="138" spans="1:9">
      <c r="A138" s="326"/>
      <c r="B138" s="326"/>
      <c r="C138" s="326"/>
      <c r="D138" s="352"/>
      <c r="E138" s="326"/>
      <c r="F138" s="353"/>
      <c r="G138" s="353"/>
      <c r="H138" s="354" t="s">
        <v>206</v>
      </c>
      <c r="I138" s="355">
        <f>SUM(I99:I137)</f>
        <v>57988.364699999991</v>
      </c>
    </row>
    <row r="139" spans="1:9">
      <c r="A139" s="335"/>
      <c r="B139" s="335"/>
      <c r="C139" s="336">
        <v>9</v>
      </c>
      <c r="D139" s="337" t="s">
        <v>158</v>
      </c>
      <c r="E139" s="335"/>
      <c r="F139" s="338"/>
      <c r="G139" s="338"/>
      <c r="H139" s="338"/>
      <c r="I139" s="356"/>
    </row>
    <row r="140" spans="1:9">
      <c r="A140" s="363"/>
      <c r="B140" s="363"/>
      <c r="C140" s="363"/>
      <c r="D140" s="365" t="s">
        <v>159</v>
      </c>
      <c r="E140" s="363"/>
      <c r="F140" s="366"/>
      <c r="G140" s="366"/>
      <c r="H140" s="366"/>
      <c r="I140" s="368"/>
    </row>
    <row r="141" spans="1:9" ht="33">
      <c r="A141" s="340" t="s">
        <v>0</v>
      </c>
      <c r="B141" s="340">
        <v>95469</v>
      </c>
      <c r="C141" s="358" t="s">
        <v>75</v>
      </c>
      <c r="D141" s="342" t="s">
        <v>264</v>
      </c>
      <c r="E141" s="358" t="s">
        <v>50</v>
      </c>
      <c r="F141" s="321">
        <v>2</v>
      </c>
      <c r="G141" s="344">
        <v>166.29</v>
      </c>
      <c r="H141" s="345">
        <f t="shared" ref="H141:H204" si="21">G141*1.2824</f>
        <v>213.25029599999999</v>
      </c>
      <c r="I141" s="362">
        <f>H141*F141</f>
        <v>426.50059199999998</v>
      </c>
    </row>
    <row r="142" spans="1:9">
      <c r="A142" s="340" t="s">
        <v>0</v>
      </c>
      <c r="B142" s="340">
        <v>377</v>
      </c>
      <c r="C142" s="358" t="s">
        <v>76</v>
      </c>
      <c r="D142" s="350" t="s">
        <v>265</v>
      </c>
      <c r="E142" s="358" t="s">
        <v>50</v>
      </c>
      <c r="F142" s="321">
        <v>2</v>
      </c>
      <c r="G142" s="344">
        <v>21.95</v>
      </c>
      <c r="H142" s="345">
        <f t="shared" si="21"/>
        <v>28.148679999999999</v>
      </c>
      <c r="I142" s="362">
        <f t="shared" ref="I142:I173" si="22">H142*F142</f>
        <v>56.297359999999998</v>
      </c>
    </row>
    <row r="143" spans="1:9" ht="49.5">
      <c r="A143" s="340" t="s">
        <v>0</v>
      </c>
      <c r="B143" s="341" t="s">
        <v>899</v>
      </c>
      <c r="C143" s="358" t="s">
        <v>77</v>
      </c>
      <c r="D143" s="342" t="s">
        <v>990</v>
      </c>
      <c r="E143" s="358" t="s">
        <v>50</v>
      </c>
      <c r="F143" s="321">
        <v>4</v>
      </c>
      <c r="G143" s="344">
        <v>626.17999999999995</v>
      </c>
      <c r="H143" s="345">
        <f t="shared" si="21"/>
        <v>803.0132319999999</v>
      </c>
      <c r="I143" s="362">
        <f t="shared" si="22"/>
        <v>3212.0529279999996</v>
      </c>
    </row>
    <row r="144" spans="1:9">
      <c r="A144" s="340" t="s">
        <v>1</v>
      </c>
      <c r="B144" s="340">
        <v>27</v>
      </c>
      <c r="C144" s="358" t="s">
        <v>78</v>
      </c>
      <c r="D144" s="350" t="s">
        <v>266</v>
      </c>
      <c r="E144" s="340" t="s">
        <v>50</v>
      </c>
      <c r="F144" s="321">
        <v>7</v>
      </c>
      <c r="G144" s="348">
        <f>COMPOSIÇÃO!H315</f>
        <v>33.817</v>
      </c>
      <c r="H144" s="345">
        <f t="shared" si="21"/>
        <v>43.366920800000003</v>
      </c>
      <c r="I144" s="362">
        <f t="shared" si="22"/>
        <v>303.56844560000002</v>
      </c>
    </row>
    <row r="145" spans="1:9" ht="33">
      <c r="A145" s="340" t="s">
        <v>0</v>
      </c>
      <c r="B145" s="340">
        <v>86904</v>
      </c>
      <c r="C145" s="358" t="s">
        <v>79</v>
      </c>
      <c r="D145" s="342" t="s">
        <v>267</v>
      </c>
      <c r="E145" s="340" t="s">
        <v>50</v>
      </c>
      <c r="F145" s="321">
        <v>17</v>
      </c>
      <c r="G145" s="344">
        <v>103.15</v>
      </c>
      <c r="H145" s="345">
        <f t="shared" si="21"/>
        <v>132.27956</v>
      </c>
      <c r="I145" s="362">
        <f t="shared" si="22"/>
        <v>2248.75252</v>
      </c>
    </row>
    <row r="146" spans="1:9" ht="15.75" customHeight="1">
      <c r="A146" s="340" t="s">
        <v>1</v>
      </c>
      <c r="B146" s="340">
        <v>28</v>
      </c>
      <c r="C146" s="358" t="s">
        <v>80</v>
      </c>
      <c r="D146" s="342" t="s">
        <v>160</v>
      </c>
      <c r="E146" s="340" t="s">
        <v>50</v>
      </c>
      <c r="F146" s="321">
        <v>1</v>
      </c>
      <c r="G146" s="348">
        <f>COMPOSIÇÃO!H326</f>
        <v>581.07999999999993</v>
      </c>
      <c r="H146" s="345">
        <f t="shared" si="21"/>
        <v>745.17699199999993</v>
      </c>
      <c r="I146" s="362">
        <f t="shared" si="22"/>
        <v>745.17699199999993</v>
      </c>
    </row>
    <row r="147" spans="1:9">
      <c r="A147" s="340" t="s">
        <v>0</v>
      </c>
      <c r="B147" s="340">
        <v>29</v>
      </c>
      <c r="C147" s="358" t="s">
        <v>81</v>
      </c>
      <c r="D147" s="350" t="s">
        <v>755</v>
      </c>
      <c r="E147" s="340" t="s">
        <v>50</v>
      </c>
      <c r="F147" s="321">
        <v>18</v>
      </c>
      <c r="G147" s="348">
        <f>COMPOSIÇÃO!H332</f>
        <v>32.606999999999999</v>
      </c>
      <c r="H147" s="345">
        <f t="shared" si="21"/>
        <v>41.815216800000002</v>
      </c>
      <c r="I147" s="362">
        <f t="shared" si="22"/>
        <v>752.67390240000009</v>
      </c>
    </row>
    <row r="148" spans="1:9" ht="33">
      <c r="A148" s="340" t="s">
        <v>1</v>
      </c>
      <c r="B148" s="340">
        <v>30</v>
      </c>
      <c r="C148" s="358" t="s">
        <v>82</v>
      </c>
      <c r="D148" s="415" t="s">
        <v>268</v>
      </c>
      <c r="E148" s="340" t="s">
        <v>50</v>
      </c>
      <c r="F148" s="321">
        <v>18</v>
      </c>
      <c r="G148" s="348">
        <f>COMPOSIÇÃO!H338</f>
        <v>33.817</v>
      </c>
      <c r="H148" s="345">
        <f t="shared" si="21"/>
        <v>43.366920800000003</v>
      </c>
      <c r="I148" s="362">
        <f t="shared" si="22"/>
        <v>780.60457440000005</v>
      </c>
    </row>
    <row r="149" spans="1:9" ht="49.5">
      <c r="A149" s="340" t="s">
        <v>0</v>
      </c>
      <c r="B149" s="340">
        <v>86921</v>
      </c>
      <c r="C149" s="358" t="s">
        <v>126</v>
      </c>
      <c r="D149" s="342" t="s">
        <v>269</v>
      </c>
      <c r="E149" s="358" t="s">
        <v>50</v>
      </c>
      <c r="F149" s="321">
        <v>1</v>
      </c>
      <c r="G149" s="344">
        <v>641.26</v>
      </c>
      <c r="H149" s="345">
        <f t="shared" si="21"/>
        <v>822.35182399999997</v>
      </c>
      <c r="I149" s="362">
        <f t="shared" si="22"/>
        <v>822.35182399999997</v>
      </c>
    </row>
    <row r="150" spans="1:9" ht="82.5">
      <c r="A150" s="340" t="s">
        <v>0</v>
      </c>
      <c r="B150" s="341" t="s">
        <v>902</v>
      </c>
      <c r="C150" s="358" t="s">
        <v>127</v>
      </c>
      <c r="D150" s="342" t="s">
        <v>901</v>
      </c>
      <c r="E150" s="358" t="s">
        <v>321</v>
      </c>
      <c r="F150" s="321">
        <v>5</v>
      </c>
      <c r="G150" s="344">
        <v>752.92</v>
      </c>
      <c r="H150" s="345">
        <f t="shared" si="21"/>
        <v>965.54460799999993</v>
      </c>
      <c r="I150" s="362">
        <f t="shared" si="22"/>
        <v>4827.7230399999999</v>
      </c>
    </row>
    <row r="151" spans="1:9" ht="33">
      <c r="A151" s="340" t="s">
        <v>1</v>
      </c>
      <c r="B151" s="340">
        <v>31</v>
      </c>
      <c r="C151" s="358" t="s">
        <v>128</v>
      </c>
      <c r="D151" s="342" t="s">
        <v>900</v>
      </c>
      <c r="E151" s="340" t="s">
        <v>321</v>
      </c>
      <c r="F151" s="321">
        <v>2</v>
      </c>
      <c r="G151" s="348">
        <f>COMPOSIÇÃO!H349</f>
        <v>841.36647600000003</v>
      </c>
      <c r="H151" s="345">
        <f t="shared" si="21"/>
        <v>1078.9683688224</v>
      </c>
      <c r="I151" s="362">
        <f>H151*F151</f>
        <v>2157.9367376447999</v>
      </c>
    </row>
    <row r="152" spans="1:9" ht="49.5">
      <c r="A152" s="340" t="s">
        <v>1</v>
      </c>
      <c r="B152" s="340">
        <v>32</v>
      </c>
      <c r="C152" s="358" t="s">
        <v>984</v>
      </c>
      <c r="D152" s="342" t="s">
        <v>983</v>
      </c>
      <c r="E152" s="340" t="s">
        <v>49</v>
      </c>
      <c r="F152" s="321">
        <f>'MEMORILA DE CALCULO'!D36</f>
        <v>2.2200000000000002</v>
      </c>
      <c r="G152" s="348">
        <f>COMPOSIÇÃO!H356</f>
        <v>431.21247599999998</v>
      </c>
      <c r="H152" s="345">
        <f t="shared" si="21"/>
        <v>552.98687922239992</v>
      </c>
      <c r="I152" s="362">
        <f>H152*F152</f>
        <v>1227.630871873728</v>
      </c>
    </row>
    <row r="153" spans="1:9">
      <c r="A153" s="340" t="s">
        <v>1</v>
      </c>
      <c r="B153" s="340">
        <v>33</v>
      </c>
      <c r="C153" s="358" t="s">
        <v>129</v>
      </c>
      <c r="D153" s="350" t="s">
        <v>161</v>
      </c>
      <c r="E153" s="340" t="s">
        <v>321</v>
      </c>
      <c r="F153" s="321">
        <v>8</v>
      </c>
      <c r="G153" s="348">
        <f>COMPOSIÇÃO!H364</f>
        <v>234.98</v>
      </c>
      <c r="H153" s="345">
        <f t="shared" si="21"/>
        <v>301.33835199999999</v>
      </c>
      <c r="I153" s="362">
        <f t="shared" si="22"/>
        <v>2410.7068159999999</v>
      </c>
    </row>
    <row r="154" spans="1:9" ht="33">
      <c r="A154" s="340" t="s">
        <v>1</v>
      </c>
      <c r="B154" s="340">
        <v>34</v>
      </c>
      <c r="C154" s="358" t="s">
        <v>130</v>
      </c>
      <c r="D154" s="342" t="s">
        <v>162</v>
      </c>
      <c r="E154" s="340" t="s">
        <v>50</v>
      </c>
      <c r="F154" s="321">
        <v>17</v>
      </c>
      <c r="G154" s="348">
        <f>COMPOSIÇÃO!H371</f>
        <v>127.91499999999999</v>
      </c>
      <c r="H154" s="345">
        <f t="shared" si="21"/>
        <v>164.038196</v>
      </c>
      <c r="I154" s="362">
        <f t="shared" si="22"/>
        <v>2788.649332</v>
      </c>
    </row>
    <row r="155" spans="1:9" ht="33">
      <c r="A155" s="340" t="s">
        <v>0</v>
      </c>
      <c r="B155" s="340">
        <v>86906</v>
      </c>
      <c r="C155" s="358" t="s">
        <v>131</v>
      </c>
      <c r="D155" s="361" t="s">
        <v>270</v>
      </c>
      <c r="E155" s="340" t="s">
        <v>50</v>
      </c>
      <c r="F155" s="321">
        <v>5</v>
      </c>
      <c r="G155" s="344">
        <v>47.37</v>
      </c>
      <c r="H155" s="345">
        <f t="shared" si="21"/>
        <v>60.747287999999998</v>
      </c>
      <c r="I155" s="362">
        <f t="shared" si="22"/>
        <v>303.73644000000002</v>
      </c>
    </row>
    <row r="156" spans="1:9" ht="16.5" customHeight="1">
      <c r="A156" s="340" t="s">
        <v>1</v>
      </c>
      <c r="B156" s="340">
        <v>35</v>
      </c>
      <c r="C156" s="358" t="s">
        <v>132</v>
      </c>
      <c r="D156" s="342" t="s">
        <v>163</v>
      </c>
      <c r="E156" s="340" t="s">
        <v>50</v>
      </c>
      <c r="F156" s="321">
        <v>10</v>
      </c>
      <c r="G156" s="348">
        <f>COMPOSIÇÃO!H371</f>
        <v>127.91499999999999</v>
      </c>
      <c r="H156" s="345">
        <f t="shared" si="21"/>
        <v>164.038196</v>
      </c>
      <c r="I156" s="362">
        <f t="shared" si="22"/>
        <v>1640.3819599999999</v>
      </c>
    </row>
    <row r="157" spans="1:9" ht="33">
      <c r="A157" s="340" t="s">
        <v>0</v>
      </c>
      <c r="B157" s="340" t="s">
        <v>125</v>
      </c>
      <c r="C157" s="358" t="s">
        <v>133</v>
      </c>
      <c r="D157" s="361" t="s">
        <v>271</v>
      </c>
      <c r="E157" s="340" t="s">
        <v>50</v>
      </c>
      <c r="F157" s="321">
        <v>3</v>
      </c>
      <c r="G157" s="344">
        <v>66.599999999999994</v>
      </c>
      <c r="H157" s="345">
        <f t="shared" si="21"/>
        <v>85.407839999999993</v>
      </c>
      <c r="I157" s="362">
        <f>H157*F157</f>
        <v>256.22352000000001</v>
      </c>
    </row>
    <row r="158" spans="1:9" ht="9.75" customHeight="1">
      <c r="A158" s="363"/>
      <c r="B158" s="363"/>
      <c r="C158" s="363"/>
      <c r="D158" s="365" t="s">
        <v>173</v>
      </c>
      <c r="E158" s="363"/>
      <c r="F158" s="366"/>
      <c r="G158" s="366"/>
      <c r="H158" s="367"/>
      <c r="I158" s="389"/>
    </row>
    <row r="159" spans="1:9" ht="49.5">
      <c r="A159" s="340" t="s">
        <v>0</v>
      </c>
      <c r="B159" s="358">
        <v>89985</v>
      </c>
      <c r="C159" s="358" t="s">
        <v>134</v>
      </c>
      <c r="D159" s="342" t="s">
        <v>272</v>
      </c>
      <c r="E159" s="340" t="s">
        <v>50</v>
      </c>
      <c r="F159" s="321">
        <v>3</v>
      </c>
      <c r="G159" s="380">
        <v>46.25</v>
      </c>
      <c r="H159" s="345">
        <f t="shared" si="21"/>
        <v>59.311</v>
      </c>
      <c r="I159" s="362">
        <f t="shared" si="22"/>
        <v>177.93299999999999</v>
      </c>
    </row>
    <row r="160" spans="1:9" ht="33">
      <c r="A160" s="340" t="s">
        <v>0</v>
      </c>
      <c r="B160" s="358" t="s">
        <v>169</v>
      </c>
      <c r="C160" s="358" t="s">
        <v>135</v>
      </c>
      <c r="D160" s="342" t="s">
        <v>273</v>
      </c>
      <c r="E160" s="340" t="s">
        <v>50</v>
      </c>
      <c r="F160" s="321" t="s">
        <v>184</v>
      </c>
      <c r="G160" s="380">
        <v>151.07</v>
      </c>
      <c r="H160" s="345">
        <f t="shared" si="21"/>
        <v>193.732168</v>
      </c>
      <c r="I160" s="362">
        <f t="shared" si="22"/>
        <v>1549.857344</v>
      </c>
    </row>
    <row r="161" spans="1:9" ht="49.5">
      <c r="A161" s="340" t="s">
        <v>0</v>
      </c>
      <c r="B161" s="358">
        <v>89987</v>
      </c>
      <c r="C161" s="358" t="s">
        <v>136</v>
      </c>
      <c r="D161" s="342" t="s">
        <v>274</v>
      </c>
      <c r="E161" s="340" t="s">
        <v>50</v>
      </c>
      <c r="F161" s="321" t="s">
        <v>185</v>
      </c>
      <c r="G161" s="380">
        <v>48.46</v>
      </c>
      <c r="H161" s="345">
        <f t="shared" si="21"/>
        <v>62.145104000000003</v>
      </c>
      <c r="I161" s="362">
        <f t="shared" si="22"/>
        <v>1242.9020800000001</v>
      </c>
    </row>
    <row r="162" spans="1:9">
      <c r="A162" s="340" t="s">
        <v>1</v>
      </c>
      <c r="B162" s="340">
        <v>36</v>
      </c>
      <c r="C162" s="358" t="s">
        <v>137</v>
      </c>
      <c r="D162" s="350" t="s">
        <v>174</v>
      </c>
      <c r="E162" s="340" t="s">
        <v>50</v>
      </c>
      <c r="F162" s="321" t="s">
        <v>112</v>
      </c>
      <c r="G162" s="348">
        <f>COMPOSIÇÃO!H384</f>
        <v>1853.9407000000001</v>
      </c>
      <c r="H162" s="345">
        <f t="shared" si="21"/>
        <v>2377.4935536800003</v>
      </c>
      <c r="I162" s="362">
        <f t="shared" si="22"/>
        <v>4754.9871073600007</v>
      </c>
    </row>
    <row r="163" spans="1:9" ht="33">
      <c r="A163" s="340" t="s">
        <v>0</v>
      </c>
      <c r="B163" s="358">
        <v>94796</v>
      </c>
      <c r="C163" s="358" t="s">
        <v>138</v>
      </c>
      <c r="D163" s="342" t="s">
        <v>275</v>
      </c>
      <c r="E163" s="340" t="s">
        <v>50</v>
      </c>
      <c r="F163" s="321" t="s">
        <v>54</v>
      </c>
      <c r="G163" s="380">
        <v>34.49</v>
      </c>
      <c r="H163" s="345">
        <f t="shared" si="21"/>
        <v>44.229976000000001</v>
      </c>
      <c r="I163" s="362">
        <f t="shared" si="22"/>
        <v>44.229976000000001</v>
      </c>
    </row>
    <row r="164" spans="1:9" ht="33">
      <c r="A164" s="340" t="s">
        <v>0</v>
      </c>
      <c r="B164" s="358">
        <v>89353</v>
      </c>
      <c r="C164" s="358" t="s">
        <v>139</v>
      </c>
      <c r="D164" s="342" t="s">
        <v>276</v>
      </c>
      <c r="E164" s="340" t="s">
        <v>50</v>
      </c>
      <c r="F164" s="321" t="s">
        <v>112</v>
      </c>
      <c r="G164" s="344">
        <v>23.09</v>
      </c>
      <c r="H164" s="345">
        <f t="shared" si="21"/>
        <v>29.610616</v>
      </c>
      <c r="I164" s="362">
        <f>H164*F164</f>
        <v>59.221232000000001</v>
      </c>
    </row>
    <row r="165" spans="1:9" ht="33">
      <c r="A165" s="340" t="s">
        <v>0</v>
      </c>
      <c r="B165" s="358">
        <v>89482</v>
      </c>
      <c r="C165" s="358" t="s">
        <v>140</v>
      </c>
      <c r="D165" s="342" t="s">
        <v>277</v>
      </c>
      <c r="E165" s="340" t="s">
        <v>50</v>
      </c>
      <c r="F165" s="321" t="s">
        <v>116</v>
      </c>
      <c r="G165" s="344">
        <v>16.23</v>
      </c>
      <c r="H165" s="345">
        <f t="shared" si="21"/>
        <v>20.813352000000002</v>
      </c>
      <c r="I165" s="362">
        <f t="shared" si="22"/>
        <v>228.94687200000001</v>
      </c>
    </row>
    <row r="166" spans="1:9" ht="12" customHeight="1">
      <c r="A166" s="363"/>
      <c r="B166" s="363"/>
      <c r="C166" s="363"/>
      <c r="D166" s="365" t="s">
        <v>175</v>
      </c>
      <c r="E166" s="363"/>
      <c r="F166" s="366"/>
      <c r="G166" s="366"/>
      <c r="H166" s="367"/>
      <c r="I166" s="389"/>
    </row>
    <row r="167" spans="1:9">
      <c r="A167" s="340" t="s">
        <v>1</v>
      </c>
      <c r="B167" s="340">
        <v>37</v>
      </c>
      <c r="C167" s="340" t="s">
        <v>141</v>
      </c>
      <c r="D167" s="350" t="s">
        <v>176</v>
      </c>
      <c r="E167" s="340" t="s">
        <v>102</v>
      </c>
      <c r="F167" s="321">
        <v>38</v>
      </c>
      <c r="G167" s="348">
        <f>COMPOSIÇÃO!H394</f>
        <v>110.20999999999998</v>
      </c>
      <c r="H167" s="345">
        <f t="shared" si="21"/>
        <v>141.33330399999997</v>
      </c>
      <c r="I167" s="362">
        <f t="shared" si="22"/>
        <v>5370.6655519999986</v>
      </c>
    </row>
    <row r="168" spans="1:9">
      <c r="A168" s="340" t="s">
        <v>1</v>
      </c>
      <c r="B168" s="340">
        <v>38</v>
      </c>
      <c r="C168" s="340" t="s">
        <v>142</v>
      </c>
      <c r="D168" s="350" t="s">
        <v>177</v>
      </c>
      <c r="E168" s="340" t="s">
        <v>50</v>
      </c>
      <c r="F168" s="321" t="s">
        <v>184</v>
      </c>
      <c r="G168" s="348">
        <f>COMPOSIÇÃO!H404</f>
        <v>135.48999999999998</v>
      </c>
      <c r="H168" s="345">
        <f t="shared" si="21"/>
        <v>173.75237599999997</v>
      </c>
      <c r="I168" s="362">
        <f t="shared" si="22"/>
        <v>1390.0190079999998</v>
      </c>
    </row>
    <row r="169" spans="1:9">
      <c r="A169" s="340" t="s">
        <v>1</v>
      </c>
      <c r="B169" s="340">
        <v>39</v>
      </c>
      <c r="C169" s="340" t="s">
        <v>143</v>
      </c>
      <c r="D169" s="350" t="s">
        <v>178</v>
      </c>
      <c r="E169" s="340" t="s">
        <v>50</v>
      </c>
      <c r="F169" s="321" t="s">
        <v>186</v>
      </c>
      <c r="G169" s="348">
        <f>COMPOSIÇÃO!H414</f>
        <v>152.46499999999997</v>
      </c>
      <c r="H169" s="345">
        <f t="shared" si="21"/>
        <v>195.52111599999998</v>
      </c>
      <c r="I169" s="362">
        <f t="shared" si="22"/>
        <v>7429.8024079999996</v>
      </c>
    </row>
    <row r="170" spans="1:9">
      <c r="A170" s="340" t="s">
        <v>1</v>
      </c>
      <c r="B170" s="340">
        <v>40</v>
      </c>
      <c r="C170" s="340" t="s">
        <v>880</v>
      </c>
      <c r="D170" s="350" t="s">
        <v>179</v>
      </c>
      <c r="E170" s="340" t="s">
        <v>102</v>
      </c>
      <c r="F170" s="321" t="s">
        <v>184</v>
      </c>
      <c r="G170" s="348">
        <f>COMPOSIÇÃO!H424</f>
        <v>189.26500000000001</v>
      </c>
      <c r="H170" s="345">
        <f t="shared" si="21"/>
        <v>242.71343600000003</v>
      </c>
      <c r="I170" s="362">
        <f t="shared" si="22"/>
        <v>1941.7074880000002</v>
      </c>
    </row>
    <row r="171" spans="1:9" ht="11.25" customHeight="1">
      <c r="A171" s="363"/>
      <c r="B171" s="363"/>
      <c r="C171" s="363"/>
      <c r="D171" s="365" t="s">
        <v>180</v>
      </c>
      <c r="E171" s="363"/>
      <c r="F171" s="366"/>
      <c r="G171" s="366"/>
      <c r="H171" s="367"/>
      <c r="I171" s="389"/>
    </row>
    <row r="172" spans="1:9" ht="51.75" customHeight="1">
      <c r="A172" s="340" t="s">
        <v>0</v>
      </c>
      <c r="B172" s="340" t="s">
        <v>170</v>
      </c>
      <c r="C172" s="358" t="s">
        <v>881</v>
      </c>
      <c r="D172" s="361" t="s">
        <v>278</v>
      </c>
      <c r="E172" s="340" t="s">
        <v>50</v>
      </c>
      <c r="F172" s="321" t="s">
        <v>187</v>
      </c>
      <c r="G172" s="344">
        <v>140.41</v>
      </c>
      <c r="H172" s="345">
        <f t="shared" si="21"/>
        <v>180.06178399999999</v>
      </c>
      <c r="I172" s="362">
        <f t="shared" si="22"/>
        <v>3961.3592479999998</v>
      </c>
    </row>
    <row r="173" spans="1:9" ht="33">
      <c r="A173" s="340" t="s">
        <v>0</v>
      </c>
      <c r="B173" s="340">
        <v>83670</v>
      </c>
      <c r="C173" s="358" t="s">
        <v>144</v>
      </c>
      <c r="D173" s="361" t="s">
        <v>279</v>
      </c>
      <c r="E173" s="340" t="s">
        <v>52</v>
      </c>
      <c r="F173" s="321" t="s">
        <v>188</v>
      </c>
      <c r="G173" s="344">
        <v>44.51</v>
      </c>
      <c r="H173" s="345">
        <f t="shared" si="21"/>
        <v>57.079623999999995</v>
      </c>
      <c r="I173" s="362">
        <f t="shared" si="22"/>
        <v>1735.2205695999999</v>
      </c>
    </row>
    <row r="174" spans="1:9" ht="49.5">
      <c r="A174" s="340" t="s">
        <v>0</v>
      </c>
      <c r="B174" s="340">
        <v>89714</v>
      </c>
      <c r="C174" s="358" t="s">
        <v>145</v>
      </c>
      <c r="D174" s="361" t="s">
        <v>280</v>
      </c>
      <c r="E174" s="340" t="s">
        <v>52</v>
      </c>
      <c r="F174" s="321" t="s">
        <v>189</v>
      </c>
      <c r="G174" s="344">
        <v>37.770000000000003</v>
      </c>
      <c r="H174" s="345">
        <f t="shared" si="21"/>
        <v>48.436248000000006</v>
      </c>
      <c r="I174" s="362">
        <f>H174*F174</f>
        <v>9009.1421280000013</v>
      </c>
    </row>
    <row r="175" spans="1:9">
      <c r="A175" s="326"/>
      <c r="B175" s="326"/>
      <c r="C175" s="326"/>
      <c r="D175" s="352"/>
      <c r="E175" s="326"/>
      <c r="F175" s="353"/>
      <c r="G175" s="353"/>
      <c r="H175" s="354" t="s">
        <v>206</v>
      </c>
      <c r="I175" s="355">
        <f>SUM(I141:I174)</f>
        <v>63856.961868878527</v>
      </c>
    </row>
    <row r="176" spans="1:9">
      <c r="A176" s="395"/>
      <c r="B176" s="395"/>
      <c r="C176" s="396">
        <v>10</v>
      </c>
      <c r="D176" s="397" t="s">
        <v>281</v>
      </c>
      <c r="E176" s="395"/>
      <c r="F176" s="366"/>
      <c r="G176" s="398"/>
      <c r="H176" s="399"/>
      <c r="I176" s="400"/>
    </row>
    <row r="177" spans="1:9">
      <c r="A177" s="358" t="s">
        <v>0</v>
      </c>
      <c r="B177" s="340">
        <v>93358</v>
      </c>
      <c r="C177" s="358" t="s">
        <v>146</v>
      </c>
      <c r="D177" s="361" t="s">
        <v>282</v>
      </c>
      <c r="E177" s="358" t="s">
        <v>51</v>
      </c>
      <c r="F177" s="321">
        <v>34.39</v>
      </c>
      <c r="G177" s="344">
        <v>60.36</v>
      </c>
      <c r="H177" s="370">
        <f t="shared" si="21"/>
        <v>77.405664000000002</v>
      </c>
      <c r="I177" s="371">
        <f>H177*F177</f>
        <v>2661.9807849600002</v>
      </c>
    </row>
    <row r="178" spans="1:9" ht="49.5">
      <c r="A178" s="358" t="s">
        <v>0</v>
      </c>
      <c r="B178" s="340">
        <v>94099</v>
      </c>
      <c r="C178" s="358" t="s">
        <v>147</v>
      </c>
      <c r="D178" s="361" t="s">
        <v>283</v>
      </c>
      <c r="E178" s="358" t="s">
        <v>49</v>
      </c>
      <c r="F178" s="321">
        <v>10.92</v>
      </c>
      <c r="G178" s="344">
        <v>2.2799999999999998</v>
      </c>
      <c r="H178" s="370">
        <f t="shared" si="21"/>
        <v>2.9238719999999998</v>
      </c>
      <c r="I178" s="371">
        <f>H178*F178</f>
        <v>31.928682239999997</v>
      </c>
    </row>
    <row r="179" spans="1:9">
      <c r="A179" s="358" t="s">
        <v>0</v>
      </c>
      <c r="B179" s="340" t="s">
        <v>284</v>
      </c>
      <c r="C179" s="358" t="s">
        <v>148</v>
      </c>
      <c r="D179" s="361" t="s">
        <v>285</v>
      </c>
      <c r="E179" s="358" t="s">
        <v>51</v>
      </c>
      <c r="F179" s="321">
        <v>15.49</v>
      </c>
      <c r="G179" s="344">
        <v>45.78</v>
      </c>
      <c r="H179" s="370">
        <f t="shared" si="21"/>
        <v>58.708272000000001</v>
      </c>
      <c r="I179" s="371">
        <f t="shared" ref="I179:I190" si="23">H179*F179</f>
        <v>909.39113328000008</v>
      </c>
    </row>
    <row r="180" spans="1:9" ht="49.5">
      <c r="A180" s="358" t="s">
        <v>0</v>
      </c>
      <c r="B180" s="340">
        <v>72131</v>
      </c>
      <c r="C180" s="358" t="s">
        <v>149</v>
      </c>
      <c r="D180" s="361" t="s">
        <v>286</v>
      </c>
      <c r="E180" s="358" t="s">
        <v>49</v>
      </c>
      <c r="F180" s="321">
        <v>23.4</v>
      </c>
      <c r="G180" s="344">
        <v>119.99</v>
      </c>
      <c r="H180" s="370">
        <f t="shared" si="21"/>
        <v>153.87517599999998</v>
      </c>
      <c r="I180" s="371">
        <f t="shared" si="23"/>
        <v>3600.6791183999994</v>
      </c>
    </row>
    <row r="181" spans="1:9" ht="49.5">
      <c r="A181" s="358" t="s">
        <v>0</v>
      </c>
      <c r="B181" s="340">
        <v>72132</v>
      </c>
      <c r="C181" s="358" t="s">
        <v>150</v>
      </c>
      <c r="D181" s="361" t="s">
        <v>287</v>
      </c>
      <c r="E181" s="358" t="s">
        <v>49</v>
      </c>
      <c r="F181" s="321">
        <v>3.6</v>
      </c>
      <c r="G181" s="344">
        <v>61.95</v>
      </c>
      <c r="H181" s="370">
        <f t="shared" si="21"/>
        <v>79.444680000000005</v>
      </c>
      <c r="I181" s="371">
        <f t="shared" si="23"/>
        <v>286.00084800000002</v>
      </c>
    </row>
    <row r="182" spans="1:9" ht="33">
      <c r="A182" s="358" t="s">
        <v>0</v>
      </c>
      <c r="B182" s="340">
        <v>94965</v>
      </c>
      <c r="C182" s="358" t="s">
        <v>151</v>
      </c>
      <c r="D182" s="361" t="s">
        <v>288</v>
      </c>
      <c r="E182" s="358" t="s">
        <v>51</v>
      </c>
      <c r="F182" s="321">
        <v>1.81</v>
      </c>
      <c r="G182" s="344">
        <v>309.83</v>
      </c>
      <c r="H182" s="370">
        <f t="shared" si="21"/>
        <v>397.32599199999999</v>
      </c>
      <c r="I182" s="371">
        <f>H182*F182</f>
        <v>719.16004552000004</v>
      </c>
    </row>
    <row r="183" spans="1:9" ht="33">
      <c r="A183" s="358" t="s">
        <v>0</v>
      </c>
      <c r="B183" s="340">
        <v>6087</v>
      </c>
      <c r="C183" s="358" t="s">
        <v>920</v>
      </c>
      <c r="D183" s="361" t="s">
        <v>289</v>
      </c>
      <c r="E183" s="358" t="s">
        <v>50</v>
      </c>
      <c r="F183" s="321">
        <v>2</v>
      </c>
      <c r="G183" s="344">
        <v>21.47</v>
      </c>
      <c r="H183" s="370">
        <f t="shared" si="21"/>
        <v>27.533127999999998</v>
      </c>
      <c r="I183" s="371">
        <f t="shared" si="23"/>
        <v>55.066255999999996</v>
      </c>
    </row>
    <row r="184" spans="1:9" ht="33">
      <c r="A184" s="358" t="s">
        <v>0</v>
      </c>
      <c r="B184" s="340">
        <v>85662</v>
      </c>
      <c r="C184" s="358" t="s">
        <v>921</v>
      </c>
      <c r="D184" s="361" t="s">
        <v>290</v>
      </c>
      <c r="E184" s="358" t="s">
        <v>49</v>
      </c>
      <c r="F184" s="321">
        <v>10.92</v>
      </c>
      <c r="G184" s="344">
        <v>11.27</v>
      </c>
      <c r="H184" s="370">
        <f t="shared" si="21"/>
        <v>14.452648</v>
      </c>
      <c r="I184" s="371">
        <f t="shared" si="23"/>
        <v>157.82291616000001</v>
      </c>
    </row>
    <row r="185" spans="1:9" ht="28.5" customHeight="1">
      <c r="A185" s="358" t="s">
        <v>0</v>
      </c>
      <c r="B185" s="340">
        <v>87878</v>
      </c>
      <c r="C185" s="358" t="s">
        <v>922</v>
      </c>
      <c r="D185" s="361" t="s">
        <v>291</v>
      </c>
      <c r="E185" s="358" t="s">
        <v>49</v>
      </c>
      <c r="F185" s="321">
        <v>26.4</v>
      </c>
      <c r="G185" s="344">
        <v>3.19</v>
      </c>
      <c r="H185" s="370">
        <f t="shared" si="21"/>
        <v>4.0908559999999996</v>
      </c>
      <c r="I185" s="371">
        <f t="shared" si="23"/>
        <v>107.99859839999998</v>
      </c>
    </row>
    <row r="186" spans="1:9" ht="82.5">
      <c r="A186" s="358" t="s">
        <v>0</v>
      </c>
      <c r="B186" s="340">
        <v>87527</v>
      </c>
      <c r="C186" s="358" t="s">
        <v>923</v>
      </c>
      <c r="D186" s="361" t="s">
        <v>292</v>
      </c>
      <c r="E186" s="358" t="s">
        <v>49</v>
      </c>
      <c r="F186" s="321">
        <v>26.4</v>
      </c>
      <c r="G186" s="344">
        <v>27.52</v>
      </c>
      <c r="H186" s="370">
        <f t="shared" si="21"/>
        <v>35.291648000000002</v>
      </c>
      <c r="I186" s="371">
        <f t="shared" si="23"/>
        <v>931.69950719999997</v>
      </c>
    </row>
    <row r="187" spans="1:9" ht="33">
      <c r="A187" s="358" t="s">
        <v>0</v>
      </c>
      <c r="B187" s="340" t="s">
        <v>293</v>
      </c>
      <c r="C187" s="358" t="s">
        <v>924</v>
      </c>
      <c r="D187" s="361" t="s">
        <v>294</v>
      </c>
      <c r="E187" s="358" t="s">
        <v>49</v>
      </c>
      <c r="F187" s="321">
        <v>26.72</v>
      </c>
      <c r="G187" s="344">
        <v>56.51</v>
      </c>
      <c r="H187" s="370">
        <f t="shared" si="21"/>
        <v>72.468423999999999</v>
      </c>
      <c r="I187" s="371">
        <f t="shared" si="23"/>
        <v>1936.3562892799998</v>
      </c>
    </row>
    <row r="188" spans="1:9" ht="49.5">
      <c r="A188" s="358" t="s">
        <v>0</v>
      </c>
      <c r="B188" s="340">
        <v>89714</v>
      </c>
      <c r="C188" s="358" t="s">
        <v>925</v>
      </c>
      <c r="D188" s="361" t="s">
        <v>295</v>
      </c>
      <c r="E188" s="358" t="s">
        <v>52</v>
      </c>
      <c r="F188" s="321">
        <v>5.12</v>
      </c>
      <c r="G188" s="344">
        <v>37.770000000000003</v>
      </c>
      <c r="H188" s="370">
        <f t="shared" si="21"/>
        <v>48.436248000000006</v>
      </c>
      <c r="I188" s="371">
        <f t="shared" si="23"/>
        <v>247.99358976000005</v>
      </c>
    </row>
    <row r="189" spans="1:9" ht="30.75" customHeight="1">
      <c r="A189" s="358" t="s">
        <v>0</v>
      </c>
      <c r="B189" s="340">
        <v>89796</v>
      </c>
      <c r="C189" s="358" t="s">
        <v>926</v>
      </c>
      <c r="D189" s="361" t="s">
        <v>296</v>
      </c>
      <c r="E189" s="358" t="s">
        <v>50</v>
      </c>
      <c r="F189" s="321">
        <v>2</v>
      </c>
      <c r="G189" s="344">
        <v>27.79</v>
      </c>
      <c r="H189" s="370">
        <f t="shared" si="21"/>
        <v>35.637895999999998</v>
      </c>
      <c r="I189" s="371">
        <f t="shared" si="23"/>
        <v>71.275791999999996</v>
      </c>
    </row>
    <row r="190" spans="1:9" ht="16.5" customHeight="1">
      <c r="A190" s="358" t="s">
        <v>0</v>
      </c>
      <c r="B190" s="340" t="s">
        <v>297</v>
      </c>
      <c r="C190" s="358" t="s">
        <v>927</v>
      </c>
      <c r="D190" s="361" t="s">
        <v>298</v>
      </c>
      <c r="E190" s="358" t="s">
        <v>49</v>
      </c>
      <c r="F190" s="321">
        <v>8.32</v>
      </c>
      <c r="G190" s="344">
        <v>34.659999999999997</v>
      </c>
      <c r="H190" s="370">
        <f t="shared" si="21"/>
        <v>44.447983999999998</v>
      </c>
      <c r="I190" s="371">
        <f t="shared" si="23"/>
        <v>369.80722687999997</v>
      </c>
    </row>
    <row r="191" spans="1:9" ht="31.5" customHeight="1">
      <c r="A191" s="358" t="s">
        <v>0</v>
      </c>
      <c r="B191" s="340">
        <v>92787</v>
      </c>
      <c r="C191" s="358" t="s">
        <v>928</v>
      </c>
      <c r="D191" s="361" t="s">
        <v>299</v>
      </c>
      <c r="E191" s="358" t="s">
        <v>53</v>
      </c>
      <c r="F191" s="321">
        <v>54</v>
      </c>
      <c r="G191" s="344">
        <v>6.39</v>
      </c>
      <c r="H191" s="370">
        <f t="shared" si="21"/>
        <v>8.1945359999999994</v>
      </c>
      <c r="I191" s="371">
        <f>H191*F191</f>
        <v>442.50494399999997</v>
      </c>
    </row>
    <row r="192" spans="1:9">
      <c r="A192" s="395"/>
      <c r="B192" s="395"/>
      <c r="C192" s="395"/>
      <c r="D192" s="397" t="s">
        <v>300</v>
      </c>
      <c r="E192" s="395"/>
      <c r="F192" s="366"/>
      <c r="G192" s="398"/>
      <c r="H192" s="399"/>
      <c r="I192" s="400"/>
    </row>
    <row r="193" spans="1:9">
      <c r="A193" s="358" t="s">
        <v>0</v>
      </c>
      <c r="B193" s="340">
        <v>93358</v>
      </c>
      <c r="C193" s="358" t="s">
        <v>904</v>
      </c>
      <c r="D193" s="361" t="s">
        <v>282</v>
      </c>
      <c r="E193" s="358" t="s">
        <v>51</v>
      </c>
      <c r="F193" s="321">
        <v>2.59</v>
      </c>
      <c r="G193" s="344">
        <v>60.36</v>
      </c>
      <c r="H193" s="370">
        <f t="shared" si="21"/>
        <v>77.405664000000002</v>
      </c>
      <c r="I193" s="371">
        <f>H193*F193</f>
        <v>200.48066975999998</v>
      </c>
    </row>
    <row r="194" spans="1:9" ht="49.5">
      <c r="A194" s="358" t="s">
        <v>0</v>
      </c>
      <c r="B194" s="340">
        <v>94099</v>
      </c>
      <c r="C194" s="358" t="s">
        <v>929</v>
      </c>
      <c r="D194" s="361" t="s">
        <v>283</v>
      </c>
      <c r="E194" s="358" t="s">
        <v>49</v>
      </c>
      <c r="F194" s="321">
        <v>1.32</v>
      </c>
      <c r="G194" s="344">
        <v>2.2799999999999998</v>
      </c>
      <c r="H194" s="370">
        <f t="shared" si="21"/>
        <v>2.9238719999999998</v>
      </c>
      <c r="I194" s="371">
        <f t="shared" ref="I194:I204" si="24">H194*F194</f>
        <v>3.8595110400000001</v>
      </c>
    </row>
    <row r="195" spans="1:9" ht="49.5">
      <c r="A195" s="358" t="s">
        <v>0</v>
      </c>
      <c r="B195" s="340">
        <v>72131</v>
      </c>
      <c r="C195" s="358" t="s">
        <v>930</v>
      </c>
      <c r="D195" s="361" t="s">
        <v>286</v>
      </c>
      <c r="E195" s="358" t="s">
        <v>49</v>
      </c>
      <c r="F195" s="321">
        <v>6.14</v>
      </c>
      <c r="G195" s="344">
        <v>119.99</v>
      </c>
      <c r="H195" s="370">
        <f t="shared" si="21"/>
        <v>153.87517599999998</v>
      </c>
      <c r="I195" s="371">
        <f t="shared" si="24"/>
        <v>944.79358063999985</v>
      </c>
    </row>
    <row r="196" spans="1:9" ht="33">
      <c r="A196" s="358" t="s">
        <v>0</v>
      </c>
      <c r="B196" s="340">
        <v>94965</v>
      </c>
      <c r="C196" s="358" t="s">
        <v>931</v>
      </c>
      <c r="D196" s="361" t="s">
        <v>288</v>
      </c>
      <c r="E196" s="358" t="s">
        <v>51</v>
      </c>
      <c r="F196" s="321">
        <v>0.4</v>
      </c>
      <c r="G196" s="344">
        <v>309.83</v>
      </c>
      <c r="H196" s="370">
        <f t="shared" si="21"/>
        <v>397.32599199999999</v>
      </c>
      <c r="I196" s="371">
        <f t="shared" si="24"/>
        <v>158.93039680000001</v>
      </c>
    </row>
    <row r="197" spans="1:9" ht="18.75" customHeight="1">
      <c r="A197" s="358" t="s">
        <v>0</v>
      </c>
      <c r="B197" s="340">
        <v>6087</v>
      </c>
      <c r="C197" s="358" t="s">
        <v>932</v>
      </c>
      <c r="D197" s="361" t="s">
        <v>301</v>
      </c>
      <c r="E197" s="358" t="s">
        <v>50</v>
      </c>
      <c r="F197" s="321">
        <v>1</v>
      </c>
      <c r="G197" s="344">
        <v>21.47</v>
      </c>
      <c r="H197" s="370">
        <f t="shared" si="21"/>
        <v>27.533127999999998</v>
      </c>
      <c r="I197" s="371">
        <f t="shared" si="24"/>
        <v>27.533127999999998</v>
      </c>
    </row>
    <row r="198" spans="1:9" ht="20.25" customHeight="1">
      <c r="A198" s="358" t="s">
        <v>0</v>
      </c>
      <c r="B198" s="340">
        <v>85662</v>
      </c>
      <c r="C198" s="358" t="s">
        <v>933</v>
      </c>
      <c r="D198" s="361" t="s">
        <v>290</v>
      </c>
      <c r="E198" s="358" t="s">
        <v>49</v>
      </c>
      <c r="F198" s="321">
        <v>2.64</v>
      </c>
      <c r="G198" s="344">
        <v>11.27</v>
      </c>
      <c r="H198" s="370">
        <f t="shared" si="21"/>
        <v>14.452648</v>
      </c>
      <c r="I198" s="371">
        <f t="shared" si="24"/>
        <v>38.154990720000001</v>
      </c>
    </row>
    <row r="199" spans="1:9" ht="49.5">
      <c r="A199" s="358" t="s">
        <v>0</v>
      </c>
      <c r="B199" s="340">
        <v>87878</v>
      </c>
      <c r="C199" s="358" t="s">
        <v>934</v>
      </c>
      <c r="D199" s="361" t="s">
        <v>291</v>
      </c>
      <c r="E199" s="358" t="s">
        <v>49</v>
      </c>
      <c r="F199" s="321">
        <v>6.14</v>
      </c>
      <c r="G199" s="344">
        <v>3.19</v>
      </c>
      <c r="H199" s="370">
        <f t="shared" si="21"/>
        <v>4.0908559999999996</v>
      </c>
      <c r="I199" s="371">
        <f>H199*F199</f>
        <v>25.117855839999997</v>
      </c>
    </row>
    <row r="200" spans="1:9" ht="82.5">
      <c r="A200" s="358" t="s">
        <v>0</v>
      </c>
      <c r="B200" s="340">
        <v>87527</v>
      </c>
      <c r="C200" s="358" t="s">
        <v>935</v>
      </c>
      <c r="D200" s="361" t="s">
        <v>292</v>
      </c>
      <c r="E200" s="358" t="s">
        <v>49</v>
      </c>
      <c r="F200" s="321">
        <v>6.14</v>
      </c>
      <c r="G200" s="344">
        <v>27.52</v>
      </c>
      <c r="H200" s="370">
        <f t="shared" si="21"/>
        <v>35.291648000000002</v>
      </c>
      <c r="I200" s="371">
        <f t="shared" si="24"/>
        <v>216.69071872000001</v>
      </c>
    </row>
    <row r="201" spans="1:9" ht="33">
      <c r="A201" s="358" t="s">
        <v>0</v>
      </c>
      <c r="B201" s="340" t="s">
        <v>293</v>
      </c>
      <c r="C201" s="358" t="s">
        <v>936</v>
      </c>
      <c r="D201" s="361" t="s">
        <v>294</v>
      </c>
      <c r="E201" s="358" t="s">
        <v>49</v>
      </c>
      <c r="F201" s="321">
        <v>8.7799999999999994</v>
      </c>
      <c r="G201" s="344">
        <v>56.51</v>
      </c>
      <c r="H201" s="370">
        <f t="shared" si="21"/>
        <v>72.468423999999999</v>
      </c>
      <c r="I201" s="371">
        <f t="shared" si="24"/>
        <v>636.27276271999995</v>
      </c>
    </row>
    <row r="202" spans="1:9" ht="49.5">
      <c r="A202" s="358" t="s">
        <v>0</v>
      </c>
      <c r="B202" s="340">
        <v>89714</v>
      </c>
      <c r="C202" s="358" t="s">
        <v>937</v>
      </c>
      <c r="D202" s="361" t="s">
        <v>295</v>
      </c>
      <c r="E202" s="358" t="s">
        <v>52</v>
      </c>
      <c r="F202" s="321">
        <v>5.04</v>
      </c>
      <c r="G202" s="344">
        <v>37.770000000000003</v>
      </c>
      <c r="H202" s="370">
        <f t="shared" si="21"/>
        <v>48.436248000000006</v>
      </c>
      <c r="I202" s="371">
        <f t="shared" si="24"/>
        <v>244.11868992000004</v>
      </c>
    </row>
    <row r="203" spans="1:9" ht="49.5">
      <c r="A203" s="358" t="s">
        <v>0</v>
      </c>
      <c r="B203" s="340">
        <v>89744</v>
      </c>
      <c r="C203" s="358" t="s">
        <v>938</v>
      </c>
      <c r="D203" s="361" t="s">
        <v>302</v>
      </c>
      <c r="E203" s="358" t="s">
        <v>50</v>
      </c>
      <c r="F203" s="321">
        <v>1</v>
      </c>
      <c r="G203" s="344">
        <v>17.170000000000002</v>
      </c>
      <c r="H203" s="370">
        <f t="shared" si="21"/>
        <v>22.018808000000003</v>
      </c>
      <c r="I203" s="371">
        <f t="shared" si="24"/>
        <v>22.018808000000003</v>
      </c>
    </row>
    <row r="204" spans="1:9">
      <c r="A204" s="358" t="s">
        <v>0</v>
      </c>
      <c r="B204" s="340" t="s">
        <v>303</v>
      </c>
      <c r="C204" s="358" t="s">
        <v>939</v>
      </c>
      <c r="D204" s="361" t="s">
        <v>304</v>
      </c>
      <c r="E204" s="358" t="s">
        <v>51</v>
      </c>
      <c r="F204" s="321">
        <v>0.82</v>
      </c>
      <c r="G204" s="344">
        <v>142.44999999999999</v>
      </c>
      <c r="H204" s="370">
        <f t="shared" si="21"/>
        <v>182.67787999999999</v>
      </c>
      <c r="I204" s="371">
        <f t="shared" si="24"/>
        <v>149.79586159999999</v>
      </c>
    </row>
    <row r="205" spans="1:9" ht="19.5" customHeight="1">
      <c r="A205" s="358" t="s">
        <v>0</v>
      </c>
      <c r="B205" s="340" t="s">
        <v>297</v>
      </c>
      <c r="C205" s="358" t="s">
        <v>940</v>
      </c>
      <c r="D205" s="361" t="s">
        <v>298</v>
      </c>
      <c r="E205" s="358" t="s">
        <v>49</v>
      </c>
      <c r="F205" s="321">
        <v>2.64</v>
      </c>
      <c r="G205" s="344">
        <v>34.659999999999997</v>
      </c>
      <c r="H205" s="370">
        <f t="shared" ref="H205:H217" si="25">G205*1.2824</f>
        <v>44.447983999999998</v>
      </c>
      <c r="I205" s="371">
        <f>H205*F205</f>
        <v>117.34267776</v>
      </c>
    </row>
    <row r="206" spans="1:9">
      <c r="A206" s="395"/>
      <c r="B206" s="395"/>
      <c r="C206" s="395"/>
      <c r="D206" s="397" t="s">
        <v>305</v>
      </c>
      <c r="E206" s="395"/>
      <c r="F206" s="366"/>
      <c r="G206" s="398"/>
      <c r="H206" s="399"/>
      <c r="I206" s="400"/>
    </row>
    <row r="207" spans="1:9">
      <c r="A207" s="358" t="s">
        <v>0</v>
      </c>
      <c r="B207" s="340">
        <v>93358</v>
      </c>
      <c r="C207" s="358" t="s">
        <v>941</v>
      </c>
      <c r="D207" s="361" t="s">
        <v>282</v>
      </c>
      <c r="E207" s="358" t="s">
        <v>51</v>
      </c>
      <c r="F207" s="321">
        <v>0.44</v>
      </c>
      <c r="G207" s="344">
        <v>60.36</v>
      </c>
      <c r="H207" s="370">
        <f t="shared" si="25"/>
        <v>77.405664000000002</v>
      </c>
      <c r="I207" s="371">
        <f t="shared" ref="I207:I213" si="26">H207*F207</f>
        <v>34.05849216</v>
      </c>
    </row>
    <row r="208" spans="1:9" ht="49.5">
      <c r="A208" s="358" t="s">
        <v>0</v>
      </c>
      <c r="B208" s="340">
        <v>94099</v>
      </c>
      <c r="C208" s="358" t="s">
        <v>942</v>
      </c>
      <c r="D208" s="361" t="s">
        <v>283</v>
      </c>
      <c r="E208" s="358" t="s">
        <v>49</v>
      </c>
      <c r="F208" s="321">
        <v>0.66</v>
      </c>
      <c r="G208" s="344">
        <v>2.2799999999999998</v>
      </c>
      <c r="H208" s="370">
        <f t="shared" si="25"/>
        <v>2.9238719999999998</v>
      </c>
      <c r="I208" s="371">
        <f>H208*F208</f>
        <v>1.9297555200000001</v>
      </c>
    </row>
    <row r="209" spans="1:9" ht="49.5">
      <c r="A209" s="358" t="s">
        <v>0</v>
      </c>
      <c r="B209" s="401">
        <v>72132</v>
      </c>
      <c r="C209" s="358" t="s">
        <v>943</v>
      </c>
      <c r="D209" s="361" t="s">
        <v>286</v>
      </c>
      <c r="E209" s="358" t="s">
        <v>49</v>
      </c>
      <c r="F209" s="321">
        <v>1.33</v>
      </c>
      <c r="G209" s="344">
        <v>61.95</v>
      </c>
      <c r="H209" s="370">
        <f t="shared" si="25"/>
        <v>79.444680000000005</v>
      </c>
      <c r="I209" s="371">
        <f t="shared" si="26"/>
        <v>105.66142440000002</v>
      </c>
    </row>
    <row r="210" spans="1:9" ht="33">
      <c r="A210" s="358" t="s">
        <v>0</v>
      </c>
      <c r="B210" s="340">
        <v>94965</v>
      </c>
      <c r="C210" s="358" t="s">
        <v>944</v>
      </c>
      <c r="D210" s="361" t="s">
        <v>288</v>
      </c>
      <c r="E210" s="358" t="s">
        <v>51</v>
      </c>
      <c r="F210" s="321">
        <v>0.15</v>
      </c>
      <c r="G210" s="344">
        <v>309.83</v>
      </c>
      <c r="H210" s="370">
        <f t="shared" si="25"/>
        <v>397.32599199999999</v>
      </c>
      <c r="I210" s="371">
        <f t="shared" si="26"/>
        <v>59.598898799999994</v>
      </c>
    </row>
    <row r="211" spans="1:9" ht="49.5">
      <c r="A211" s="358" t="s">
        <v>0</v>
      </c>
      <c r="B211" s="340">
        <v>87878</v>
      </c>
      <c r="C211" s="358" t="s">
        <v>945</v>
      </c>
      <c r="D211" s="361" t="s">
        <v>291</v>
      </c>
      <c r="E211" s="358" t="s">
        <v>49</v>
      </c>
      <c r="F211" s="321">
        <v>1.33</v>
      </c>
      <c r="G211" s="344">
        <v>3.19</v>
      </c>
      <c r="H211" s="370">
        <f t="shared" si="25"/>
        <v>4.0908559999999996</v>
      </c>
      <c r="I211" s="371">
        <f t="shared" si="26"/>
        <v>5.44083848</v>
      </c>
    </row>
    <row r="212" spans="1:9" ht="82.5">
      <c r="A212" s="358" t="s">
        <v>0</v>
      </c>
      <c r="B212" s="340">
        <v>87527</v>
      </c>
      <c r="C212" s="358" t="s">
        <v>946</v>
      </c>
      <c r="D212" s="361" t="s">
        <v>292</v>
      </c>
      <c r="E212" s="358" t="s">
        <v>49</v>
      </c>
      <c r="F212" s="321">
        <v>1.33</v>
      </c>
      <c r="G212" s="344">
        <v>27.52</v>
      </c>
      <c r="H212" s="370">
        <f t="shared" si="25"/>
        <v>35.291648000000002</v>
      </c>
      <c r="I212" s="371">
        <f t="shared" si="26"/>
        <v>46.937891840000006</v>
      </c>
    </row>
    <row r="213" spans="1:9" ht="33">
      <c r="A213" s="358" t="s">
        <v>0</v>
      </c>
      <c r="B213" s="340" t="s">
        <v>293</v>
      </c>
      <c r="C213" s="358" t="s">
        <v>947</v>
      </c>
      <c r="D213" s="361" t="s">
        <v>294</v>
      </c>
      <c r="E213" s="358" t="s">
        <v>49</v>
      </c>
      <c r="F213" s="321">
        <v>2</v>
      </c>
      <c r="G213" s="344">
        <v>56.51</v>
      </c>
      <c r="H213" s="370">
        <f t="shared" si="25"/>
        <v>72.468423999999999</v>
      </c>
      <c r="I213" s="371">
        <f t="shared" si="26"/>
        <v>144.936848</v>
      </c>
    </row>
    <row r="214" spans="1:9">
      <c r="A214" s="395"/>
      <c r="B214" s="395"/>
      <c r="C214" s="395"/>
      <c r="D214" s="397" t="s">
        <v>306</v>
      </c>
      <c r="E214" s="395"/>
      <c r="F214" s="366"/>
      <c r="G214" s="398"/>
      <c r="H214" s="399"/>
      <c r="I214" s="400"/>
    </row>
    <row r="215" spans="1:9" ht="49.5">
      <c r="A215" s="358" t="s">
        <v>0</v>
      </c>
      <c r="B215" s="340" t="s">
        <v>307</v>
      </c>
      <c r="C215" s="358" t="s">
        <v>948</v>
      </c>
      <c r="D215" s="361" t="s">
        <v>308</v>
      </c>
      <c r="E215" s="358" t="s">
        <v>50</v>
      </c>
      <c r="F215" s="321">
        <v>1</v>
      </c>
      <c r="G215" s="344">
        <v>1590.34</v>
      </c>
      <c r="H215" s="370">
        <f t="shared" si="25"/>
        <v>2039.452016</v>
      </c>
      <c r="I215" s="371">
        <f>H215*F215</f>
        <v>2039.452016</v>
      </c>
    </row>
    <row r="216" spans="1:9" ht="49.5">
      <c r="A216" s="358" t="s">
        <v>0</v>
      </c>
      <c r="B216" s="340">
        <v>89744</v>
      </c>
      <c r="C216" s="358" t="s">
        <v>949</v>
      </c>
      <c r="D216" s="361" t="s">
        <v>302</v>
      </c>
      <c r="E216" s="358" t="s">
        <v>50</v>
      </c>
      <c r="F216" s="321">
        <v>1</v>
      </c>
      <c r="G216" s="344">
        <v>17.170000000000002</v>
      </c>
      <c r="H216" s="370">
        <f t="shared" si="25"/>
        <v>22.018808000000003</v>
      </c>
      <c r="I216" s="371">
        <f>H216*F216</f>
        <v>22.018808000000003</v>
      </c>
    </row>
    <row r="217" spans="1:9" ht="49.5">
      <c r="A217" s="358" t="s">
        <v>0</v>
      </c>
      <c r="B217" s="340">
        <v>89714</v>
      </c>
      <c r="C217" s="358" t="s">
        <v>950</v>
      </c>
      <c r="D217" s="361" t="s">
        <v>295</v>
      </c>
      <c r="E217" s="358" t="s">
        <v>52</v>
      </c>
      <c r="F217" s="321">
        <v>3.5</v>
      </c>
      <c r="G217" s="344">
        <v>37.770000000000003</v>
      </c>
      <c r="H217" s="370">
        <f t="shared" si="25"/>
        <v>48.436248000000006</v>
      </c>
      <c r="I217" s="371">
        <f>H217*F217</f>
        <v>169.52686800000004</v>
      </c>
    </row>
    <row r="218" spans="1:9">
      <c r="A218" s="402"/>
      <c r="B218" s="402"/>
      <c r="C218" s="402"/>
      <c r="D218" s="403"/>
      <c r="E218" s="402"/>
      <c r="F218" s="404"/>
      <c r="G218" s="404"/>
      <c r="H218" s="405" t="s">
        <v>206</v>
      </c>
      <c r="I218" s="374">
        <f>SUM(I177:I217)</f>
        <v>17944.337224800001</v>
      </c>
    </row>
    <row r="219" spans="1:9">
      <c r="A219" s="335"/>
      <c r="B219" s="335"/>
      <c r="C219" s="336">
        <v>11</v>
      </c>
      <c r="D219" s="337" t="s">
        <v>181</v>
      </c>
      <c r="E219" s="335"/>
      <c r="F219" s="338"/>
      <c r="G219" s="338"/>
      <c r="H219" s="338"/>
      <c r="I219" s="356"/>
    </row>
    <row r="220" spans="1:9" ht="49.5">
      <c r="A220" s="340" t="s">
        <v>1</v>
      </c>
      <c r="B220" s="358">
        <v>39</v>
      </c>
      <c r="C220" s="358" t="s">
        <v>171</v>
      </c>
      <c r="D220" s="342" t="s">
        <v>310</v>
      </c>
      <c r="E220" s="340" t="s">
        <v>52</v>
      </c>
      <c r="F220" s="321" t="s">
        <v>190</v>
      </c>
      <c r="G220" s="348">
        <f>COMPOSIÇÃO!H433</f>
        <v>45.574187999999999</v>
      </c>
      <c r="H220" s="370">
        <f t="shared" ref="H220:H225" si="27">G220*1.2824</f>
        <v>58.444338691199995</v>
      </c>
      <c r="I220" s="346">
        <f>H220*F220</f>
        <v>1753.3301607359999</v>
      </c>
    </row>
    <row r="221" spans="1:9" ht="49.5">
      <c r="A221" s="340" t="s">
        <v>0</v>
      </c>
      <c r="B221" s="358">
        <v>95248</v>
      </c>
      <c r="C221" s="358" t="s">
        <v>172</v>
      </c>
      <c r="D221" s="342" t="s">
        <v>311</v>
      </c>
      <c r="E221" s="340" t="s">
        <v>50</v>
      </c>
      <c r="F221" s="321" t="s">
        <v>54</v>
      </c>
      <c r="G221" s="380">
        <v>49.93</v>
      </c>
      <c r="H221" s="370">
        <f t="shared" si="27"/>
        <v>64.030231999999998</v>
      </c>
      <c r="I221" s="346">
        <f t="shared" ref="I221:I225" si="28">H221*F221</f>
        <v>64.030231999999998</v>
      </c>
    </row>
    <row r="222" spans="1:9">
      <c r="A222" s="340" t="s">
        <v>804</v>
      </c>
      <c r="B222" s="349" t="s">
        <v>719</v>
      </c>
      <c r="C222" s="358" t="s">
        <v>951</v>
      </c>
      <c r="D222" s="350" t="s">
        <v>182</v>
      </c>
      <c r="E222" s="340" t="s">
        <v>50</v>
      </c>
      <c r="F222" s="321" t="s">
        <v>191</v>
      </c>
      <c r="G222" s="388">
        <v>159.03</v>
      </c>
      <c r="H222" s="370">
        <f t="shared" si="27"/>
        <v>203.94007199999999</v>
      </c>
      <c r="I222" s="346">
        <f t="shared" si="28"/>
        <v>2855.161008</v>
      </c>
    </row>
    <row r="223" spans="1:9" ht="18" customHeight="1">
      <c r="A223" s="340" t="s">
        <v>804</v>
      </c>
      <c r="B223" s="349" t="s">
        <v>6</v>
      </c>
      <c r="C223" s="358" t="s">
        <v>952</v>
      </c>
      <c r="D223" s="361" t="s">
        <v>312</v>
      </c>
      <c r="E223" s="340" t="s">
        <v>50</v>
      </c>
      <c r="F223" s="321">
        <v>1</v>
      </c>
      <c r="G223" s="388">
        <v>168.79</v>
      </c>
      <c r="H223" s="370">
        <f t="shared" si="27"/>
        <v>216.45629599999998</v>
      </c>
      <c r="I223" s="346">
        <f t="shared" si="28"/>
        <v>216.45629599999998</v>
      </c>
    </row>
    <row r="224" spans="1:9" ht="33">
      <c r="A224" s="340" t="s">
        <v>804</v>
      </c>
      <c r="B224" s="349" t="s">
        <v>805</v>
      </c>
      <c r="C224" s="358" t="s">
        <v>953</v>
      </c>
      <c r="D224" s="342" t="s">
        <v>313</v>
      </c>
      <c r="E224" s="340" t="s">
        <v>50</v>
      </c>
      <c r="F224" s="321">
        <v>1</v>
      </c>
      <c r="G224" s="388">
        <v>5125</v>
      </c>
      <c r="H224" s="370">
        <f t="shared" si="27"/>
        <v>6572.3</v>
      </c>
      <c r="I224" s="346">
        <f t="shared" si="28"/>
        <v>6572.3</v>
      </c>
    </row>
    <row r="225" spans="1:9" ht="33">
      <c r="A225" s="340" t="s">
        <v>804</v>
      </c>
      <c r="B225" s="349" t="s">
        <v>806</v>
      </c>
      <c r="C225" s="358" t="s">
        <v>954</v>
      </c>
      <c r="D225" s="342" t="s">
        <v>314</v>
      </c>
      <c r="E225" s="340" t="s">
        <v>50</v>
      </c>
      <c r="F225" s="321" t="s">
        <v>112</v>
      </c>
      <c r="G225" s="388">
        <v>1249</v>
      </c>
      <c r="H225" s="370">
        <f t="shared" si="27"/>
        <v>1601.7175999999999</v>
      </c>
      <c r="I225" s="346">
        <f t="shared" si="28"/>
        <v>3203.4351999999999</v>
      </c>
    </row>
    <row r="226" spans="1:9">
      <c r="A226" s="326"/>
      <c r="B226" s="326"/>
      <c r="C226" s="326"/>
      <c r="D226" s="379"/>
      <c r="E226" s="326"/>
      <c r="F226" s="353"/>
      <c r="G226" s="353"/>
      <c r="H226" s="354" t="s">
        <v>206</v>
      </c>
      <c r="I226" s="355">
        <f>SUM(I220:I225)</f>
        <v>14664.712896736</v>
      </c>
    </row>
    <row r="227" spans="1:9" ht="10.5" customHeight="1">
      <c r="A227" s="335"/>
      <c r="B227" s="335"/>
      <c r="C227" s="336">
        <v>12</v>
      </c>
      <c r="D227" s="337" t="s">
        <v>224</v>
      </c>
      <c r="E227" s="335"/>
      <c r="F227" s="338"/>
      <c r="G227" s="338"/>
      <c r="H227" s="338"/>
      <c r="I227" s="356"/>
    </row>
    <row r="228" spans="1:9">
      <c r="A228" s="340" t="s">
        <v>0</v>
      </c>
      <c r="B228" s="340">
        <v>9537</v>
      </c>
      <c r="C228" s="358" t="s">
        <v>784</v>
      </c>
      <c r="D228" s="361" t="s">
        <v>183</v>
      </c>
      <c r="E228" s="340" t="s">
        <v>49</v>
      </c>
      <c r="F228" s="321">
        <v>202</v>
      </c>
      <c r="G228" s="380">
        <v>2.2799999999999998</v>
      </c>
      <c r="H228" s="370">
        <f t="shared" ref="H228:H229" si="29">G228*1.2824</f>
        <v>2.9238719999999998</v>
      </c>
      <c r="I228" s="346">
        <f>H228*F228</f>
        <v>590.62214399999993</v>
      </c>
    </row>
    <row r="229" spans="1:9" ht="15.75" customHeight="1">
      <c r="A229" s="340" t="s">
        <v>0</v>
      </c>
      <c r="B229" s="340">
        <v>72900</v>
      </c>
      <c r="C229" s="358" t="s">
        <v>955</v>
      </c>
      <c r="D229" s="361" t="s">
        <v>315</v>
      </c>
      <c r="E229" s="340" t="s">
        <v>51</v>
      </c>
      <c r="F229" s="321" t="s">
        <v>192</v>
      </c>
      <c r="G229" s="380">
        <v>5.53</v>
      </c>
      <c r="H229" s="370">
        <f t="shared" si="29"/>
        <v>7.091672</v>
      </c>
      <c r="I229" s="346">
        <f>H229*F229</f>
        <v>417.41581392000001</v>
      </c>
    </row>
    <row r="230" spans="1:9">
      <c r="A230" s="326"/>
      <c r="B230" s="326"/>
      <c r="C230" s="326"/>
      <c r="D230" s="379"/>
      <c r="E230" s="326"/>
      <c r="F230" s="353"/>
      <c r="G230" s="353"/>
      <c r="H230" s="354" t="s">
        <v>206</v>
      </c>
      <c r="I230" s="355">
        <f>SUM(I228:I229)</f>
        <v>1008.0379579199999</v>
      </c>
    </row>
    <row r="231" spans="1:9" ht="20.25" customHeight="1">
      <c r="A231" s="406"/>
      <c r="B231" s="406"/>
      <c r="C231" s="406"/>
      <c r="D231" s="407" t="s">
        <v>198</v>
      </c>
      <c r="E231" s="406"/>
      <c r="F231" s="408"/>
      <c r="G231" s="566" t="s">
        <v>222</v>
      </c>
      <c r="H231" s="567"/>
      <c r="I231" s="409">
        <f>SUM(I18+I29+I39+I49+I53+I80+I96+I138+I175+I218+I226+I230)</f>
        <v>819691.49524859141</v>
      </c>
    </row>
    <row r="232" spans="1:9">
      <c r="A232" s="410" t="s">
        <v>193</v>
      </c>
      <c r="B232" s="340"/>
      <c r="C232" s="340"/>
      <c r="D232" s="350"/>
      <c r="E232" s="340"/>
      <c r="F232" s="321"/>
      <c r="G232" s="321"/>
      <c r="H232" s="321"/>
      <c r="I232" s="346"/>
    </row>
    <row r="233" spans="1:9">
      <c r="A233" s="316"/>
      <c r="I233" s="414"/>
    </row>
  </sheetData>
  <mergeCells count="4">
    <mergeCell ref="G231:H231"/>
    <mergeCell ref="A1:D1"/>
    <mergeCell ref="A2:D2"/>
    <mergeCell ref="A3:D3"/>
  </mergeCells>
  <printOptions horizontalCentered="1"/>
  <pageMargins left="0.70866141732283472" right="0.55118110236220474" top="0.57999999999999996" bottom="0.48" header="0.39370078740157483" footer="0.26"/>
  <pageSetup paperSize="9" orientation="landscape" horizontalDpi="300" r:id="rId1"/>
  <headerFooter>
    <oddHeader>&amp;CPLANILHA ORÇAMENTÁRIA - CONSTRUMAT - PORTE I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69"/>
  <sheetViews>
    <sheetView topLeftCell="A337" workbookViewId="0">
      <selection activeCell="C355" sqref="C355:D355"/>
    </sheetView>
  </sheetViews>
  <sheetFormatPr defaultRowHeight="12.75"/>
  <cols>
    <col min="1" max="1" width="11.7109375" customWidth="1"/>
    <col min="2" max="2" width="14.7109375" customWidth="1"/>
    <col min="3" max="3" width="9.140625" customWidth="1"/>
    <col min="4" max="4" width="42" customWidth="1"/>
    <col min="6" max="6" width="18.140625" customWidth="1"/>
    <col min="7" max="7" width="14" customWidth="1"/>
    <col min="8" max="8" width="18.7109375" customWidth="1"/>
  </cols>
  <sheetData>
    <row r="1" spans="1:8" ht="15.75">
      <c r="A1" s="735" t="s">
        <v>466</v>
      </c>
      <c r="B1" s="735"/>
      <c r="C1" s="735"/>
      <c r="D1" s="735"/>
      <c r="E1" s="709"/>
      <c r="F1" s="709"/>
      <c r="G1" s="709"/>
      <c r="H1" s="709"/>
    </row>
    <row r="2" spans="1:8">
      <c r="A2" s="736" t="s">
        <v>467</v>
      </c>
      <c r="B2" s="736"/>
      <c r="C2" s="736"/>
      <c r="D2" s="736"/>
      <c r="E2" s="709"/>
      <c r="F2" s="709"/>
      <c r="G2" s="709"/>
      <c r="H2" s="709"/>
    </row>
    <row r="3" spans="1:8">
      <c r="A3" s="736" t="s">
        <v>468</v>
      </c>
      <c r="B3" s="736"/>
      <c r="C3" s="736"/>
      <c r="D3" s="736"/>
      <c r="E3" s="709"/>
      <c r="F3" s="709"/>
      <c r="G3" s="709"/>
      <c r="H3" s="709"/>
    </row>
    <row r="4" spans="1:8">
      <c r="A4" s="713"/>
      <c r="B4" s="713"/>
      <c r="C4" s="713"/>
      <c r="D4" s="713"/>
      <c r="E4" s="709"/>
      <c r="F4" s="709"/>
      <c r="G4" s="709"/>
      <c r="H4" s="709"/>
    </row>
    <row r="5" spans="1:8" ht="18">
      <c r="A5" s="292"/>
      <c r="B5" s="292"/>
      <c r="C5" s="737" t="s">
        <v>969</v>
      </c>
      <c r="D5" s="737"/>
      <c r="E5" s="737"/>
      <c r="F5" s="291"/>
      <c r="G5" s="291"/>
      <c r="H5" s="291"/>
    </row>
    <row r="6" spans="1:8">
      <c r="A6" s="292"/>
      <c r="B6" s="292"/>
      <c r="C6" s="292"/>
      <c r="D6" s="292"/>
      <c r="E6" s="291"/>
      <c r="F6" s="291"/>
      <c r="G6" s="291"/>
      <c r="H6" s="291"/>
    </row>
    <row r="7" spans="1:8">
      <c r="A7" s="111" t="s">
        <v>715</v>
      </c>
      <c r="B7" s="111"/>
      <c r="C7" s="111"/>
      <c r="D7" s="292"/>
      <c r="E7" s="291"/>
      <c r="F7" s="291"/>
      <c r="G7" s="291"/>
      <c r="H7" s="291"/>
    </row>
    <row r="8" spans="1:8">
      <c r="A8" s="112" t="s">
        <v>968</v>
      </c>
      <c r="B8" s="112"/>
      <c r="C8" s="112"/>
      <c r="D8" s="113"/>
      <c r="E8" s="291"/>
      <c r="F8" s="291"/>
      <c r="G8" s="291"/>
      <c r="H8" s="291"/>
    </row>
    <row r="9" spans="1:8" ht="17.25" thickBot="1">
      <c r="A9" s="297"/>
      <c r="B9" s="297"/>
      <c r="C9" s="297"/>
      <c r="D9" s="298"/>
      <c r="E9" s="114"/>
      <c r="F9" s="115"/>
      <c r="G9" s="297"/>
      <c r="H9" s="297"/>
    </row>
    <row r="10" spans="1:8" ht="16.5" thickBot="1">
      <c r="A10" s="714" t="s">
        <v>316</v>
      </c>
      <c r="B10" s="715"/>
      <c r="C10" s="715"/>
      <c r="D10" s="715"/>
      <c r="E10" s="715"/>
      <c r="F10" s="715"/>
      <c r="G10" s="715"/>
      <c r="H10" s="716"/>
    </row>
    <row r="11" spans="1:8" ht="16.5" thickBot="1">
      <c r="A11" s="288"/>
      <c r="B11" s="288"/>
      <c r="C11" s="288"/>
      <c r="D11" s="288"/>
      <c r="E11" s="288"/>
      <c r="F11" s="288"/>
      <c r="G11" s="288"/>
      <c r="H11" s="288"/>
    </row>
    <row r="12" spans="1:8" ht="13.5" thickBot="1">
      <c r="A12" s="717" t="s">
        <v>317</v>
      </c>
      <c r="B12" s="718"/>
      <c r="C12" s="719" t="s">
        <v>469</v>
      </c>
      <c r="D12" s="719"/>
      <c r="E12" s="719"/>
      <c r="F12" s="719"/>
      <c r="G12" s="719"/>
      <c r="H12" s="720"/>
    </row>
    <row r="13" spans="1:8" ht="25.5">
      <c r="A13" s="287" t="s">
        <v>318</v>
      </c>
      <c r="B13" s="289" t="s">
        <v>319</v>
      </c>
      <c r="C13" s="724" t="s">
        <v>320</v>
      </c>
      <c r="D13" s="725"/>
      <c r="E13" s="287" t="s">
        <v>321</v>
      </c>
      <c r="F13" s="287" t="s">
        <v>322</v>
      </c>
      <c r="G13" s="287" t="s">
        <v>323</v>
      </c>
      <c r="H13" s="120" t="s">
        <v>324</v>
      </c>
    </row>
    <row r="14" spans="1:8">
      <c r="A14" s="6">
        <v>13393</v>
      </c>
      <c r="B14" s="7" t="s">
        <v>325</v>
      </c>
      <c r="C14" s="726" t="s">
        <v>470</v>
      </c>
      <c r="D14" s="726"/>
      <c r="E14" s="7" t="s">
        <v>326</v>
      </c>
      <c r="F14" s="21">
        <v>1</v>
      </c>
      <c r="G14" s="8">
        <v>236.07</v>
      </c>
      <c r="H14" s="9">
        <f>F14*G14</f>
        <v>236.07</v>
      </c>
    </row>
    <row r="15" spans="1:8">
      <c r="A15" s="6">
        <v>12378</v>
      </c>
      <c r="B15" s="7" t="s">
        <v>327</v>
      </c>
      <c r="C15" s="685" t="s">
        <v>471</v>
      </c>
      <c r="D15" s="685"/>
      <c r="E15" s="7" t="s">
        <v>326</v>
      </c>
      <c r="F15" s="21">
        <v>1</v>
      </c>
      <c r="G15" s="8">
        <v>694.36</v>
      </c>
      <c r="H15" s="9">
        <f>F15*G15</f>
        <v>694.36</v>
      </c>
    </row>
    <row r="16" spans="1:8">
      <c r="A16" s="6">
        <v>34609</v>
      </c>
      <c r="B16" s="7" t="s">
        <v>328</v>
      </c>
      <c r="C16" s="685" t="s">
        <v>472</v>
      </c>
      <c r="D16" s="685"/>
      <c r="E16" s="7" t="s">
        <v>329</v>
      </c>
      <c r="F16" s="21">
        <v>27</v>
      </c>
      <c r="G16" s="8">
        <v>6.95</v>
      </c>
      <c r="H16" s="9">
        <f>F16*G16</f>
        <v>187.65</v>
      </c>
    </row>
    <row r="17" spans="1:8">
      <c r="A17" s="6">
        <v>2436</v>
      </c>
      <c r="B17" s="7" t="s">
        <v>330</v>
      </c>
      <c r="C17" s="685" t="s">
        <v>473</v>
      </c>
      <c r="D17" s="685"/>
      <c r="E17" s="7" t="s">
        <v>331</v>
      </c>
      <c r="F17" s="21">
        <v>24</v>
      </c>
      <c r="G17" s="22">
        <v>14.6</v>
      </c>
      <c r="H17" s="9">
        <f>F17*G17</f>
        <v>350.4</v>
      </c>
    </row>
    <row r="18" spans="1:8">
      <c r="A18" s="6">
        <v>247</v>
      </c>
      <c r="B18" s="7" t="s">
        <v>332</v>
      </c>
      <c r="C18" s="685" t="s">
        <v>474</v>
      </c>
      <c r="D18" s="685"/>
      <c r="E18" s="7" t="s">
        <v>331</v>
      </c>
      <c r="F18" s="21">
        <v>24</v>
      </c>
      <c r="G18" s="8">
        <v>10.95</v>
      </c>
      <c r="H18" s="9">
        <f>F18*G18</f>
        <v>262.79999999999995</v>
      </c>
    </row>
    <row r="19" spans="1:8">
      <c r="A19" s="10"/>
      <c r="B19" s="10"/>
      <c r="C19" s="702"/>
      <c r="D19" s="702"/>
      <c r="E19" s="10"/>
      <c r="F19" s="703" t="s">
        <v>333</v>
      </c>
      <c r="G19" s="703"/>
      <c r="H19" s="116">
        <f>SUM(H14:H18)</f>
        <v>1731.28</v>
      </c>
    </row>
    <row r="20" spans="1:8">
      <c r="C20" s="711"/>
      <c r="D20" s="711"/>
    </row>
    <row r="21" spans="1:8" ht="28.5" customHeight="1">
      <c r="A21" s="721" t="s">
        <v>334</v>
      </c>
      <c r="B21" s="706"/>
      <c r="C21" s="722" t="s">
        <v>335</v>
      </c>
      <c r="D21" s="722"/>
      <c r="E21" s="722"/>
      <c r="F21" s="722"/>
      <c r="G21" s="722"/>
      <c r="H21" s="723"/>
    </row>
    <row r="22" spans="1:8" ht="42.75" customHeight="1">
      <c r="A22" s="3" t="s">
        <v>318</v>
      </c>
      <c r="B22" s="4" t="s">
        <v>319</v>
      </c>
      <c r="C22" s="705" t="s">
        <v>320</v>
      </c>
      <c r="D22" s="706"/>
      <c r="E22" s="3" t="s">
        <v>321</v>
      </c>
      <c r="F22" s="3" t="s">
        <v>322</v>
      </c>
      <c r="G22" s="3" t="s">
        <v>323</v>
      </c>
      <c r="H22" s="5" t="s">
        <v>324</v>
      </c>
    </row>
    <row r="23" spans="1:8">
      <c r="A23" s="12">
        <v>3993</v>
      </c>
      <c r="B23" s="12"/>
      <c r="C23" s="661" t="s">
        <v>475</v>
      </c>
      <c r="D23" s="661"/>
      <c r="E23" s="12" t="s">
        <v>339</v>
      </c>
      <c r="F23" s="27">
        <v>8</v>
      </c>
      <c r="G23" s="13">
        <v>33.19</v>
      </c>
      <c r="H23" s="14">
        <f>G23*F23</f>
        <v>265.52</v>
      </c>
    </row>
    <row r="24" spans="1:8">
      <c r="A24" s="12">
        <v>7269</v>
      </c>
      <c r="B24" s="12"/>
      <c r="C24" s="661" t="s">
        <v>476</v>
      </c>
      <c r="D24" s="661"/>
      <c r="E24" s="12" t="s">
        <v>326</v>
      </c>
      <c r="F24" s="27">
        <v>20</v>
      </c>
      <c r="G24" s="13">
        <v>0.37</v>
      </c>
      <c r="H24" s="14">
        <f t="shared" ref="H24:H34" si="0">G24*F24</f>
        <v>7.4</v>
      </c>
    </row>
    <row r="25" spans="1:8">
      <c r="A25" s="12">
        <v>370</v>
      </c>
      <c r="B25" s="12"/>
      <c r="C25" s="661" t="s">
        <v>477</v>
      </c>
      <c r="D25" s="661"/>
      <c r="E25" s="12" t="s">
        <v>340</v>
      </c>
      <c r="F25" s="27">
        <v>2.1700000000000001E-2</v>
      </c>
      <c r="G25" s="13">
        <v>60</v>
      </c>
      <c r="H25" s="14">
        <f t="shared" si="0"/>
        <v>1.302</v>
      </c>
    </row>
    <row r="26" spans="1:8">
      <c r="A26" s="12">
        <v>36365</v>
      </c>
      <c r="B26" s="12"/>
      <c r="C26" s="661" t="s">
        <v>478</v>
      </c>
      <c r="D26" s="661"/>
      <c r="E26" s="12" t="s">
        <v>329</v>
      </c>
      <c r="F26" s="27">
        <v>2</v>
      </c>
      <c r="G26" s="13">
        <v>16.23</v>
      </c>
      <c r="H26" s="14">
        <f t="shared" si="0"/>
        <v>32.46</v>
      </c>
    </row>
    <row r="27" spans="1:8">
      <c r="A27" s="12">
        <v>10420</v>
      </c>
      <c r="B27" s="12"/>
      <c r="C27" s="661" t="s">
        <v>479</v>
      </c>
      <c r="D27" s="661"/>
      <c r="E27" s="12" t="s">
        <v>326</v>
      </c>
      <c r="F27" s="27">
        <v>1</v>
      </c>
      <c r="G27" s="13">
        <v>115.49</v>
      </c>
      <c r="H27" s="14">
        <f t="shared" si="0"/>
        <v>115.49</v>
      </c>
    </row>
    <row r="28" spans="1:8">
      <c r="A28" s="12">
        <v>11868</v>
      </c>
      <c r="B28" s="12"/>
      <c r="C28" s="661" t="s">
        <v>480</v>
      </c>
      <c r="D28" s="661"/>
      <c r="E28" s="12" t="s">
        <v>326</v>
      </c>
      <c r="F28" s="27">
        <v>1</v>
      </c>
      <c r="G28" s="13">
        <v>290.19</v>
      </c>
      <c r="H28" s="14">
        <f t="shared" si="0"/>
        <v>290.19</v>
      </c>
    </row>
    <row r="29" spans="1:8">
      <c r="A29" s="12">
        <v>21009</v>
      </c>
      <c r="B29" s="12"/>
      <c r="C29" s="661" t="s">
        <v>481</v>
      </c>
      <c r="D29" s="661"/>
      <c r="E29" s="12" t="s">
        <v>326</v>
      </c>
      <c r="F29" s="27">
        <v>20</v>
      </c>
      <c r="G29" s="13">
        <v>11.63</v>
      </c>
      <c r="H29" s="14">
        <f t="shared" si="0"/>
        <v>232.60000000000002</v>
      </c>
    </row>
    <row r="30" spans="1:8">
      <c r="A30" s="12">
        <v>20247</v>
      </c>
      <c r="B30" s="12"/>
      <c r="C30" s="661" t="s">
        <v>482</v>
      </c>
      <c r="D30" s="661"/>
      <c r="E30" s="12" t="s">
        <v>341</v>
      </c>
      <c r="F30" s="27">
        <v>1</v>
      </c>
      <c r="G30" s="13">
        <v>9.01</v>
      </c>
      <c r="H30" s="14">
        <f t="shared" si="0"/>
        <v>9.01</v>
      </c>
    </row>
    <row r="31" spans="1:8">
      <c r="A31" s="12">
        <v>1213</v>
      </c>
      <c r="B31" s="12"/>
      <c r="C31" s="661" t="s">
        <v>483</v>
      </c>
      <c r="D31" s="661"/>
      <c r="E31" s="12" t="s">
        <v>331</v>
      </c>
      <c r="F31" s="27">
        <v>8</v>
      </c>
      <c r="G31" s="13">
        <v>14.11</v>
      </c>
      <c r="H31" s="14">
        <f t="shared" si="0"/>
        <v>112.88</v>
      </c>
    </row>
    <row r="32" spans="1:8">
      <c r="A32" s="12">
        <v>6111</v>
      </c>
      <c r="B32" s="12"/>
      <c r="C32" s="661" t="s">
        <v>484</v>
      </c>
      <c r="D32" s="661"/>
      <c r="E32" s="12" t="s">
        <v>331</v>
      </c>
      <c r="F32" s="27">
        <v>8</v>
      </c>
      <c r="G32" s="13">
        <v>10.49</v>
      </c>
      <c r="H32" s="14">
        <f t="shared" si="0"/>
        <v>83.92</v>
      </c>
    </row>
    <row r="33" spans="1:8">
      <c r="A33" s="12">
        <v>2696</v>
      </c>
      <c r="B33" s="12"/>
      <c r="C33" s="661" t="s">
        <v>485</v>
      </c>
      <c r="D33" s="661"/>
      <c r="E33" s="12" t="s">
        <v>331</v>
      </c>
      <c r="F33" s="27">
        <v>8</v>
      </c>
      <c r="G33" s="13">
        <v>14.6</v>
      </c>
      <c r="H33" s="14">
        <f t="shared" si="0"/>
        <v>116.8</v>
      </c>
    </row>
    <row r="34" spans="1:8">
      <c r="A34" s="12">
        <v>6114</v>
      </c>
      <c r="B34" s="12"/>
      <c r="C34" s="661" t="s">
        <v>486</v>
      </c>
      <c r="D34" s="661"/>
      <c r="E34" s="12" t="s">
        <v>331</v>
      </c>
      <c r="F34" s="27">
        <v>4</v>
      </c>
      <c r="G34" s="13">
        <v>10.6</v>
      </c>
      <c r="H34" s="14">
        <f t="shared" si="0"/>
        <v>42.4</v>
      </c>
    </row>
    <row r="35" spans="1:8">
      <c r="A35" s="15"/>
      <c r="B35" s="15"/>
      <c r="C35" s="712"/>
      <c r="D35" s="712"/>
      <c r="E35" s="15"/>
      <c r="F35" s="710" t="s">
        <v>342</v>
      </c>
      <c r="G35" s="710"/>
      <c r="H35" s="117">
        <f>SUM(H23:H34)</f>
        <v>1309.972</v>
      </c>
    </row>
    <row r="36" spans="1:8" ht="13.5" thickBot="1">
      <c r="C36" s="727"/>
      <c r="D36" s="727"/>
    </row>
    <row r="37" spans="1:8" ht="43.5" customHeight="1" thickBot="1">
      <c r="A37" s="729" t="s">
        <v>343</v>
      </c>
      <c r="B37" s="730"/>
      <c r="C37" s="731" t="s">
        <v>344</v>
      </c>
      <c r="D37" s="731"/>
      <c r="E37" s="731"/>
      <c r="F37" s="731"/>
      <c r="G37" s="731"/>
      <c r="H37" s="732"/>
    </row>
    <row r="38" spans="1:8" ht="25.5">
      <c r="A38" s="118" t="s">
        <v>318</v>
      </c>
      <c r="B38" s="118" t="s">
        <v>319</v>
      </c>
      <c r="C38" s="728" t="s">
        <v>320</v>
      </c>
      <c r="D38" s="728"/>
      <c r="E38" s="118" t="s">
        <v>100</v>
      </c>
      <c r="F38" s="119" t="s">
        <v>336</v>
      </c>
      <c r="G38" s="118" t="s">
        <v>337</v>
      </c>
      <c r="H38" s="120" t="s">
        <v>338</v>
      </c>
    </row>
    <row r="39" spans="1:8">
      <c r="A39" s="12">
        <v>367</v>
      </c>
      <c r="B39" s="12"/>
      <c r="C39" s="661" t="s">
        <v>487</v>
      </c>
      <c r="D39" s="661"/>
      <c r="E39" s="12" t="s">
        <v>340</v>
      </c>
      <c r="F39" s="121">
        <v>0.03</v>
      </c>
      <c r="G39" s="13">
        <v>60</v>
      </c>
      <c r="H39" s="16">
        <f>F39*G39</f>
        <v>1.7999999999999998</v>
      </c>
    </row>
    <row r="40" spans="1:8">
      <c r="A40" s="12">
        <v>12296</v>
      </c>
      <c r="B40" s="12"/>
      <c r="C40" s="661" t="s">
        <v>488</v>
      </c>
      <c r="D40" s="661"/>
      <c r="E40" s="12" t="s">
        <v>326</v>
      </c>
      <c r="F40" s="121">
        <v>0.15</v>
      </c>
      <c r="G40" s="17">
        <v>3.68</v>
      </c>
      <c r="H40" s="14">
        <f t="shared" ref="H40:H74" si="1">F40*G40</f>
        <v>0.55200000000000005</v>
      </c>
    </row>
    <row r="41" spans="1:8">
      <c r="A41" s="12">
        <v>34637</v>
      </c>
      <c r="B41" s="12"/>
      <c r="C41" s="661" t="s">
        <v>489</v>
      </c>
      <c r="D41" s="661"/>
      <c r="E41" s="12" t="s">
        <v>326</v>
      </c>
      <c r="F41" s="121">
        <v>0.03</v>
      </c>
      <c r="G41" s="17">
        <v>157.94999999999999</v>
      </c>
      <c r="H41" s="16">
        <f t="shared" si="1"/>
        <v>4.7384999999999993</v>
      </c>
    </row>
    <row r="42" spans="1:8">
      <c r="A42" s="12">
        <v>10425</v>
      </c>
      <c r="B42" s="12"/>
      <c r="C42" s="661" t="s">
        <v>490</v>
      </c>
      <c r="D42" s="661"/>
      <c r="E42" s="12" t="s">
        <v>326</v>
      </c>
      <c r="F42" s="121">
        <v>0.03</v>
      </c>
      <c r="G42" s="17">
        <v>75.37</v>
      </c>
      <c r="H42" s="14">
        <f>F42*G42</f>
        <v>2.2610999999999999</v>
      </c>
    </row>
    <row r="43" spans="1:8">
      <c r="A43" s="12">
        <v>9868</v>
      </c>
      <c r="B43" s="12"/>
      <c r="C43" s="661" t="s">
        <v>491</v>
      </c>
      <c r="D43" s="661"/>
      <c r="E43" s="12" t="s">
        <v>329</v>
      </c>
      <c r="F43" s="121">
        <v>0.37</v>
      </c>
      <c r="G43" s="17">
        <v>3.04</v>
      </c>
      <c r="H43" s="14">
        <f t="shared" si="1"/>
        <v>1.1248</v>
      </c>
    </row>
    <row r="44" spans="1:8">
      <c r="A44" s="12">
        <v>1031</v>
      </c>
      <c r="B44" s="12"/>
      <c r="C44" s="661" t="s">
        <v>492</v>
      </c>
      <c r="D44" s="661"/>
      <c r="E44" s="12" t="s">
        <v>326</v>
      </c>
      <c r="F44" s="121">
        <v>0.03</v>
      </c>
      <c r="G44" s="17">
        <v>8.85</v>
      </c>
      <c r="H44" s="14">
        <f t="shared" si="1"/>
        <v>0.26549999999999996</v>
      </c>
    </row>
    <row r="45" spans="1:8">
      <c r="A45" s="12">
        <v>1030</v>
      </c>
      <c r="B45" s="12"/>
      <c r="C45" s="661" t="s">
        <v>493</v>
      </c>
      <c r="D45" s="661"/>
      <c r="E45" s="12" t="s">
        <v>326</v>
      </c>
      <c r="F45" s="121">
        <v>0.03</v>
      </c>
      <c r="G45" s="17">
        <v>29.21</v>
      </c>
      <c r="H45" s="14">
        <f t="shared" si="1"/>
        <v>0.87629999999999997</v>
      </c>
    </row>
    <row r="46" spans="1:8">
      <c r="A46" s="12">
        <v>938</v>
      </c>
      <c r="B46" s="12"/>
      <c r="C46" s="661" t="s">
        <v>494</v>
      </c>
      <c r="D46" s="661"/>
      <c r="E46" s="12" t="s">
        <v>329</v>
      </c>
      <c r="F46" s="121">
        <v>0.02</v>
      </c>
      <c r="G46" s="17">
        <v>0.65</v>
      </c>
      <c r="H46" s="14">
        <f t="shared" si="1"/>
        <v>1.3000000000000001E-2</v>
      </c>
    </row>
    <row r="47" spans="1:8">
      <c r="A47" s="12">
        <v>1213</v>
      </c>
      <c r="B47" s="12"/>
      <c r="C47" s="661" t="s">
        <v>495</v>
      </c>
      <c r="D47" s="661"/>
      <c r="E47" s="12" t="s">
        <v>331</v>
      </c>
      <c r="F47" s="121">
        <v>0.95</v>
      </c>
      <c r="G47" s="17">
        <v>14.11</v>
      </c>
      <c r="H47" s="14">
        <f t="shared" si="1"/>
        <v>13.404499999999999</v>
      </c>
    </row>
    <row r="48" spans="1:8">
      <c r="A48" s="12">
        <v>1379</v>
      </c>
      <c r="B48" s="12"/>
      <c r="C48" s="661" t="s">
        <v>496</v>
      </c>
      <c r="D48" s="661"/>
      <c r="E48" s="12" t="s">
        <v>341</v>
      </c>
      <c r="F48" s="121">
        <v>12.67</v>
      </c>
      <c r="G48" s="17">
        <v>0.48</v>
      </c>
      <c r="H48" s="14">
        <f t="shared" si="1"/>
        <v>6.0815999999999999</v>
      </c>
    </row>
    <row r="49" spans="1:8">
      <c r="A49" s="12">
        <v>2420</v>
      </c>
      <c r="B49" s="12"/>
      <c r="C49" s="661" t="s">
        <v>497</v>
      </c>
      <c r="D49" s="661"/>
      <c r="E49" s="12" t="s">
        <v>326</v>
      </c>
      <c r="F49" s="121">
        <v>4.9000000000000004</v>
      </c>
      <c r="G49" s="13">
        <v>5.26</v>
      </c>
      <c r="H49" s="14">
        <f t="shared" si="1"/>
        <v>25.774000000000001</v>
      </c>
    </row>
    <row r="50" spans="1:8">
      <c r="A50" s="12">
        <v>5069</v>
      </c>
      <c r="B50" s="12"/>
      <c r="C50" s="661" t="s">
        <v>498</v>
      </c>
      <c r="D50" s="661"/>
      <c r="E50" s="12" t="s">
        <v>341</v>
      </c>
      <c r="F50" s="121">
        <v>0.28000000000000003</v>
      </c>
      <c r="G50" s="13">
        <v>8.2899999999999991</v>
      </c>
      <c r="H50" s="14">
        <f t="shared" si="1"/>
        <v>2.3212000000000002</v>
      </c>
    </row>
    <row r="51" spans="1:8">
      <c r="A51" s="12">
        <v>5088</v>
      </c>
      <c r="B51" s="12"/>
      <c r="C51" s="661" t="s">
        <v>499</v>
      </c>
      <c r="D51" s="661"/>
      <c r="E51" s="12" t="s">
        <v>326</v>
      </c>
      <c r="F51" s="121">
        <v>0.09</v>
      </c>
      <c r="G51" s="13">
        <v>2.36</v>
      </c>
      <c r="H51" s="14">
        <f t="shared" si="1"/>
        <v>0.21239999999999998</v>
      </c>
    </row>
    <row r="52" spans="1:8">
      <c r="A52" s="12">
        <v>38780</v>
      </c>
      <c r="B52" s="12"/>
      <c r="C52" s="661" t="s">
        <v>500</v>
      </c>
      <c r="D52" s="661"/>
      <c r="E52" s="12" t="s">
        <v>326</v>
      </c>
      <c r="F52" s="121">
        <v>0.15</v>
      </c>
      <c r="G52" s="13">
        <v>8.92</v>
      </c>
      <c r="H52" s="14">
        <f t="shared" si="1"/>
        <v>1.3379999999999999</v>
      </c>
    </row>
    <row r="53" spans="1:8">
      <c r="A53" s="12">
        <v>4425</v>
      </c>
      <c r="B53" s="12"/>
      <c r="C53" s="733" t="s">
        <v>501</v>
      </c>
      <c r="D53" s="733"/>
      <c r="E53" s="12" t="s">
        <v>329</v>
      </c>
      <c r="F53" s="121">
        <v>0.03</v>
      </c>
      <c r="G53" s="13">
        <v>10.55</v>
      </c>
      <c r="H53" s="14">
        <f t="shared" si="1"/>
        <v>0.3165</v>
      </c>
    </row>
    <row r="54" spans="1:8">
      <c r="A54" s="12">
        <v>4430</v>
      </c>
      <c r="B54" s="12"/>
      <c r="C54" s="661" t="s">
        <v>502</v>
      </c>
      <c r="D54" s="661"/>
      <c r="E54" s="12" t="s">
        <v>329</v>
      </c>
      <c r="F54" s="121">
        <v>1.3</v>
      </c>
      <c r="G54" s="13">
        <v>5.44</v>
      </c>
      <c r="H54" s="14">
        <f t="shared" si="1"/>
        <v>7.072000000000001</v>
      </c>
    </row>
    <row r="55" spans="1:8">
      <c r="A55" s="12">
        <v>4509</v>
      </c>
      <c r="B55" s="12"/>
      <c r="C55" s="661" t="s">
        <v>503</v>
      </c>
      <c r="D55" s="661"/>
      <c r="E55" s="12" t="s">
        <v>329</v>
      </c>
      <c r="F55" s="121">
        <v>3.83</v>
      </c>
      <c r="G55" s="13">
        <v>2.2200000000000002</v>
      </c>
      <c r="H55" s="14">
        <f t="shared" si="1"/>
        <v>8.502600000000001</v>
      </c>
    </row>
    <row r="56" spans="1:8">
      <c r="A56" s="12">
        <v>4721</v>
      </c>
      <c r="B56" s="12"/>
      <c r="C56" s="661" t="s">
        <v>504</v>
      </c>
      <c r="D56" s="661"/>
      <c r="E56" s="12" t="s">
        <v>340</v>
      </c>
      <c r="F56" s="121">
        <v>0.03</v>
      </c>
      <c r="G56" s="17">
        <v>49.7</v>
      </c>
      <c r="H56" s="14">
        <f t="shared" si="1"/>
        <v>1.4910000000000001</v>
      </c>
    </row>
    <row r="57" spans="1:8">
      <c r="A57" s="12">
        <v>13415</v>
      </c>
      <c r="B57" s="12"/>
      <c r="C57" s="661" t="s">
        <v>505</v>
      </c>
      <c r="D57" s="661"/>
      <c r="E57" s="12" t="s">
        <v>326</v>
      </c>
      <c r="F57" s="121">
        <v>0.03</v>
      </c>
      <c r="G57" s="13">
        <v>44.9</v>
      </c>
      <c r="H57" s="14">
        <f t="shared" si="1"/>
        <v>1.347</v>
      </c>
    </row>
    <row r="58" spans="1:8">
      <c r="A58" s="12">
        <v>4750</v>
      </c>
      <c r="B58" s="12"/>
      <c r="C58" s="661" t="s">
        <v>506</v>
      </c>
      <c r="D58" s="661"/>
      <c r="E58" s="12" t="s">
        <v>331</v>
      </c>
      <c r="F58" s="121">
        <v>0.36</v>
      </c>
      <c r="G58" s="13">
        <v>14.11</v>
      </c>
      <c r="H58" s="14">
        <f t="shared" si="1"/>
        <v>5.0795999999999992</v>
      </c>
    </row>
    <row r="59" spans="1:8">
      <c r="A59" s="12">
        <v>9836</v>
      </c>
      <c r="B59" s="12"/>
      <c r="C59" s="661" t="s">
        <v>507</v>
      </c>
      <c r="D59" s="661"/>
      <c r="E59" s="12" t="s">
        <v>329</v>
      </c>
      <c r="F59" s="121">
        <v>0.31</v>
      </c>
      <c r="G59" s="13">
        <v>7.16</v>
      </c>
      <c r="H59" s="14">
        <f t="shared" si="1"/>
        <v>2.2196000000000002</v>
      </c>
    </row>
    <row r="60" spans="1:8">
      <c r="A60" s="12">
        <v>6111</v>
      </c>
      <c r="B60" s="12"/>
      <c r="C60" s="661" t="s">
        <v>508</v>
      </c>
      <c r="D60" s="661"/>
      <c r="E60" s="12" t="s">
        <v>331</v>
      </c>
      <c r="F60" s="121">
        <v>1.9</v>
      </c>
      <c r="G60" s="13">
        <v>10.49</v>
      </c>
      <c r="H60" s="14">
        <f t="shared" si="1"/>
        <v>19.931000000000001</v>
      </c>
    </row>
    <row r="61" spans="1:8">
      <c r="A61" s="12">
        <v>6140</v>
      </c>
      <c r="B61" s="12"/>
      <c r="C61" s="661" t="s">
        <v>509</v>
      </c>
      <c r="D61" s="661"/>
      <c r="E61" s="12" t="s">
        <v>326</v>
      </c>
      <c r="F61" s="121">
        <v>0.03</v>
      </c>
      <c r="G61" s="13">
        <v>2.54</v>
      </c>
      <c r="H61" s="14">
        <f t="shared" si="1"/>
        <v>7.6200000000000004E-2</v>
      </c>
    </row>
    <row r="62" spans="1:8">
      <c r="A62" s="12">
        <v>6141</v>
      </c>
      <c r="B62" s="18"/>
      <c r="C62" s="665" t="s">
        <v>510</v>
      </c>
      <c r="D62" s="666"/>
      <c r="E62" s="12" t="s">
        <v>326</v>
      </c>
      <c r="F62" s="121">
        <v>0.06</v>
      </c>
      <c r="G62" s="13">
        <v>3.14</v>
      </c>
      <c r="H62" s="14">
        <f t="shared" si="1"/>
        <v>0.18840000000000001</v>
      </c>
    </row>
    <row r="63" spans="1:8">
      <c r="A63" s="12">
        <v>6146</v>
      </c>
      <c r="B63" s="12"/>
      <c r="C63" s="661" t="s">
        <v>511</v>
      </c>
      <c r="D63" s="661"/>
      <c r="E63" s="12" t="s">
        <v>326</v>
      </c>
      <c r="F63" s="121">
        <v>0.03</v>
      </c>
      <c r="G63" s="13">
        <v>12.54</v>
      </c>
      <c r="H63" s="14">
        <f t="shared" si="1"/>
        <v>0.37619999999999998</v>
      </c>
    </row>
    <row r="64" spans="1:8">
      <c r="A64" s="12">
        <v>6158</v>
      </c>
      <c r="B64" s="12"/>
      <c r="C64" s="661" t="s">
        <v>512</v>
      </c>
      <c r="D64" s="661"/>
      <c r="E64" s="12" t="s">
        <v>326</v>
      </c>
      <c r="F64" s="121">
        <v>0.03</v>
      </c>
      <c r="G64" s="13">
        <v>3.23</v>
      </c>
      <c r="H64" s="14">
        <f t="shared" si="1"/>
        <v>9.69E-2</v>
      </c>
    </row>
    <row r="65" spans="1:8">
      <c r="A65" s="12">
        <v>7191</v>
      </c>
      <c r="B65" s="12"/>
      <c r="C65" s="661" t="s">
        <v>513</v>
      </c>
      <c r="D65" s="661"/>
      <c r="E65" s="12" t="s">
        <v>326</v>
      </c>
      <c r="F65" s="121">
        <v>1.53</v>
      </c>
      <c r="G65" s="13">
        <v>12.24</v>
      </c>
      <c r="H65" s="14">
        <f t="shared" si="1"/>
        <v>18.7272</v>
      </c>
    </row>
    <row r="66" spans="1:8">
      <c r="A66" s="12">
        <v>7608</v>
      </c>
      <c r="B66" s="12"/>
      <c r="C66" s="661" t="s">
        <v>514</v>
      </c>
      <c r="D66" s="661"/>
      <c r="E66" s="12" t="s">
        <v>326</v>
      </c>
      <c r="F66" s="121">
        <v>0.03</v>
      </c>
      <c r="G66" s="13">
        <v>3.43</v>
      </c>
      <c r="H66" s="14">
        <f t="shared" si="1"/>
        <v>0.10290000000000001</v>
      </c>
    </row>
    <row r="67" spans="1:8">
      <c r="A67" s="12">
        <v>2696</v>
      </c>
      <c r="B67" s="12"/>
      <c r="C67" s="661" t="s">
        <v>515</v>
      </c>
      <c r="D67" s="661"/>
      <c r="E67" s="12" t="s">
        <v>331</v>
      </c>
      <c r="F67" s="121">
        <v>0.16</v>
      </c>
      <c r="G67" s="13">
        <v>14.6</v>
      </c>
      <c r="H67" s="14">
        <f t="shared" si="1"/>
        <v>2.3359999999999999</v>
      </c>
    </row>
    <row r="68" spans="1:8">
      <c r="A68" s="12">
        <v>3080</v>
      </c>
      <c r="B68" s="12"/>
      <c r="C68" s="661" t="s">
        <v>516</v>
      </c>
      <c r="D68" s="661"/>
      <c r="E68" s="12" t="s">
        <v>345</v>
      </c>
      <c r="F68" s="121">
        <v>0.09</v>
      </c>
      <c r="G68" s="13">
        <v>40.01</v>
      </c>
      <c r="H68" s="14">
        <f t="shared" si="1"/>
        <v>3.6008999999999998</v>
      </c>
    </row>
    <row r="69" spans="1:8">
      <c r="A69" s="12">
        <v>10420</v>
      </c>
      <c r="B69" s="12"/>
      <c r="C69" s="661" t="s">
        <v>517</v>
      </c>
      <c r="D69" s="661"/>
      <c r="E69" s="12" t="s">
        <v>326</v>
      </c>
      <c r="F69" s="121">
        <v>0.03</v>
      </c>
      <c r="G69" s="13">
        <v>115.49</v>
      </c>
      <c r="H69" s="14">
        <f t="shared" si="1"/>
        <v>3.4646999999999997</v>
      </c>
    </row>
    <row r="70" spans="1:8">
      <c r="A70" s="12">
        <v>11753</v>
      </c>
      <c r="B70" s="12"/>
      <c r="C70" s="661" t="s">
        <v>518</v>
      </c>
      <c r="D70" s="661"/>
      <c r="E70" s="12" t="s">
        <v>326</v>
      </c>
      <c r="F70" s="121">
        <v>0.03</v>
      </c>
      <c r="G70" s="13">
        <v>12.79</v>
      </c>
      <c r="H70" s="14">
        <f t="shared" si="1"/>
        <v>0.38369999999999999</v>
      </c>
    </row>
    <row r="71" spans="1:8">
      <c r="A71" s="12">
        <v>12128</v>
      </c>
      <c r="B71" s="18"/>
      <c r="C71" s="665" t="s">
        <v>519</v>
      </c>
      <c r="D71" s="666"/>
      <c r="E71" s="12" t="s">
        <v>326</v>
      </c>
      <c r="F71" s="121">
        <v>0.15</v>
      </c>
      <c r="G71" s="13">
        <v>5.23</v>
      </c>
      <c r="H71" s="14">
        <f t="shared" si="1"/>
        <v>0.78450000000000009</v>
      </c>
    </row>
    <row r="72" spans="1:8">
      <c r="A72" s="12">
        <v>2436</v>
      </c>
      <c r="B72" s="12"/>
      <c r="C72" s="661" t="s">
        <v>520</v>
      </c>
      <c r="D72" s="661"/>
      <c r="E72" s="12" t="s">
        <v>331</v>
      </c>
      <c r="F72" s="121">
        <v>0.16</v>
      </c>
      <c r="G72" s="13">
        <v>14.6</v>
      </c>
      <c r="H72" s="14">
        <f t="shared" si="1"/>
        <v>2.3359999999999999</v>
      </c>
    </row>
    <row r="73" spans="1:8">
      <c r="A73" s="12">
        <v>1357</v>
      </c>
      <c r="B73" s="12"/>
      <c r="C73" s="661" t="s">
        <v>521</v>
      </c>
      <c r="D73" s="661"/>
      <c r="E73" s="12" t="s">
        <v>326</v>
      </c>
      <c r="F73" s="121">
        <v>0.51</v>
      </c>
      <c r="G73" s="13">
        <v>45.22</v>
      </c>
      <c r="H73" s="14">
        <f t="shared" si="1"/>
        <v>23.062200000000001</v>
      </c>
    </row>
    <row r="74" spans="1:8">
      <c r="A74" s="12">
        <v>1966</v>
      </c>
      <c r="B74" s="18"/>
      <c r="C74" s="665" t="s">
        <v>522</v>
      </c>
      <c r="D74" s="666"/>
      <c r="E74" s="12" t="s">
        <v>326</v>
      </c>
      <c r="F74" s="121">
        <v>0.03</v>
      </c>
      <c r="G74" s="13">
        <v>15.67</v>
      </c>
      <c r="H74" s="14">
        <f t="shared" si="1"/>
        <v>0.47009999999999996</v>
      </c>
    </row>
    <row r="75" spans="1:8">
      <c r="A75" s="19"/>
      <c r="B75" s="19"/>
      <c r="C75" s="734"/>
      <c r="D75" s="734"/>
      <c r="E75" s="19"/>
      <c r="F75" s="664" t="s">
        <v>342</v>
      </c>
      <c r="G75" s="664"/>
      <c r="H75" s="20">
        <f>SUM(H39:H74)</f>
        <v>162.72810000000001</v>
      </c>
    </row>
    <row r="76" spans="1:8">
      <c r="A76" s="122"/>
      <c r="B76" s="122"/>
      <c r="C76" s="122"/>
      <c r="D76" s="122"/>
      <c r="E76" s="122"/>
      <c r="F76" s="123"/>
      <c r="G76" s="123"/>
      <c r="H76" s="123"/>
    </row>
    <row r="77" spans="1:8">
      <c r="A77" s="704" t="s">
        <v>346</v>
      </c>
      <c r="B77" s="655"/>
      <c r="C77" s="738" t="s">
        <v>523</v>
      </c>
      <c r="D77" s="738"/>
      <c r="E77" s="738"/>
      <c r="F77" s="738"/>
      <c r="G77" s="738"/>
      <c r="H77" s="739"/>
    </row>
    <row r="78" spans="1:8" ht="25.5">
      <c r="A78" s="3" t="s">
        <v>318</v>
      </c>
      <c r="B78" s="286" t="s">
        <v>319</v>
      </c>
      <c r="C78" s="705" t="s">
        <v>320</v>
      </c>
      <c r="D78" s="706"/>
      <c r="E78" s="3" t="s">
        <v>321</v>
      </c>
      <c r="F78" s="3" t="s">
        <v>322</v>
      </c>
      <c r="G78" s="3" t="s">
        <v>323</v>
      </c>
      <c r="H78" s="5" t="s">
        <v>324</v>
      </c>
    </row>
    <row r="79" spans="1:8">
      <c r="A79" s="285">
        <v>6117</v>
      </c>
      <c r="B79" s="7" t="s">
        <v>347</v>
      </c>
      <c r="C79" s="726" t="s">
        <v>348</v>
      </c>
      <c r="D79" s="726"/>
      <c r="E79" s="7" t="s">
        <v>360</v>
      </c>
      <c r="F79" s="21">
        <v>1.25</v>
      </c>
      <c r="G79" s="8">
        <v>10.6</v>
      </c>
      <c r="H79" s="23">
        <f>F79*G79</f>
        <v>13.25</v>
      </c>
    </row>
    <row r="80" spans="1:8">
      <c r="A80" s="285">
        <v>1213</v>
      </c>
      <c r="B80" s="7" t="s">
        <v>349</v>
      </c>
      <c r="C80" s="685" t="s">
        <v>358</v>
      </c>
      <c r="D80" s="685"/>
      <c r="E80" s="7" t="s">
        <v>360</v>
      </c>
      <c r="F80" s="21">
        <v>1.25</v>
      </c>
      <c r="G80" s="8">
        <v>14.11</v>
      </c>
      <c r="H80" s="23">
        <f>F80*G80</f>
        <v>17.637499999999999</v>
      </c>
    </row>
    <row r="81" spans="1:8">
      <c r="A81" s="285">
        <v>5061</v>
      </c>
      <c r="B81" s="7" t="s">
        <v>350</v>
      </c>
      <c r="C81" s="685" t="s">
        <v>351</v>
      </c>
      <c r="D81" s="685"/>
      <c r="E81" s="7" t="s">
        <v>53</v>
      </c>
      <c r="F81" s="124">
        <v>0.13</v>
      </c>
      <c r="G81" s="22">
        <v>8</v>
      </c>
      <c r="H81" s="23">
        <f>F81*G81</f>
        <v>1.04</v>
      </c>
    </row>
    <row r="82" spans="1:8">
      <c r="A82" s="285">
        <v>559</v>
      </c>
      <c r="B82" s="7" t="s">
        <v>352</v>
      </c>
      <c r="C82" s="685" t="s">
        <v>524</v>
      </c>
      <c r="D82" s="685"/>
      <c r="E82" s="7" t="s">
        <v>53</v>
      </c>
      <c r="F82" s="21">
        <v>0.19</v>
      </c>
      <c r="G82" s="22">
        <v>5.61</v>
      </c>
      <c r="H82" s="23">
        <f>F82*G82</f>
        <v>1.0659000000000001</v>
      </c>
    </row>
    <row r="83" spans="1:8">
      <c r="A83" s="285">
        <v>4006</v>
      </c>
      <c r="B83" s="7" t="s">
        <v>353</v>
      </c>
      <c r="C83" s="685" t="s">
        <v>354</v>
      </c>
      <c r="D83" s="685"/>
      <c r="E83" s="7" t="s">
        <v>525</v>
      </c>
      <c r="F83" s="21">
        <v>0.03</v>
      </c>
      <c r="G83" s="8">
        <v>629.51</v>
      </c>
      <c r="H83" s="23">
        <f>F83*G83</f>
        <v>18.885299999999997</v>
      </c>
    </row>
    <row r="84" spans="1:8">
      <c r="A84" s="10"/>
      <c r="B84" s="10"/>
      <c r="C84" s="702"/>
      <c r="D84" s="702"/>
      <c r="E84" s="10"/>
      <c r="F84" s="703" t="s">
        <v>333</v>
      </c>
      <c r="G84" s="703"/>
      <c r="H84" s="24">
        <f>SUM(H79:H83)</f>
        <v>51.878699999999995</v>
      </c>
    </row>
    <row r="85" spans="1:8">
      <c r="A85" s="122"/>
      <c r="B85" s="122"/>
      <c r="C85" s="122"/>
      <c r="D85" s="122"/>
      <c r="E85" s="122"/>
      <c r="F85" s="123"/>
      <c r="G85" s="123"/>
      <c r="H85" s="123"/>
    </row>
    <row r="86" spans="1:8">
      <c r="A86" s="704" t="s">
        <v>355</v>
      </c>
      <c r="B86" s="655"/>
      <c r="C86" s="738" t="s">
        <v>526</v>
      </c>
      <c r="D86" s="738"/>
      <c r="E86" s="738"/>
      <c r="F86" s="738"/>
      <c r="G86" s="738"/>
      <c r="H86" s="739"/>
    </row>
    <row r="87" spans="1:8" ht="25.5">
      <c r="A87" s="3" t="s">
        <v>318</v>
      </c>
      <c r="B87" s="4" t="s">
        <v>319</v>
      </c>
      <c r="C87" s="705" t="s">
        <v>320</v>
      </c>
      <c r="D87" s="706"/>
      <c r="E87" s="3" t="s">
        <v>321</v>
      </c>
      <c r="F87" s="3" t="s">
        <v>322</v>
      </c>
      <c r="G87" s="3" t="s">
        <v>323</v>
      </c>
      <c r="H87" s="5" t="s">
        <v>324</v>
      </c>
    </row>
    <row r="88" spans="1:8">
      <c r="A88" s="6">
        <v>6117</v>
      </c>
      <c r="B88" s="7" t="s">
        <v>356</v>
      </c>
      <c r="C88" s="726" t="s">
        <v>527</v>
      </c>
      <c r="D88" s="726"/>
      <c r="E88" s="7" t="s">
        <v>331</v>
      </c>
      <c r="F88" s="21">
        <v>1</v>
      </c>
      <c r="G88" s="8">
        <v>10.6</v>
      </c>
      <c r="H88" s="23">
        <f>F88*G88</f>
        <v>10.6</v>
      </c>
    </row>
    <row r="89" spans="1:8">
      <c r="A89" s="6">
        <v>12869</v>
      </c>
      <c r="B89" s="7" t="s">
        <v>357</v>
      </c>
      <c r="C89" s="685" t="s">
        <v>528</v>
      </c>
      <c r="D89" s="685"/>
      <c r="E89" s="7" t="s">
        <v>331</v>
      </c>
      <c r="F89" s="21">
        <v>0.5</v>
      </c>
      <c r="G89" s="8">
        <v>12.19</v>
      </c>
      <c r="H89" s="23">
        <f>F89*G89</f>
        <v>6.0949999999999998</v>
      </c>
    </row>
    <row r="90" spans="1:8">
      <c r="A90" s="6">
        <v>7175</v>
      </c>
      <c r="B90" s="7"/>
      <c r="C90" s="685" t="s">
        <v>529</v>
      </c>
      <c r="D90" s="685"/>
      <c r="E90" s="7" t="s">
        <v>326</v>
      </c>
      <c r="F90" s="21">
        <v>16</v>
      </c>
      <c r="G90" s="22">
        <v>2.2599999999999998</v>
      </c>
      <c r="H90" s="23">
        <f>F90*G90</f>
        <v>36.159999999999997</v>
      </c>
    </row>
    <row r="91" spans="1:8">
      <c r="A91" s="10"/>
      <c r="B91" s="10"/>
      <c r="C91" s="702"/>
      <c r="D91" s="702"/>
      <c r="E91" s="10"/>
      <c r="F91" s="703" t="s">
        <v>333</v>
      </c>
      <c r="G91" s="703"/>
      <c r="H91" s="24">
        <f>SUM(H88:H90)</f>
        <v>52.854999999999997</v>
      </c>
    </row>
    <row r="92" spans="1:8">
      <c r="A92" s="122"/>
      <c r="B92" s="122"/>
      <c r="C92" s="122"/>
      <c r="D92" s="122"/>
      <c r="E92" s="122"/>
      <c r="F92" s="123"/>
      <c r="G92" s="123"/>
      <c r="H92" s="123"/>
    </row>
    <row r="93" spans="1:8">
      <c r="A93" s="575" t="s">
        <v>429</v>
      </c>
      <c r="B93" s="576"/>
      <c r="C93" s="605" t="s">
        <v>863</v>
      </c>
      <c r="D93" s="606"/>
      <c r="E93" s="606"/>
      <c r="F93" s="607"/>
      <c r="G93" s="30"/>
      <c r="H93" s="30"/>
    </row>
    <row r="94" spans="1:8" ht="25.5">
      <c r="A94" s="30" t="s">
        <v>318</v>
      </c>
      <c r="B94" s="283"/>
      <c r="C94" s="575" t="s">
        <v>320</v>
      </c>
      <c r="D94" s="576"/>
      <c r="E94" s="30" t="s">
        <v>321</v>
      </c>
      <c r="F94" s="30" t="s">
        <v>322</v>
      </c>
      <c r="G94" s="30" t="s">
        <v>323</v>
      </c>
      <c r="H94" s="32" t="s">
        <v>324</v>
      </c>
    </row>
    <row r="95" spans="1:8">
      <c r="A95" s="33">
        <v>88323</v>
      </c>
      <c r="B95" s="29"/>
      <c r="C95" s="707" t="s">
        <v>905</v>
      </c>
      <c r="D95" s="708"/>
      <c r="E95" s="35" t="s">
        <v>331</v>
      </c>
      <c r="F95" s="212">
        <v>5.6000000000000001E-2</v>
      </c>
      <c r="G95" s="36">
        <v>16.899999999999999</v>
      </c>
      <c r="H95" s="37">
        <f>G95*F95</f>
        <v>0.94639999999999991</v>
      </c>
    </row>
    <row r="96" spans="1:8">
      <c r="A96" s="28">
        <v>88316</v>
      </c>
      <c r="B96" s="67"/>
      <c r="C96" s="583" t="s">
        <v>906</v>
      </c>
      <c r="D96" s="584"/>
      <c r="E96" s="35" t="s">
        <v>331</v>
      </c>
      <c r="F96" s="212">
        <v>6.0999999999999999E-2</v>
      </c>
      <c r="G96" s="59">
        <v>15.26</v>
      </c>
      <c r="H96" s="37">
        <f>G96*F96</f>
        <v>0.93086000000000002</v>
      </c>
    </row>
    <row r="97" spans="1:8">
      <c r="A97" s="28">
        <v>11029</v>
      </c>
      <c r="B97" s="100"/>
      <c r="C97" s="583" t="s">
        <v>907</v>
      </c>
      <c r="D97" s="584"/>
      <c r="E97" s="35" t="s">
        <v>101</v>
      </c>
      <c r="F97" s="41">
        <v>4.1500000000000004</v>
      </c>
      <c r="G97" s="59">
        <v>1.04</v>
      </c>
      <c r="H97" s="37">
        <f t="shared" ref="H97:H99" si="2">G97*F97</f>
        <v>4.3160000000000007</v>
      </c>
    </row>
    <row r="98" spans="1:8">
      <c r="A98" s="28">
        <v>93287</v>
      </c>
      <c r="B98" s="100"/>
      <c r="C98" s="583" t="s">
        <v>908</v>
      </c>
      <c r="D98" s="584"/>
      <c r="E98" s="35" t="s">
        <v>909</v>
      </c>
      <c r="F98" s="213">
        <v>6.9999999999999999E-4</v>
      </c>
      <c r="G98" s="59">
        <v>289.61</v>
      </c>
      <c r="H98" s="37">
        <f t="shared" si="2"/>
        <v>0.20272700000000002</v>
      </c>
    </row>
    <row r="99" spans="1:8">
      <c r="A99" s="28">
        <v>93288</v>
      </c>
      <c r="B99" s="100"/>
      <c r="C99" s="583" t="s">
        <v>910</v>
      </c>
      <c r="D99" s="584"/>
      <c r="E99" s="35" t="s">
        <v>911</v>
      </c>
      <c r="F99" s="212">
        <v>1E-3</v>
      </c>
      <c r="G99" s="59">
        <v>82.4</v>
      </c>
      <c r="H99" s="37">
        <f t="shared" si="2"/>
        <v>8.2400000000000001E-2</v>
      </c>
    </row>
    <row r="100" spans="1:8">
      <c r="A100" s="28">
        <v>7243</v>
      </c>
      <c r="B100" s="67"/>
      <c r="C100" s="583" t="s">
        <v>912</v>
      </c>
      <c r="D100" s="584"/>
      <c r="E100" s="35" t="s">
        <v>49</v>
      </c>
      <c r="F100" s="212">
        <v>1.1459999999999999</v>
      </c>
      <c r="G100" s="59">
        <v>26.18</v>
      </c>
      <c r="H100" s="37">
        <f>G100*F100</f>
        <v>30.002279999999999</v>
      </c>
    </row>
    <row r="101" spans="1:8">
      <c r="A101" s="53"/>
      <c r="B101" s="284"/>
      <c r="C101" s="284"/>
      <c r="D101" s="79"/>
      <c r="E101" s="53"/>
      <c r="F101" s="573" t="s">
        <v>333</v>
      </c>
      <c r="G101" s="574"/>
      <c r="H101" s="80">
        <f>SUM(H95:H100)</f>
        <v>36.480666999999997</v>
      </c>
    </row>
    <row r="102" spans="1:8">
      <c r="A102" s="122"/>
      <c r="B102" s="122"/>
      <c r="C102" s="122"/>
      <c r="D102" s="122"/>
      <c r="E102" s="122"/>
      <c r="F102" s="123"/>
      <c r="G102" s="123"/>
      <c r="H102" s="123"/>
    </row>
    <row r="103" spans="1:8" ht="30.75" customHeight="1">
      <c r="A103" s="575" t="s">
        <v>359</v>
      </c>
      <c r="B103" s="576"/>
      <c r="C103" s="605" t="s">
        <v>956</v>
      </c>
      <c r="D103" s="606"/>
      <c r="E103" s="606"/>
      <c r="F103" s="607"/>
      <c r="G103" s="30"/>
      <c r="H103" s="30"/>
    </row>
    <row r="104" spans="1:8" ht="25.5">
      <c r="A104" s="30" t="s">
        <v>318</v>
      </c>
      <c r="B104" s="283"/>
      <c r="C104" s="575" t="s">
        <v>320</v>
      </c>
      <c r="D104" s="576"/>
      <c r="E104" s="30" t="s">
        <v>321</v>
      </c>
      <c r="F104" s="30" t="s">
        <v>322</v>
      </c>
      <c r="G104" s="30" t="s">
        <v>323</v>
      </c>
      <c r="H104" s="32" t="s">
        <v>324</v>
      </c>
    </row>
    <row r="105" spans="1:8">
      <c r="A105" s="33">
        <v>88323</v>
      </c>
      <c r="B105" s="29"/>
      <c r="C105" s="707" t="s">
        <v>905</v>
      </c>
      <c r="D105" s="708"/>
      <c r="E105" s="35" t="s">
        <v>331</v>
      </c>
      <c r="F105" s="212">
        <v>5.6000000000000001E-2</v>
      </c>
      <c r="G105" s="36">
        <v>16.899999999999999</v>
      </c>
      <c r="H105" s="37">
        <f>G105*F105</f>
        <v>0.94639999999999991</v>
      </c>
    </row>
    <row r="106" spans="1:8">
      <c r="A106" s="28">
        <v>88316</v>
      </c>
      <c r="B106" s="67"/>
      <c r="C106" s="583" t="s">
        <v>906</v>
      </c>
      <c r="D106" s="584"/>
      <c r="E106" s="35" t="s">
        <v>331</v>
      </c>
      <c r="F106" s="212">
        <v>6.0999999999999999E-2</v>
      </c>
      <c r="G106" s="59">
        <v>15.26</v>
      </c>
      <c r="H106" s="37">
        <f>G106*F106</f>
        <v>0.93086000000000002</v>
      </c>
    </row>
    <row r="107" spans="1:8">
      <c r="A107" s="28">
        <v>11029</v>
      </c>
      <c r="B107" s="100"/>
      <c r="C107" s="583" t="s">
        <v>907</v>
      </c>
      <c r="D107" s="584"/>
      <c r="E107" s="35" t="s">
        <v>101</v>
      </c>
      <c r="F107" s="41">
        <v>4.1500000000000004</v>
      </c>
      <c r="G107" s="59">
        <v>1.04</v>
      </c>
      <c r="H107" s="37">
        <f t="shared" ref="H107:H109" si="3">G107*F107</f>
        <v>4.3160000000000007</v>
      </c>
    </row>
    <row r="108" spans="1:8">
      <c r="A108" s="28">
        <v>93287</v>
      </c>
      <c r="B108" s="100"/>
      <c r="C108" s="583" t="s">
        <v>908</v>
      </c>
      <c r="D108" s="584"/>
      <c r="E108" s="35" t="s">
        <v>909</v>
      </c>
      <c r="F108" s="213">
        <v>6.9999999999999999E-4</v>
      </c>
      <c r="G108" s="59">
        <v>289.61</v>
      </c>
      <c r="H108" s="37">
        <f t="shared" si="3"/>
        <v>0.20272700000000002</v>
      </c>
    </row>
    <row r="109" spans="1:8">
      <c r="A109" s="28">
        <v>93288</v>
      </c>
      <c r="B109" s="100"/>
      <c r="C109" s="583" t="s">
        <v>910</v>
      </c>
      <c r="D109" s="584"/>
      <c r="E109" s="35" t="s">
        <v>911</v>
      </c>
      <c r="F109" s="212">
        <v>1E-3</v>
      </c>
      <c r="G109" s="59">
        <v>82.4</v>
      </c>
      <c r="H109" s="37">
        <f t="shared" si="3"/>
        <v>8.2400000000000001E-2</v>
      </c>
    </row>
    <row r="110" spans="1:8">
      <c r="A110" s="28">
        <v>7243</v>
      </c>
      <c r="B110" s="67"/>
      <c r="C110" s="583" t="s">
        <v>913</v>
      </c>
      <c r="D110" s="584"/>
      <c r="E110" s="35" t="s">
        <v>49</v>
      </c>
      <c r="F110" s="212">
        <v>1</v>
      </c>
      <c r="G110" s="59">
        <v>38.76</v>
      </c>
      <c r="H110" s="37">
        <f>G110*F110</f>
        <v>38.76</v>
      </c>
    </row>
    <row r="111" spans="1:8">
      <c r="A111" s="53"/>
      <c r="B111" s="284"/>
      <c r="C111" s="284"/>
      <c r="D111" s="79"/>
      <c r="E111" s="53"/>
      <c r="F111" s="573" t="s">
        <v>333</v>
      </c>
      <c r="G111" s="574"/>
      <c r="H111" s="80">
        <f>SUM(H105:H110)</f>
        <v>45.238386999999996</v>
      </c>
    </row>
    <row r="112" spans="1:8" ht="13.5" thickBot="1">
      <c r="A112" s="122"/>
      <c r="B112" s="122"/>
      <c r="C112" s="122"/>
      <c r="D112" s="122"/>
      <c r="E112" s="122"/>
      <c r="F112" s="123"/>
      <c r="G112" s="123"/>
      <c r="H112" s="123"/>
    </row>
    <row r="113" spans="1:8" ht="33" customHeight="1" thickBot="1">
      <c r="A113" s="128" t="s">
        <v>362</v>
      </c>
      <c r="B113" s="697" t="s">
        <v>973</v>
      </c>
      <c r="C113" s="698"/>
      <c r="D113" s="698"/>
      <c r="E113" s="698"/>
      <c r="F113" s="698"/>
      <c r="G113" s="698"/>
      <c r="H113" s="699"/>
    </row>
    <row r="114" spans="1:8" ht="15.75" thickBot="1">
      <c r="A114" s="129" t="s">
        <v>530</v>
      </c>
      <c r="B114" s="130" t="s">
        <v>318</v>
      </c>
      <c r="C114" s="692" t="s">
        <v>531</v>
      </c>
      <c r="D114" s="693"/>
      <c r="E114" s="131" t="s">
        <v>532</v>
      </c>
      <c r="F114" s="132" t="s">
        <v>336</v>
      </c>
      <c r="G114" s="132" t="s">
        <v>533</v>
      </c>
      <c r="H114" s="133" t="s">
        <v>534</v>
      </c>
    </row>
    <row r="115" spans="1:8">
      <c r="A115" s="134" t="s">
        <v>367</v>
      </c>
      <c r="B115" s="135">
        <v>6114</v>
      </c>
      <c r="C115" s="694" t="s">
        <v>368</v>
      </c>
      <c r="D115" s="695"/>
      <c r="E115" s="136" t="s">
        <v>331</v>
      </c>
      <c r="F115" s="137">
        <v>0.22</v>
      </c>
      <c r="G115" s="138">
        <v>10.6</v>
      </c>
      <c r="H115" s="139">
        <f>G115*F115</f>
        <v>2.3319999999999999</v>
      </c>
    </row>
    <row r="116" spans="1:8">
      <c r="A116" s="140" t="s">
        <v>535</v>
      </c>
      <c r="B116" s="141">
        <v>6117</v>
      </c>
      <c r="C116" s="696" t="s">
        <v>536</v>
      </c>
      <c r="D116" s="696"/>
      <c r="E116" s="142" t="s">
        <v>331</v>
      </c>
      <c r="F116" s="143">
        <v>0.53</v>
      </c>
      <c r="G116" s="144">
        <v>10.6</v>
      </c>
      <c r="H116" s="139">
        <f>G116*F116</f>
        <v>5.6180000000000003</v>
      </c>
    </row>
    <row r="117" spans="1:8">
      <c r="A117" s="140" t="s">
        <v>349</v>
      </c>
      <c r="B117" s="141">
        <v>1213</v>
      </c>
      <c r="C117" s="691" t="s">
        <v>537</v>
      </c>
      <c r="D117" s="691"/>
      <c r="E117" s="142" t="s">
        <v>331</v>
      </c>
      <c r="F117" s="143">
        <v>0.53</v>
      </c>
      <c r="G117" s="144">
        <v>14.11</v>
      </c>
      <c r="H117" s="139">
        <f>G117*F117</f>
        <v>7.4782999999999999</v>
      </c>
    </row>
    <row r="118" spans="1:8">
      <c r="A118" s="140" t="s">
        <v>363</v>
      </c>
      <c r="B118" s="141">
        <v>378</v>
      </c>
      <c r="C118" s="700" t="s">
        <v>538</v>
      </c>
      <c r="D118" s="701"/>
      <c r="E118" s="142" t="s">
        <v>331</v>
      </c>
      <c r="F118" s="143">
        <v>0.22</v>
      </c>
      <c r="G118" s="144">
        <v>14.11</v>
      </c>
      <c r="H118" s="139">
        <f t="shared" ref="H118:H135" si="4">G118*F118</f>
        <v>3.1042000000000001</v>
      </c>
    </row>
    <row r="119" spans="1:8">
      <c r="A119" s="140" t="s">
        <v>369</v>
      </c>
      <c r="B119" s="141">
        <v>4750</v>
      </c>
      <c r="C119" s="691" t="s">
        <v>539</v>
      </c>
      <c r="D119" s="691"/>
      <c r="E119" s="142" t="s">
        <v>331</v>
      </c>
      <c r="F119" s="143">
        <v>0.89</v>
      </c>
      <c r="G119" s="144">
        <v>14.11</v>
      </c>
      <c r="H119" s="139">
        <f t="shared" si="4"/>
        <v>12.5579</v>
      </c>
    </row>
    <row r="120" spans="1:8">
      <c r="A120" s="140" t="s">
        <v>370</v>
      </c>
      <c r="B120" s="145">
        <v>6111</v>
      </c>
      <c r="C120" s="691" t="s">
        <v>540</v>
      </c>
      <c r="D120" s="691"/>
      <c r="E120" s="142" t="s">
        <v>331</v>
      </c>
      <c r="F120" s="143">
        <v>3.15</v>
      </c>
      <c r="G120" s="144">
        <v>10.49</v>
      </c>
      <c r="H120" s="139">
        <f t="shared" si="4"/>
        <v>33.043500000000002</v>
      </c>
    </row>
    <row r="121" spans="1:8">
      <c r="A121" s="146" t="s">
        <v>541</v>
      </c>
      <c r="B121" s="147">
        <v>370</v>
      </c>
      <c r="C121" s="685" t="s">
        <v>542</v>
      </c>
      <c r="D121" s="685"/>
      <c r="E121" s="142" t="s">
        <v>340</v>
      </c>
      <c r="F121" s="148">
        <v>0.06</v>
      </c>
      <c r="G121" s="144">
        <v>60</v>
      </c>
      <c r="H121" s="139">
        <f t="shared" si="4"/>
        <v>3.5999999999999996</v>
      </c>
    </row>
    <row r="122" spans="1:8">
      <c r="A122" s="146" t="s">
        <v>543</v>
      </c>
      <c r="B122" s="147">
        <v>4721</v>
      </c>
      <c r="C122" s="670" t="s">
        <v>544</v>
      </c>
      <c r="D122" s="671"/>
      <c r="E122" s="142" t="s">
        <v>340</v>
      </c>
      <c r="F122" s="148">
        <v>0.01</v>
      </c>
      <c r="G122" s="144">
        <v>49.7</v>
      </c>
      <c r="H122" s="139">
        <f t="shared" si="4"/>
        <v>0.49700000000000005</v>
      </c>
    </row>
    <row r="123" spans="1:8">
      <c r="A123" s="146" t="s">
        <v>545</v>
      </c>
      <c r="B123" s="147">
        <v>4718</v>
      </c>
      <c r="C123" s="670" t="s">
        <v>546</v>
      </c>
      <c r="D123" s="671"/>
      <c r="E123" s="142" t="s">
        <v>340</v>
      </c>
      <c r="F123" s="148">
        <v>0.02</v>
      </c>
      <c r="G123" s="144">
        <v>49.7</v>
      </c>
      <c r="H123" s="139">
        <f t="shared" si="4"/>
        <v>0.99400000000000011</v>
      </c>
    </row>
    <row r="124" spans="1:8">
      <c r="A124" s="146" t="s">
        <v>547</v>
      </c>
      <c r="B124" s="147">
        <v>4720</v>
      </c>
      <c r="C124" s="670" t="s">
        <v>548</v>
      </c>
      <c r="D124" s="671"/>
      <c r="E124" s="142" t="s">
        <v>340</v>
      </c>
      <c r="F124" s="148">
        <v>0.01</v>
      </c>
      <c r="G124" s="144">
        <v>63.46</v>
      </c>
      <c r="H124" s="139">
        <f>G124*F124</f>
        <v>0.63460000000000005</v>
      </c>
    </row>
    <row r="125" spans="1:8">
      <c r="A125" s="146" t="s">
        <v>549</v>
      </c>
      <c r="B125" s="147">
        <v>1106</v>
      </c>
      <c r="C125" s="685" t="s">
        <v>550</v>
      </c>
      <c r="D125" s="685"/>
      <c r="E125" s="142" t="s">
        <v>341</v>
      </c>
      <c r="F125" s="148">
        <v>0.54</v>
      </c>
      <c r="G125" s="144">
        <v>0.54</v>
      </c>
      <c r="H125" s="139">
        <f t="shared" si="4"/>
        <v>0.29160000000000003</v>
      </c>
    </row>
    <row r="126" spans="1:8">
      <c r="A126" s="146" t="s">
        <v>551</v>
      </c>
      <c r="B126" s="147">
        <v>1379</v>
      </c>
      <c r="C126" s="685" t="s">
        <v>552</v>
      </c>
      <c r="D126" s="685"/>
      <c r="E126" s="142" t="s">
        <v>341</v>
      </c>
      <c r="F126" s="148">
        <v>19.13</v>
      </c>
      <c r="G126" s="144">
        <v>0.48</v>
      </c>
      <c r="H126" s="139">
        <f t="shared" si="4"/>
        <v>9.1823999999999995</v>
      </c>
    </row>
    <row r="127" spans="1:8">
      <c r="A127" s="146" t="s">
        <v>553</v>
      </c>
      <c r="B127" s="147">
        <v>39397</v>
      </c>
      <c r="C127" s="685" t="s">
        <v>554</v>
      </c>
      <c r="D127" s="685"/>
      <c r="E127" s="142" t="s">
        <v>373</v>
      </c>
      <c r="F127" s="148">
        <v>0.06</v>
      </c>
      <c r="G127" s="144">
        <v>5.74</v>
      </c>
      <c r="H127" s="139">
        <f t="shared" si="4"/>
        <v>0.34439999999999998</v>
      </c>
    </row>
    <row r="128" spans="1:8">
      <c r="A128" s="146" t="s">
        <v>555</v>
      </c>
      <c r="B128" s="147">
        <v>39</v>
      </c>
      <c r="C128" s="685" t="s">
        <v>556</v>
      </c>
      <c r="D128" s="685"/>
      <c r="E128" s="142" t="s">
        <v>341</v>
      </c>
      <c r="F128" s="148">
        <v>0.92</v>
      </c>
      <c r="G128" s="144">
        <v>4.17</v>
      </c>
      <c r="H128" s="139">
        <f t="shared" si="4"/>
        <v>3.8364000000000003</v>
      </c>
    </row>
    <row r="129" spans="1:8">
      <c r="A129" s="146" t="s">
        <v>557</v>
      </c>
      <c r="B129" s="147">
        <v>34</v>
      </c>
      <c r="C129" s="690" t="s">
        <v>558</v>
      </c>
      <c r="D129" s="685"/>
      <c r="E129" s="142" t="s">
        <v>341</v>
      </c>
      <c r="F129" s="148">
        <v>2.27</v>
      </c>
      <c r="G129" s="144">
        <v>4.2</v>
      </c>
      <c r="H129" s="139">
        <f t="shared" si="4"/>
        <v>9.5340000000000007</v>
      </c>
    </row>
    <row r="130" spans="1:8">
      <c r="A130" s="140" t="s">
        <v>374</v>
      </c>
      <c r="B130" s="141">
        <v>34573</v>
      </c>
      <c r="C130" s="667" t="s">
        <v>559</v>
      </c>
      <c r="D130" s="668"/>
      <c r="E130" s="142" t="s">
        <v>326</v>
      </c>
      <c r="F130" s="149">
        <v>10</v>
      </c>
      <c r="G130" s="144">
        <v>2.71</v>
      </c>
      <c r="H130" s="139">
        <f t="shared" si="4"/>
        <v>27.1</v>
      </c>
    </row>
    <row r="131" spans="1:8">
      <c r="A131" s="150" t="s">
        <v>364</v>
      </c>
      <c r="B131" s="151">
        <v>5061</v>
      </c>
      <c r="C131" s="669" t="s">
        <v>560</v>
      </c>
      <c r="D131" s="669"/>
      <c r="E131" s="142" t="s">
        <v>341</v>
      </c>
      <c r="F131" s="152">
        <v>7.0000000000000007E-2</v>
      </c>
      <c r="G131" s="153">
        <v>8</v>
      </c>
      <c r="H131" s="139">
        <f t="shared" si="4"/>
        <v>0.56000000000000005</v>
      </c>
    </row>
    <row r="132" spans="1:8">
      <c r="A132" s="150" t="s">
        <v>561</v>
      </c>
      <c r="B132" s="151">
        <v>337</v>
      </c>
      <c r="C132" s="669" t="s">
        <v>562</v>
      </c>
      <c r="D132" s="669"/>
      <c r="E132" s="142" t="s">
        <v>341</v>
      </c>
      <c r="F132" s="152">
        <v>5.6000000000000001E-2</v>
      </c>
      <c r="G132" s="153">
        <v>7.85</v>
      </c>
      <c r="H132" s="139">
        <f t="shared" si="4"/>
        <v>0.43959999999999999</v>
      </c>
    </row>
    <row r="133" spans="1:8">
      <c r="A133" s="150" t="s">
        <v>563</v>
      </c>
      <c r="B133" s="151">
        <v>4496</v>
      </c>
      <c r="C133" s="669" t="s">
        <v>564</v>
      </c>
      <c r="D133" s="669"/>
      <c r="E133" s="152" t="s">
        <v>329</v>
      </c>
      <c r="F133" s="152">
        <v>1.07</v>
      </c>
      <c r="G133" s="153">
        <v>2.42</v>
      </c>
      <c r="H133" s="139">
        <f t="shared" si="4"/>
        <v>2.5893999999999999</v>
      </c>
    </row>
    <row r="134" spans="1:8">
      <c r="A134" s="150" t="s">
        <v>365</v>
      </c>
      <c r="B134" s="151">
        <v>4460</v>
      </c>
      <c r="C134" s="669" t="s">
        <v>565</v>
      </c>
      <c r="D134" s="669"/>
      <c r="E134" s="152" t="s">
        <v>329</v>
      </c>
      <c r="F134" s="152">
        <v>0.54</v>
      </c>
      <c r="G134" s="153">
        <v>4.9800000000000004</v>
      </c>
      <c r="H134" s="139">
        <f t="shared" si="4"/>
        <v>2.6892000000000005</v>
      </c>
    </row>
    <row r="135" spans="1:8">
      <c r="A135" s="150" t="s">
        <v>566</v>
      </c>
      <c r="B135" s="151">
        <v>6189</v>
      </c>
      <c r="C135" s="669" t="s">
        <v>567</v>
      </c>
      <c r="D135" s="669"/>
      <c r="E135" s="152" t="s">
        <v>329</v>
      </c>
      <c r="F135" s="152">
        <v>1.01</v>
      </c>
      <c r="G135" s="153">
        <v>6.33</v>
      </c>
      <c r="H135" s="139">
        <f t="shared" si="4"/>
        <v>6.3933</v>
      </c>
    </row>
    <row r="136" spans="1:8">
      <c r="A136" s="225"/>
      <c r="B136" s="226"/>
      <c r="C136" s="662"/>
      <c r="D136" s="663"/>
      <c r="E136" s="227"/>
      <c r="F136" s="228" t="s">
        <v>568</v>
      </c>
      <c r="G136" s="229"/>
      <c r="H136" s="230">
        <f>SUM(H115:H135)</f>
        <v>132.81980000000001</v>
      </c>
    </row>
    <row r="138" spans="1:8">
      <c r="A138" s="154" t="s">
        <v>366</v>
      </c>
      <c r="B138" s="650" t="s">
        <v>569</v>
      </c>
      <c r="C138" s="651"/>
      <c r="D138" s="651"/>
      <c r="E138" s="651"/>
      <c r="F138" s="651"/>
      <c r="G138" s="651"/>
      <c r="H138" s="652"/>
    </row>
    <row r="139" spans="1:8" ht="15">
      <c r="A139" s="155" t="s">
        <v>530</v>
      </c>
      <c r="B139" s="155" t="s">
        <v>318</v>
      </c>
      <c r="C139" s="653" t="s">
        <v>531</v>
      </c>
      <c r="D139" s="653"/>
      <c r="E139" s="156" t="s">
        <v>532</v>
      </c>
      <c r="F139" s="156" t="s">
        <v>336</v>
      </c>
      <c r="G139" s="156" t="s">
        <v>533</v>
      </c>
      <c r="H139" s="157" t="s">
        <v>534</v>
      </c>
    </row>
    <row r="140" spans="1:8">
      <c r="A140" s="158"/>
      <c r="B140" s="158">
        <v>11161</v>
      </c>
      <c r="C140" s="660" t="s">
        <v>570</v>
      </c>
      <c r="D140" s="660"/>
      <c r="E140" s="158" t="s">
        <v>341</v>
      </c>
      <c r="F140" s="159">
        <v>0.45</v>
      </c>
      <c r="G140" s="234">
        <v>0.9</v>
      </c>
      <c r="H140" s="160">
        <f>G140*F140</f>
        <v>0.40500000000000003</v>
      </c>
    </row>
    <row r="141" spans="1:8">
      <c r="A141" s="158"/>
      <c r="B141" s="158">
        <v>6111</v>
      </c>
      <c r="C141" s="660" t="s">
        <v>571</v>
      </c>
      <c r="D141" s="660"/>
      <c r="E141" s="158" t="s">
        <v>331</v>
      </c>
      <c r="F141" s="159">
        <v>0.3</v>
      </c>
      <c r="G141" s="234">
        <v>10.49</v>
      </c>
      <c r="H141" s="160">
        <f>TRUNC((G141*F141),2)</f>
        <v>3.14</v>
      </c>
    </row>
    <row r="142" spans="1:8">
      <c r="A142" s="161"/>
      <c r="B142" s="161"/>
      <c r="C142" s="687"/>
      <c r="D142" s="687"/>
      <c r="E142" s="162"/>
      <c r="F142" s="163" t="s">
        <v>568</v>
      </c>
      <c r="G142" s="163"/>
      <c r="H142" s="164">
        <f>SUM(H140:H141)</f>
        <v>3.5449999999999999</v>
      </c>
    </row>
    <row r="144" spans="1:8" ht="26.25" customHeight="1">
      <c r="A144" s="636" t="s">
        <v>375</v>
      </c>
      <c r="B144" s="637"/>
      <c r="C144" s="638" t="s">
        <v>914</v>
      </c>
      <c r="D144" s="639"/>
      <c r="E144" s="639"/>
      <c r="F144" s="639"/>
      <c r="G144" s="639"/>
      <c r="H144" s="640"/>
    </row>
    <row r="145" spans="1:8" ht="25.5">
      <c r="A145" s="3" t="s">
        <v>318</v>
      </c>
      <c r="B145" s="279" t="s">
        <v>319</v>
      </c>
      <c r="C145" s="625" t="s">
        <v>320</v>
      </c>
      <c r="D145" s="626"/>
      <c r="E145" s="44" t="s">
        <v>321</v>
      </c>
      <c r="F145" s="44" t="s">
        <v>322</v>
      </c>
      <c r="G145" s="277" t="s">
        <v>337</v>
      </c>
      <c r="H145" s="45" t="s">
        <v>324</v>
      </c>
    </row>
    <row r="146" spans="1:8">
      <c r="A146" s="33">
        <v>4750</v>
      </c>
      <c r="B146" s="34" t="s">
        <v>369</v>
      </c>
      <c r="C146" s="578" t="s">
        <v>887</v>
      </c>
      <c r="D146" s="579"/>
      <c r="E146" s="35" t="s">
        <v>331</v>
      </c>
      <c r="F146" s="280">
        <v>0.5</v>
      </c>
      <c r="G146" s="36">
        <v>14.11</v>
      </c>
      <c r="H146" s="37">
        <f>SUM(F146*G146)</f>
        <v>7.0549999999999997</v>
      </c>
    </row>
    <row r="147" spans="1:8">
      <c r="A147" s="35">
        <v>6127</v>
      </c>
      <c r="B147" s="34" t="s">
        <v>370</v>
      </c>
      <c r="C147" s="571" t="s">
        <v>888</v>
      </c>
      <c r="D147" s="572"/>
      <c r="E147" s="35" t="s">
        <v>331</v>
      </c>
      <c r="F147" s="281">
        <v>0.8</v>
      </c>
      <c r="G147" s="36">
        <v>10.27</v>
      </c>
      <c r="H147" s="37">
        <f>SUM(F147*G147)</f>
        <v>8.2159999999999993</v>
      </c>
    </row>
    <row r="148" spans="1:8">
      <c r="A148" s="33">
        <v>370</v>
      </c>
      <c r="B148" s="34" t="s">
        <v>730</v>
      </c>
      <c r="C148" s="578" t="s">
        <v>889</v>
      </c>
      <c r="D148" s="579"/>
      <c r="E148" s="35" t="s">
        <v>340</v>
      </c>
      <c r="F148" s="282">
        <v>2.3E-2</v>
      </c>
      <c r="G148" s="36">
        <v>60</v>
      </c>
      <c r="H148" s="37">
        <f>SUM(F148*G148)</f>
        <v>1.38</v>
      </c>
    </row>
    <row r="149" spans="1:8">
      <c r="A149" s="278">
        <v>1379</v>
      </c>
      <c r="B149" s="7">
        <v>2065353</v>
      </c>
      <c r="C149" s="688" t="s">
        <v>890</v>
      </c>
      <c r="D149" s="689"/>
      <c r="E149" s="35" t="s">
        <v>376</v>
      </c>
      <c r="F149" s="41">
        <v>9.4499999999999993</v>
      </c>
      <c r="G149" s="36">
        <v>0.48</v>
      </c>
      <c r="H149" s="37">
        <f>SUM(F149*G149)</f>
        <v>4.5359999999999996</v>
      </c>
    </row>
    <row r="150" spans="1:8">
      <c r="A150" s="33">
        <v>38366</v>
      </c>
      <c r="B150" s="34" t="s">
        <v>891</v>
      </c>
      <c r="C150" s="615" t="s">
        <v>892</v>
      </c>
      <c r="D150" s="616"/>
      <c r="E150" s="35" t="s">
        <v>339</v>
      </c>
      <c r="F150" s="41">
        <v>1.1499999999999999</v>
      </c>
      <c r="G150" s="36">
        <v>3.25</v>
      </c>
      <c r="H150" s="37">
        <f>SUM(F150*G150)</f>
        <v>3.7374999999999998</v>
      </c>
    </row>
    <row r="151" spans="1:8">
      <c r="A151" s="10"/>
      <c r="B151" s="51"/>
      <c r="C151" s="165"/>
      <c r="D151" s="166"/>
      <c r="E151" s="53"/>
      <c r="F151" s="654" t="s">
        <v>333</v>
      </c>
      <c r="G151" s="655"/>
      <c r="H151" s="24">
        <f>SUM(H146:H150)</f>
        <v>24.924499999999998</v>
      </c>
    </row>
    <row r="153" spans="1:8" ht="31.5" customHeight="1">
      <c r="A153" s="636" t="s">
        <v>377</v>
      </c>
      <c r="B153" s="637"/>
      <c r="C153" s="638" t="s">
        <v>728</v>
      </c>
      <c r="D153" s="639"/>
      <c r="E153" s="639"/>
      <c r="F153" s="639"/>
      <c r="G153" s="639"/>
      <c r="H153" s="640"/>
    </row>
    <row r="154" spans="1:8" ht="25.5">
      <c r="A154" s="3" t="s">
        <v>318</v>
      </c>
      <c r="B154" s="54" t="s">
        <v>319</v>
      </c>
      <c r="C154" s="625" t="s">
        <v>320</v>
      </c>
      <c r="D154" s="626"/>
      <c r="E154" s="44" t="s">
        <v>321</v>
      </c>
      <c r="F154" s="44" t="s">
        <v>322</v>
      </c>
      <c r="G154" s="42" t="s">
        <v>337</v>
      </c>
      <c r="H154" s="45" t="s">
        <v>324</v>
      </c>
    </row>
    <row r="155" spans="1:8">
      <c r="A155" s="33">
        <v>4750</v>
      </c>
      <c r="B155" s="231">
        <v>12700401</v>
      </c>
      <c r="C155" s="571" t="s">
        <v>539</v>
      </c>
      <c r="D155" s="572"/>
      <c r="E155" s="35" t="s">
        <v>331</v>
      </c>
      <c r="F155" s="55">
        <v>0.25</v>
      </c>
      <c r="G155" s="38">
        <v>14.11</v>
      </c>
      <c r="H155" s="160">
        <f>TRUNC((G155*F155),2)</f>
        <v>3.52</v>
      </c>
    </row>
    <row r="156" spans="1:8">
      <c r="A156" s="33">
        <v>6111</v>
      </c>
      <c r="B156" s="232">
        <v>12700451</v>
      </c>
      <c r="C156" s="571" t="s">
        <v>723</v>
      </c>
      <c r="D156" s="572"/>
      <c r="E156" s="35" t="s">
        <v>331</v>
      </c>
      <c r="F156" s="55">
        <v>0.55000000000000004</v>
      </c>
      <c r="G156" s="38">
        <v>10.49</v>
      </c>
      <c r="H156" s="160">
        <f t="shared" ref="H156:H158" si="5">TRUNC((G156*F156),2)</f>
        <v>5.76</v>
      </c>
    </row>
    <row r="157" spans="1:8">
      <c r="A157" s="33">
        <v>370</v>
      </c>
      <c r="B157" s="46" t="s">
        <v>724</v>
      </c>
      <c r="C157" s="583" t="s">
        <v>725</v>
      </c>
      <c r="D157" s="584"/>
      <c r="E157" s="35" t="s">
        <v>597</v>
      </c>
      <c r="F157" s="233">
        <v>3.0599999999999999E-2</v>
      </c>
      <c r="G157" s="36">
        <v>60</v>
      </c>
      <c r="H157" s="160">
        <f t="shared" si="5"/>
        <v>1.83</v>
      </c>
    </row>
    <row r="158" spans="1:8" ht="26.25" customHeight="1">
      <c r="A158" s="28">
        <v>1379</v>
      </c>
      <c r="B158" s="57" t="s">
        <v>727</v>
      </c>
      <c r="C158" s="656" t="s">
        <v>726</v>
      </c>
      <c r="D158" s="657"/>
      <c r="E158" s="35" t="s">
        <v>341</v>
      </c>
      <c r="F158" s="58">
        <v>14.58</v>
      </c>
      <c r="G158" s="59">
        <v>0.48</v>
      </c>
      <c r="H158" s="160">
        <f t="shared" si="5"/>
        <v>6.99</v>
      </c>
    </row>
    <row r="159" spans="1:8">
      <c r="A159" s="10"/>
      <c r="B159" s="51"/>
      <c r="C159" s="165"/>
      <c r="D159" s="166"/>
      <c r="E159" s="53"/>
      <c r="F159" s="654" t="s">
        <v>333</v>
      </c>
      <c r="G159" s="655"/>
      <c r="H159" s="24">
        <f>SUM(H155:H158)</f>
        <v>18.100000000000001</v>
      </c>
    </row>
    <row r="161" spans="1:8">
      <c r="A161" s="636" t="s">
        <v>748</v>
      </c>
      <c r="B161" s="637"/>
      <c r="C161" s="638" t="s">
        <v>378</v>
      </c>
      <c r="D161" s="639"/>
      <c r="E161" s="639"/>
      <c r="F161" s="639"/>
      <c r="G161" s="639"/>
      <c r="H161" s="640"/>
    </row>
    <row r="162" spans="1:8" ht="25.5">
      <c r="A162" s="3" t="s">
        <v>318</v>
      </c>
      <c r="B162" s="54" t="s">
        <v>319</v>
      </c>
      <c r="C162" s="625" t="s">
        <v>320</v>
      </c>
      <c r="D162" s="626"/>
      <c r="E162" s="44" t="s">
        <v>321</v>
      </c>
      <c r="F162" s="44" t="s">
        <v>322</v>
      </c>
      <c r="G162" s="42" t="s">
        <v>337</v>
      </c>
      <c r="H162" s="45" t="s">
        <v>324</v>
      </c>
    </row>
    <row r="163" spans="1:8">
      <c r="A163" s="33">
        <v>4760</v>
      </c>
      <c r="B163" s="46"/>
      <c r="C163" s="571" t="s">
        <v>572</v>
      </c>
      <c r="D163" s="572"/>
      <c r="E163" s="35" t="s">
        <v>331</v>
      </c>
      <c r="F163" s="55">
        <v>0.4</v>
      </c>
      <c r="G163" s="38">
        <v>12.83</v>
      </c>
      <c r="H163" s="49">
        <f>F163*G163</f>
        <v>5.1320000000000006</v>
      </c>
    </row>
    <row r="164" spans="1:8">
      <c r="A164" s="33">
        <v>6111</v>
      </c>
      <c r="C164" s="571" t="s">
        <v>573</v>
      </c>
      <c r="D164" s="572"/>
      <c r="E164" s="35" t="s">
        <v>331</v>
      </c>
      <c r="F164" s="55">
        <v>0.2</v>
      </c>
      <c r="G164" s="38">
        <v>10.49</v>
      </c>
      <c r="H164" s="49">
        <f>F164*G164</f>
        <v>2.0980000000000003</v>
      </c>
    </row>
    <row r="165" spans="1:8">
      <c r="A165" s="33">
        <v>1379</v>
      </c>
      <c r="B165" s="46"/>
      <c r="C165" s="583" t="s">
        <v>574</v>
      </c>
      <c r="D165" s="584"/>
      <c r="E165" s="35" t="s">
        <v>341</v>
      </c>
      <c r="F165" s="55">
        <v>0.25</v>
      </c>
      <c r="G165" s="36">
        <v>0.48</v>
      </c>
      <c r="H165" s="49">
        <f>F165*G165</f>
        <v>0.12</v>
      </c>
    </row>
    <row r="166" spans="1:8">
      <c r="A166" s="28">
        <v>1381</v>
      </c>
      <c r="B166" s="57"/>
      <c r="C166" s="656" t="s">
        <v>575</v>
      </c>
      <c r="D166" s="657"/>
      <c r="E166" s="35" t="s">
        <v>341</v>
      </c>
      <c r="F166" s="58">
        <v>4</v>
      </c>
      <c r="G166" s="59">
        <v>0.61</v>
      </c>
      <c r="H166" s="49">
        <f>F166*G166</f>
        <v>2.44</v>
      </c>
    </row>
    <row r="167" spans="1:8" ht="34.5" customHeight="1">
      <c r="A167" s="28">
        <v>536</v>
      </c>
      <c r="B167" s="46"/>
      <c r="C167" s="583" t="s">
        <v>576</v>
      </c>
      <c r="D167" s="584"/>
      <c r="E167" s="58" t="s">
        <v>577</v>
      </c>
      <c r="F167" s="58">
        <v>1.19</v>
      </c>
      <c r="G167" s="59">
        <v>30.15</v>
      </c>
      <c r="H167" s="49">
        <f>F167*G167</f>
        <v>35.878499999999995</v>
      </c>
    </row>
    <row r="168" spans="1:8">
      <c r="A168" s="10"/>
      <c r="B168" s="51"/>
      <c r="C168" s="165"/>
      <c r="D168" s="166"/>
      <c r="E168" s="53"/>
      <c r="F168" s="654" t="s">
        <v>333</v>
      </c>
      <c r="G168" s="655"/>
      <c r="H168" s="24">
        <f>SUM(H163:H167)</f>
        <v>45.668499999999995</v>
      </c>
    </row>
    <row r="170" spans="1:8" ht="30" customHeight="1">
      <c r="A170" s="636" t="s">
        <v>379</v>
      </c>
      <c r="B170" s="637"/>
      <c r="C170" s="638" t="s">
        <v>578</v>
      </c>
      <c r="D170" s="639"/>
      <c r="E170" s="639"/>
      <c r="F170" s="639"/>
      <c r="G170" s="639"/>
      <c r="H170" s="640"/>
    </row>
    <row r="171" spans="1:8" ht="25.5">
      <c r="A171" s="3" t="s">
        <v>318</v>
      </c>
      <c r="B171" s="54" t="s">
        <v>319</v>
      </c>
      <c r="C171" s="625" t="s">
        <v>320</v>
      </c>
      <c r="D171" s="626"/>
      <c r="E171" s="44" t="s">
        <v>321</v>
      </c>
      <c r="F171" s="44" t="s">
        <v>322</v>
      </c>
      <c r="G171" s="42" t="s">
        <v>337</v>
      </c>
      <c r="H171" s="45" t="s">
        <v>324</v>
      </c>
    </row>
    <row r="172" spans="1:8">
      <c r="A172" s="33">
        <v>34466</v>
      </c>
      <c r="B172" s="34" t="s">
        <v>380</v>
      </c>
      <c r="C172" s="571" t="s">
        <v>579</v>
      </c>
      <c r="D172" s="572"/>
      <c r="E172" s="35" t="s">
        <v>331</v>
      </c>
      <c r="F172" s="55">
        <v>0.2</v>
      </c>
      <c r="G172" s="38">
        <v>10.62</v>
      </c>
      <c r="H172" s="49">
        <f>F172*G172</f>
        <v>2.1240000000000001</v>
      </c>
    </row>
    <row r="173" spans="1:8">
      <c r="A173" s="33">
        <v>4783</v>
      </c>
      <c r="B173" s="34" t="s">
        <v>381</v>
      </c>
      <c r="C173" s="47" t="s">
        <v>580</v>
      </c>
      <c r="D173" s="56"/>
      <c r="E173" s="35" t="s">
        <v>331</v>
      </c>
      <c r="F173" s="55">
        <v>0.3</v>
      </c>
      <c r="G173" s="38">
        <v>14.11</v>
      </c>
      <c r="H173" s="49">
        <f>F173*G173</f>
        <v>4.2329999999999997</v>
      </c>
    </row>
    <row r="174" spans="1:8" ht="24" customHeight="1">
      <c r="A174" s="33">
        <v>4056</v>
      </c>
      <c r="B174" s="34" t="s">
        <v>382</v>
      </c>
      <c r="C174" s="583" t="s">
        <v>581</v>
      </c>
      <c r="D174" s="584"/>
      <c r="E174" s="35" t="s">
        <v>53</v>
      </c>
      <c r="F174" s="55">
        <v>0.7</v>
      </c>
      <c r="G174" s="36">
        <v>3.9</v>
      </c>
      <c r="H174" s="49">
        <f>F174*G174</f>
        <v>2.73</v>
      </c>
    </row>
    <row r="175" spans="1:8" ht="24.75" customHeight="1">
      <c r="A175" s="28">
        <v>3767</v>
      </c>
      <c r="B175" s="61" t="s">
        <v>383</v>
      </c>
      <c r="C175" s="583" t="s">
        <v>731</v>
      </c>
      <c r="D175" s="584"/>
      <c r="E175" s="58" t="s">
        <v>321</v>
      </c>
      <c r="F175" s="62">
        <v>0.4</v>
      </c>
      <c r="G175" s="59">
        <v>0.61</v>
      </c>
      <c r="H175" s="49">
        <f>F175*G175</f>
        <v>0.24399999999999999</v>
      </c>
    </row>
    <row r="176" spans="1:8">
      <c r="A176" s="63"/>
      <c r="B176" s="64"/>
      <c r="C176" s="658"/>
      <c r="D176" s="659"/>
      <c r="E176" s="65"/>
      <c r="F176" s="575" t="s">
        <v>333</v>
      </c>
      <c r="G176" s="576"/>
      <c r="H176" s="66">
        <f>SUM(H172:H175)</f>
        <v>9.3309999999999995</v>
      </c>
    </row>
    <row r="178" spans="1:8">
      <c r="A178" s="636" t="s">
        <v>384</v>
      </c>
      <c r="B178" s="637"/>
      <c r="C178" s="644" t="s">
        <v>732</v>
      </c>
      <c r="D178" s="645"/>
      <c r="E178" s="645"/>
      <c r="F178" s="645"/>
      <c r="G178" s="645"/>
      <c r="H178" s="646"/>
    </row>
    <row r="179" spans="1:8" ht="25.5">
      <c r="A179" s="3" t="s">
        <v>318</v>
      </c>
      <c r="B179" s="43"/>
      <c r="C179" s="625" t="s">
        <v>320</v>
      </c>
      <c r="D179" s="626"/>
      <c r="E179" s="44" t="s">
        <v>321</v>
      </c>
      <c r="F179" s="44" t="s">
        <v>322</v>
      </c>
      <c r="G179" s="42" t="s">
        <v>337</v>
      </c>
      <c r="H179" s="45" t="s">
        <v>324</v>
      </c>
    </row>
    <row r="180" spans="1:8" ht="41.25" customHeight="1">
      <c r="A180" s="33">
        <v>4989</v>
      </c>
      <c r="B180" s="47"/>
      <c r="C180" s="583" t="s">
        <v>582</v>
      </c>
      <c r="D180" s="584"/>
      <c r="E180" s="35" t="s">
        <v>321</v>
      </c>
      <c r="F180" s="55">
        <v>1</v>
      </c>
      <c r="G180" s="36">
        <v>238.97</v>
      </c>
      <c r="H180" s="49">
        <f>F180*G180</f>
        <v>238.97</v>
      </c>
    </row>
    <row r="181" spans="1:8">
      <c r="A181" s="28">
        <v>4750</v>
      </c>
      <c r="B181" s="67"/>
      <c r="C181" s="583" t="s">
        <v>583</v>
      </c>
      <c r="D181" s="584"/>
      <c r="E181" s="35" t="s">
        <v>360</v>
      </c>
      <c r="F181" s="167">
        <v>1.512</v>
      </c>
      <c r="G181" s="59">
        <v>14.11</v>
      </c>
      <c r="H181" s="49">
        <f t="shared" ref="H181:H189" si="6">F181*G181</f>
        <v>21.334319999999998</v>
      </c>
    </row>
    <row r="182" spans="1:8">
      <c r="A182" s="28">
        <v>1214</v>
      </c>
      <c r="B182" s="67"/>
      <c r="C182" s="583" t="s">
        <v>584</v>
      </c>
      <c r="D182" s="584"/>
      <c r="E182" s="58" t="s">
        <v>360</v>
      </c>
      <c r="F182" s="167">
        <v>2.19</v>
      </c>
      <c r="G182" s="59">
        <v>13.9</v>
      </c>
      <c r="H182" s="49">
        <f t="shared" si="6"/>
        <v>30.440999999999999</v>
      </c>
    </row>
    <row r="183" spans="1:8" ht="53.25" customHeight="1">
      <c r="A183" s="28">
        <v>184</v>
      </c>
      <c r="B183" s="67"/>
      <c r="C183" s="583" t="s">
        <v>585</v>
      </c>
      <c r="D183" s="617"/>
      <c r="E183" s="58" t="s">
        <v>586</v>
      </c>
      <c r="F183" s="62">
        <v>1</v>
      </c>
      <c r="G183" s="59">
        <v>58.82</v>
      </c>
      <c r="H183" s="49">
        <f t="shared" si="6"/>
        <v>58.82</v>
      </c>
    </row>
    <row r="184" spans="1:8" ht="27.75" customHeight="1">
      <c r="A184" s="28">
        <v>20247</v>
      </c>
      <c r="B184" s="67"/>
      <c r="C184" s="583" t="s">
        <v>587</v>
      </c>
      <c r="D184" s="584"/>
      <c r="E184" s="58" t="s">
        <v>341</v>
      </c>
      <c r="F184" s="168">
        <v>0.64800000000000002</v>
      </c>
      <c r="G184" s="59">
        <v>9.01</v>
      </c>
      <c r="H184" s="49">
        <f t="shared" si="6"/>
        <v>5.8384799999999997</v>
      </c>
    </row>
    <row r="185" spans="1:8">
      <c r="A185" s="28">
        <v>6111</v>
      </c>
      <c r="B185" s="67"/>
      <c r="C185" s="583" t="s">
        <v>508</v>
      </c>
      <c r="D185" s="584"/>
      <c r="E185" s="35" t="s">
        <v>331</v>
      </c>
      <c r="F185" s="169">
        <v>3.702</v>
      </c>
      <c r="G185" s="59">
        <v>10.49</v>
      </c>
      <c r="H185" s="49">
        <f t="shared" si="6"/>
        <v>38.833979999999997</v>
      </c>
    </row>
    <row r="186" spans="1:8" ht="54.75" customHeight="1">
      <c r="A186" s="28">
        <v>20017</v>
      </c>
      <c r="B186" s="67"/>
      <c r="C186" s="583" t="s">
        <v>588</v>
      </c>
      <c r="D186" s="584"/>
      <c r="E186" s="58" t="s">
        <v>329</v>
      </c>
      <c r="F186" s="69">
        <v>10.8</v>
      </c>
      <c r="G186" s="59">
        <v>2.69</v>
      </c>
      <c r="H186" s="49">
        <f t="shared" si="6"/>
        <v>29.052</v>
      </c>
    </row>
    <row r="187" spans="1:8" ht="43.5" customHeight="1">
      <c r="A187" s="28">
        <v>2433</v>
      </c>
      <c r="B187" s="67"/>
      <c r="C187" s="583" t="s">
        <v>589</v>
      </c>
      <c r="D187" s="584"/>
      <c r="E187" s="58" t="s">
        <v>326</v>
      </c>
      <c r="F187" s="69">
        <v>3</v>
      </c>
      <c r="G187" s="36">
        <v>3.06</v>
      </c>
      <c r="H187" s="49">
        <f>F187*G187</f>
        <v>9.18</v>
      </c>
    </row>
    <row r="188" spans="1:8" ht="34.5" customHeight="1">
      <c r="A188" s="28">
        <v>11058</v>
      </c>
      <c r="B188" s="67"/>
      <c r="C188" s="649" t="s">
        <v>590</v>
      </c>
      <c r="D188" s="649"/>
      <c r="E188" s="35" t="s">
        <v>326</v>
      </c>
      <c r="F188" s="55">
        <v>3</v>
      </c>
      <c r="G188" s="36">
        <v>0.23</v>
      </c>
      <c r="H188" s="49">
        <f t="shared" si="6"/>
        <v>0.69000000000000006</v>
      </c>
    </row>
    <row r="189" spans="1:8" ht="42" customHeight="1">
      <c r="A189" s="28">
        <v>35274</v>
      </c>
      <c r="B189" s="67"/>
      <c r="C189" s="583" t="s">
        <v>591</v>
      </c>
      <c r="D189" s="584"/>
      <c r="E189" s="35" t="s">
        <v>329</v>
      </c>
      <c r="F189" s="170">
        <v>0.18</v>
      </c>
      <c r="G189" s="36">
        <v>20.27</v>
      </c>
      <c r="H189" s="49">
        <f t="shared" si="6"/>
        <v>3.6485999999999996</v>
      </c>
    </row>
    <row r="190" spans="1:8">
      <c r="A190" s="70"/>
      <c r="B190" s="40"/>
      <c r="C190" s="629"/>
      <c r="D190" s="630"/>
      <c r="E190" s="39"/>
      <c r="F190" s="631" t="s">
        <v>333</v>
      </c>
      <c r="G190" s="632"/>
      <c r="H190" s="66">
        <f>SUM(H180:H189)</f>
        <v>436.80838</v>
      </c>
    </row>
    <row r="191" spans="1:8">
      <c r="A191" s="82"/>
      <c r="B191" s="71"/>
      <c r="C191" s="109"/>
      <c r="D191" s="109"/>
      <c r="E191" s="86"/>
      <c r="F191" s="171"/>
      <c r="G191" s="171"/>
      <c r="H191" s="171"/>
    </row>
    <row r="192" spans="1:8" ht="18.75" customHeight="1">
      <c r="A192" s="636" t="s">
        <v>749</v>
      </c>
      <c r="B192" s="637"/>
      <c r="C192" s="644" t="s">
        <v>592</v>
      </c>
      <c r="D192" s="645"/>
      <c r="E192" s="645"/>
      <c r="F192" s="645"/>
      <c r="G192" s="645"/>
      <c r="H192" s="646"/>
    </row>
    <row r="193" spans="1:8" ht="25.5">
      <c r="A193" s="3" t="s">
        <v>318</v>
      </c>
      <c r="B193" s="43" t="s">
        <v>385</v>
      </c>
      <c r="C193" s="625" t="s">
        <v>320</v>
      </c>
      <c r="D193" s="626"/>
      <c r="E193" s="44" t="s">
        <v>321</v>
      </c>
      <c r="F193" s="44" t="s">
        <v>322</v>
      </c>
      <c r="G193" s="42" t="s">
        <v>337</v>
      </c>
      <c r="H193" s="45" t="s">
        <v>324</v>
      </c>
    </row>
    <row r="194" spans="1:8">
      <c r="A194" s="172">
        <v>6111</v>
      </c>
      <c r="B194" s="67"/>
      <c r="C194" s="583" t="s">
        <v>536</v>
      </c>
      <c r="D194" s="584"/>
      <c r="E194" s="173" t="s">
        <v>331</v>
      </c>
      <c r="F194" s="27">
        <v>1</v>
      </c>
      <c r="G194" s="59">
        <v>10.6</v>
      </c>
      <c r="H194" s="49">
        <f>F194*G194</f>
        <v>10.6</v>
      </c>
    </row>
    <row r="195" spans="1:8">
      <c r="A195" s="50">
        <v>1214</v>
      </c>
      <c r="B195" s="47"/>
      <c r="C195" s="583" t="s">
        <v>593</v>
      </c>
      <c r="D195" s="584"/>
      <c r="E195" s="173" t="s">
        <v>331</v>
      </c>
      <c r="F195" s="27">
        <v>1</v>
      </c>
      <c r="G195" s="36">
        <v>13.9</v>
      </c>
      <c r="H195" s="49">
        <f>F195*G195</f>
        <v>13.9</v>
      </c>
    </row>
    <row r="196" spans="1:8">
      <c r="A196" s="2">
        <v>4750</v>
      </c>
      <c r="B196" s="11"/>
      <c r="C196" s="641" t="s">
        <v>539</v>
      </c>
      <c r="D196" s="641"/>
      <c r="E196" s="2" t="s">
        <v>331</v>
      </c>
      <c r="F196" s="2">
        <v>0.68</v>
      </c>
      <c r="G196" s="174">
        <v>14.11</v>
      </c>
      <c r="H196" s="49">
        <f t="shared" ref="H196:H205" si="7">F196*G196</f>
        <v>9.5948000000000011</v>
      </c>
    </row>
    <row r="197" spans="1:8" ht="54" customHeight="1">
      <c r="A197" s="172">
        <v>4958</v>
      </c>
      <c r="B197" s="67"/>
      <c r="C197" s="642" t="s">
        <v>594</v>
      </c>
      <c r="D197" s="643"/>
      <c r="E197" s="175" t="s">
        <v>49</v>
      </c>
      <c r="F197" s="176">
        <v>1</v>
      </c>
      <c r="G197" s="59">
        <v>127.67</v>
      </c>
      <c r="H197" s="49">
        <f t="shared" si="7"/>
        <v>127.67</v>
      </c>
    </row>
    <row r="198" spans="1:8" ht="28.5" customHeight="1">
      <c r="A198" s="28">
        <v>5067</v>
      </c>
      <c r="B198" s="67"/>
      <c r="C198" s="583" t="s">
        <v>595</v>
      </c>
      <c r="D198" s="617"/>
      <c r="E198" s="58" t="s">
        <v>341</v>
      </c>
      <c r="F198" s="62">
        <v>0.15</v>
      </c>
      <c r="G198" s="59">
        <v>8.67</v>
      </c>
      <c r="H198" s="49">
        <f t="shared" si="7"/>
        <v>1.3005</v>
      </c>
    </row>
    <row r="199" spans="1:8">
      <c r="A199" s="28">
        <v>6111</v>
      </c>
      <c r="B199" s="67"/>
      <c r="C199" s="583" t="s">
        <v>540</v>
      </c>
      <c r="D199" s="584"/>
      <c r="E199" s="58" t="s">
        <v>331</v>
      </c>
      <c r="F199" s="69">
        <v>0.68</v>
      </c>
      <c r="G199" s="59">
        <v>10.49</v>
      </c>
      <c r="H199" s="49">
        <f t="shared" si="7"/>
        <v>7.1332000000000004</v>
      </c>
    </row>
    <row r="200" spans="1:8" ht="28.5" customHeight="1">
      <c r="A200" s="28">
        <v>11573</v>
      </c>
      <c r="B200" s="67"/>
      <c r="C200" s="647" t="s">
        <v>733</v>
      </c>
      <c r="D200" s="648"/>
      <c r="E200" s="58" t="s">
        <v>326</v>
      </c>
      <c r="F200" s="69">
        <v>2</v>
      </c>
      <c r="G200" s="59">
        <v>5.94</v>
      </c>
      <c r="H200" s="49">
        <f t="shared" si="7"/>
        <v>11.88</v>
      </c>
    </row>
    <row r="201" spans="1:8" ht="31.5" customHeight="1">
      <c r="A201" s="28">
        <v>11580</v>
      </c>
      <c r="B201" s="67"/>
      <c r="C201" s="647" t="s">
        <v>596</v>
      </c>
      <c r="D201" s="648"/>
      <c r="E201" s="58" t="s">
        <v>49</v>
      </c>
      <c r="F201" s="69">
        <v>1.2</v>
      </c>
      <c r="G201" s="59">
        <v>10.46</v>
      </c>
      <c r="H201" s="49">
        <f t="shared" si="7"/>
        <v>12.552000000000001</v>
      </c>
    </row>
    <row r="202" spans="1:8" ht="50.25" customHeight="1">
      <c r="A202" s="28">
        <v>20017</v>
      </c>
      <c r="B202" s="67"/>
      <c r="C202" s="583" t="s">
        <v>588</v>
      </c>
      <c r="D202" s="584"/>
      <c r="E202" s="58" t="s">
        <v>329</v>
      </c>
      <c r="F202" s="69">
        <v>5.96</v>
      </c>
      <c r="G202" s="59">
        <v>2.69</v>
      </c>
      <c r="H202" s="49">
        <f t="shared" si="7"/>
        <v>16.032399999999999</v>
      </c>
    </row>
    <row r="203" spans="1:8" ht="38.25" customHeight="1">
      <c r="A203" s="28">
        <v>88627</v>
      </c>
      <c r="B203" s="67"/>
      <c r="C203" s="583" t="s">
        <v>734</v>
      </c>
      <c r="D203" s="584"/>
      <c r="E203" s="58" t="s">
        <v>597</v>
      </c>
      <c r="F203" s="177">
        <v>6.0000000000000001E-3</v>
      </c>
      <c r="G203" s="178">
        <v>395.23</v>
      </c>
      <c r="H203" s="49">
        <f t="shared" si="7"/>
        <v>2.3713800000000003</v>
      </c>
    </row>
    <row r="204" spans="1:8" ht="67.5" customHeight="1">
      <c r="A204" s="28">
        <v>181</v>
      </c>
      <c r="B204" s="67"/>
      <c r="C204" s="583" t="s">
        <v>598</v>
      </c>
      <c r="D204" s="584"/>
      <c r="E204" s="58" t="s">
        <v>599</v>
      </c>
      <c r="F204" s="2">
        <v>0.55000000000000004</v>
      </c>
      <c r="G204" s="178">
        <v>97.47</v>
      </c>
      <c r="H204" s="49">
        <f t="shared" si="7"/>
        <v>53.608500000000006</v>
      </c>
    </row>
    <row r="205" spans="1:8" ht="39.75" customHeight="1">
      <c r="A205" s="28">
        <v>35274</v>
      </c>
      <c r="B205" s="67"/>
      <c r="C205" s="583" t="s">
        <v>591</v>
      </c>
      <c r="D205" s="584"/>
      <c r="E205" s="58" t="s">
        <v>329</v>
      </c>
      <c r="F205" s="2">
        <v>0.1071</v>
      </c>
      <c r="G205" s="178">
        <v>20.27</v>
      </c>
      <c r="H205" s="49">
        <f t="shared" si="7"/>
        <v>2.1709169999999998</v>
      </c>
    </row>
    <row r="206" spans="1:8">
      <c r="A206" s="70"/>
      <c r="B206" s="40"/>
      <c r="C206" s="629"/>
      <c r="D206" s="630"/>
      <c r="E206" s="39"/>
      <c r="F206" s="631" t="s">
        <v>333</v>
      </c>
      <c r="G206" s="632"/>
      <c r="H206" s="66">
        <f>SUM(H194:H205)</f>
        <v>268.81369699999993</v>
      </c>
    </row>
    <row r="207" spans="1:8">
      <c r="A207" s="82"/>
      <c r="B207" s="71"/>
      <c r="C207" s="109"/>
      <c r="D207" s="109"/>
      <c r="E207" s="86"/>
      <c r="F207" s="171"/>
      <c r="G207" s="171"/>
      <c r="H207" s="171"/>
    </row>
    <row r="208" spans="1:8">
      <c r="A208" s="686" t="s">
        <v>389</v>
      </c>
      <c r="B208" s="637"/>
      <c r="C208" s="644" t="s">
        <v>603</v>
      </c>
      <c r="D208" s="645"/>
      <c r="E208" s="645"/>
      <c r="F208" s="645"/>
      <c r="G208" s="645"/>
      <c r="H208" s="646"/>
    </row>
    <row r="209" spans="1:8" ht="25.5">
      <c r="A209" s="3" t="s">
        <v>318</v>
      </c>
      <c r="B209" s="43" t="s">
        <v>385</v>
      </c>
      <c r="C209" s="625" t="s">
        <v>320</v>
      </c>
      <c r="D209" s="626"/>
      <c r="E209" s="44" t="s">
        <v>321</v>
      </c>
      <c r="F209" s="44" t="s">
        <v>322</v>
      </c>
      <c r="G209" s="42" t="s">
        <v>337</v>
      </c>
      <c r="H209" s="45" t="s">
        <v>324</v>
      </c>
    </row>
    <row r="210" spans="1:8">
      <c r="A210" s="33">
        <v>4750</v>
      </c>
      <c r="B210" s="47" t="s">
        <v>369</v>
      </c>
      <c r="C210" s="583" t="s">
        <v>600</v>
      </c>
      <c r="D210" s="584"/>
      <c r="E210" s="35" t="s">
        <v>331</v>
      </c>
      <c r="F210" s="55">
        <v>1.5</v>
      </c>
      <c r="G210" s="36">
        <v>14.11</v>
      </c>
      <c r="H210" s="49">
        <f>F210*G210</f>
        <v>21.164999999999999</v>
      </c>
    </row>
    <row r="211" spans="1:8">
      <c r="A211" s="28">
        <v>6111</v>
      </c>
      <c r="B211" s="67" t="s">
        <v>370</v>
      </c>
      <c r="C211" s="583" t="s">
        <v>508</v>
      </c>
      <c r="D211" s="584"/>
      <c r="E211" s="35" t="s">
        <v>331</v>
      </c>
      <c r="F211" s="55">
        <v>1</v>
      </c>
      <c r="G211" s="59">
        <v>10.49</v>
      </c>
      <c r="H211" s="49">
        <f>F211*G211</f>
        <v>10.49</v>
      </c>
    </row>
    <row r="212" spans="1:8">
      <c r="A212" s="28">
        <v>370</v>
      </c>
      <c r="B212" s="67" t="s">
        <v>371</v>
      </c>
      <c r="C212" s="583" t="s">
        <v>601</v>
      </c>
      <c r="D212" s="584"/>
      <c r="E212" s="58" t="s">
        <v>340</v>
      </c>
      <c r="F212" s="72">
        <v>4.8999999999999998E-3</v>
      </c>
      <c r="G212" s="59">
        <v>60</v>
      </c>
      <c r="H212" s="49">
        <f>F212*G212</f>
        <v>0.29399999999999998</v>
      </c>
    </row>
    <row r="213" spans="1:8">
      <c r="A213" s="28">
        <v>1379</v>
      </c>
      <c r="B213" s="67" t="s">
        <v>372</v>
      </c>
      <c r="C213" s="583" t="s">
        <v>602</v>
      </c>
      <c r="D213" s="617"/>
      <c r="E213" s="58" t="s">
        <v>376</v>
      </c>
      <c r="F213" s="62">
        <v>1.94</v>
      </c>
      <c r="G213" s="59">
        <v>0.48</v>
      </c>
      <c r="H213" s="49">
        <f>F213*G213</f>
        <v>0.93119999999999992</v>
      </c>
    </row>
    <row r="214" spans="1:8">
      <c r="A214" s="58">
        <v>34380</v>
      </c>
      <c r="B214" s="67" t="s">
        <v>386</v>
      </c>
      <c r="C214" s="583" t="s">
        <v>604</v>
      </c>
      <c r="D214" s="584"/>
      <c r="E214" s="58" t="s">
        <v>387</v>
      </c>
      <c r="F214" s="69">
        <v>1</v>
      </c>
      <c r="G214" s="59">
        <v>698.75</v>
      </c>
      <c r="H214" s="49">
        <f>F214*G214</f>
        <v>698.75</v>
      </c>
    </row>
    <row r="215" spans="1:8">
      <c r="A215" s="70"/>
      <c r="B215" s="40"/>
      <c r="C215" s="629"/>
      <c r="D215" s="630"/>
      <c r="E215" s="39"/>
      <c r="F215" s="631" t="s">
        <v>333</v>
      </c>
      <c r="G215" s="632"/>
      <c r="H215" s="66">
        <f>SUM(H210:H214)</f>
        <v>731.63020000000006</v>
      </c>
    </row>
    <row r="216" spans="1:8">
      <c r="A216" s="82"/>
      <c r="B216" s="71"/>
      <c r="C216" s="109"/>
      <c r="D216" s="109"/>
      <c r="E216" s="86"/>
      <c r="F216" s="171"/>
      <c r="G216" s="171"/>
      <c r="H216" s="171"/>
    </row>
    <row r="217" spans="1:8" ht="18.75" customHeight="1">
      <c r="A217" s="636" t="s">
        <v>388</v>
      </c>
      <c r="B217" s="637"/>
      <c r="C217" s="638" t="s">
        <v>735</v>
      </c>
      <c r="D217" s="639"/>
      <c r="E217" s="639"/>
      <c r="F217" s="639"/>
      <c r="G217" s="639"/>
      <c r="H217" s="640"/>
    </row>
    <row r="218" spans="1:8" ht="35.25" customHeight="1">
      <c r="A218" s="3" t="s">
        <v>318</v>
      </c>
      <c r="B218" s="43" t="s">
        <v>385</v>
      </c>
      <c r="C218" s="625" t="s">
        <v>320</v>
      </c>
      <c r="D218" s="626"/>
      <c r="E218" s="44" t="s">
        <v>321</v>
      </c>
      <c r="F218" s="44" t="s">
        <v>322</v>
      </c>
      <c r="G218" s="42" t="s">
        <v>337</v>
      </c>
      <c r="H218" s="45" t="s">
        <v>324</v>
      </c>
    </row>
    <row r="219" spans="1:8">
      <c r="A219" s="33">
        <v>3104</v>
      </c>
      <c r="B219" s="47"/>
      <c r="C219" s="583" t="s">
        <v>390</v>
      </c>
      <c r="D219" s="584"/>
      <c r="E219" s="35" t="s">
        <v>345</v>
      </c>
      <c r="F219" s="55">
        <v>1</v>
      </c>
      <c r="G219" s="36">
        <v>338.19</v>
      </c>
      <c r="H219" s="49">
        <f>F219*G219</f>
        <v>338.19</v>
      </c>
    </row>
    <row r="220" spans="1:8">
      <c r="A220" s="28">
        <v>10489</v>
      </c>
      <c r="B220" s="67"/>
      <c r="C220" s="583" t="s">
        <v>391</v>
      </c>
      <c r="D220" s="584"/>
      <c r="E220" s="35" t="s">
        <v>360</v>
      </c>
      <c r="F220" s="55">
        <v>0.3</v>
      </c>
      <c r="G220" s="36">
        <v>12.17</v>
      </c>
      <c r="H220" s="49">
        <f t="shared" ref="H220:H222" si="8">F220*G220</f>
        <v>3.6509999999999998</v>
      </c>
    </row>
    <row r="221" spans="1:8">
      <c r="A221" s="28">
        <v>10507</v>
      </c>
      <c r="B221" s="67"/>
      <c r="C221" s="583" t="s">
        <v>605</v>
      </c>
      <c r="D221" s="584"/>
      <c r="E221" s="58" t="s">
        <v>387</v>
      </c>
      <c r="F221" s="62">
        <v>3.78</v>
      </c>
      <c r="G221" s="59">
        <v>221.89</v>
      </c>
      <c r="H221" s="49">
        <f t="shared" si="8"/>
        <v>838.74419999999986</v>
      </c>
    </row>
    <row r="222" spans="1:8">
      <c r="A222" s="28">
        <v>11523</v>
      </c>
      <c r="B222" s="67"/>
      <c r="C222" s="583" t="s">
        <v>606</v>
      </c>
      <c r="D222" s="617"/>
      <c r="E222" s="58" t="s">
        <v>321</v>
      </c>
      <c r="F222" s="62">
        <v>2</v>
      </c>
      <c r="G222" s="59">
        <v>12.29</v>
      </c>
      <c r="H222" s="49">
        <f t="shared" si="8"/>
        <v>24.58</v>
      </c>
    </row>
    <row r="223" spans="1:8">
      <c r="A223" s="35">
        <v>11499</v>
      </c>
      <c r="B223" s="47"/>
      <c r="C223" s="583" t="s">
        <v>607</v>
      </c>
      <c r="D223" s="584"/>
      <c r="E223" s="35" t="s">
        <v>321</v>
      </c>
      <c r="F223" s="73">
        <v>1</v>
      </c>
      <c r="G223" s="36">
        <v>1009.21</v>
      </c>
      <c r="H223" s="49">
        <f>F223*G223</f>
        <v>1009.21</v>
      </c>
    </row>
    <row r="224" spans="1:8">
      <c r="A224" s="70"/>
      <c r="B224" s="179"/>
      <c r="C224" s="629"/>
      <c r="D224" s="630"/>
      <c r="E224" s="65"/>
      <c r="F224" s="631" t="s">
        <v>333</v>
      </c>
      <c r="G224" s="632"/>
      <c r="H224" s="290">
        <f>SUM(H219:H223)</f>
        <v>2214.3751999999999</v>
      </c>
    </row>
    <row r="225" spans="1:8">
      <c r="A225" s="1"/>
      <c r="B225" s="71"/>
      <c r="C225" s="109"/>
      <c r="D225" s="109"/>
      <c r="E225" s="86"/>
      <c r="F225" s="171"/>
      <c r="G225" s="171"/>
      <c r="H225" s="171"/>
    </row>
    <row r="226" spans="1:8" ht="28.5" customHeight="1">
      <c r="A226" s="636" t="s">
        <v>392</v>
      </c>
      <c r="B226" s="637"/>
      <c r="C226" s="638" t="s">
        <v>752</v>
      </c>
      <c r="D226" s="639"/>
      <c r="E226" s="639"/>
      <c r="F226" s="639"/>
      <c r="G226" s="639"/>
      <c r="H226" s="640"/>
    </row>
    <row r="227" spans="1:8" ht="25.5">
      <c r="A227" s="3" t="s">
        <v>318</v>
      </c>
      <c r="B227" s="43" t="s">
        <v>385</v>
      </c>
      <c r="C227" s="625" t="s">
        <v>320</v>
      </c>
      <c r="D227" s="626"/>
      <c r="E227" s="44" t="s">
        <v>321</v>
      </c>
      <c r="F227" s="44" t="s">
        <v>322</v>
      </c>
      <c r="G227" s="42" t="s">
        <v>337</v>
      </c>
      <c r="H227" s="45" t="s">
        <v>324</v>
      </c>
    </row>
    <row r="228" spans="1:8">
      <c r="A228" s="33">
        <v>247</v>
      </c>
      <c r="B228" s="29" t="s">
        <v>393</v>
      </c>
      <c r="C228" s="583" t="s">
        <v>608</v>
      </c>
      <c r="D228" s="584"/>
      <c r="E228" s="35" t="s">
        <v>331</v>
      </c>
      <c r="F228" s="55">
        <v>8</v>
      </c>
      <c r="G228" s="36">
        <v>10.95</v>
      </c>
      <c r="H228" s="49">
        <f t="shared" ref="H228:H237" si="9">F228*G228</f>
        <v>87.6</v>
      </c>
    </row>
    <row r="229" spans="1:8">
      <c r="A229" s="35">
        <v>2436</v>
      </c>
      <c r="B229" s="34" t="s">
        <v>394</v>
      </c>
      <c r="C229" s="610" t="s">
        <v>609</v>
      </c>
      <c r="D229" s="611"/>
      <c r="E229" s="35" t="s">
        <v>331</v>
      </c>
      <c r="F229" s="55">
        <v>8</v>
      </c>
      <c r="G229" s="36">
        <v>14.6</v>
      </c>
      <c r="H229" s="49">
        <f t="shared" si="9"/>
        <v>116.8</v>
      </c>
    </row>
    <row r="230" spans="1:8">
      <c r="A230" s="28">
        <v>1599</v>
      </c>
      <c r="B230" s="67" t="s">
        <v>395</v>
      </c>
      <c r="C230" s="583" t="s">
        <v>610</v>
      </c>
      <c r="D230" s="584"/>
      <c r="E230" s="58" t="s">
        <v>326</v>
      </c>
      <c r="F230" s="62">
        <v>1</v>
      </c>
      <c r="G230" s="59">
        <v>7.52</v>
      </c>
      <c r="H230" s="49">
        <f t="shared" si="9"/>
        <v>7.52</v>
      </c>
    </row>
    <row r="231" spans="1:8">
      <c r="A231" s="28">
        <v>3376</v>
      </c>
      <c r="B231" s="67" t="s">
        <v>396</v>
      </c>
      <c r="C231" s="583" t="s">
        <v>611</v>
      </c>
      <c r="D231" s="584"/>
      <c r="E231" s="58" t="s">
        <v>326</v>
      </c>
      <c r="F231" s="62">
        <v>1</v>
      </c>
      <c r="G231" s="59">
        <v>50.83</v>
      </c>
      <c r="H231" s="49">
        <f t="shared" si="9"/>
        <v>50.83</v>
      </c>
    </row>
    <row r="232" spans="1:8">
      <c r="A232" s="28">
        <v>39685</v>
      </c>
      <c r="B232" s="67" t="s">
        <v>325</v>
      </c>
      <c r="C232" s="583" t="s">
        <v>612</v>
      </c>
      <c r="D232" s="584"/>
      <c r="E232" s="58" t="s">
        <v>326</v>
      </c>
      <c r="F232" s="62">
        <v>1</v>
      </c>
      <c r="G232" s="59">
        <v>138.21</v>
      </c>
      <c r="H232" s="49">
        <f t="shared" si="9"/>
        <v>138.21</v>
      </c>
    </row>
    <row r="233" spans="1:8">
      <c r="A233" s="28">
        <v>12083</v>
      </c>
      <c r="B233" s="67" t="s">
        <v>397</v>
      </c>
      <c r="C233" s="583" t="s">
        <v>613</v>
      </c>
      <c r="D233" s="584"/>
      <c r="E233" s="58" t="s">
        <v>326</v>
      </c>
      <c r="F233" s="69">
        <v>1</v>
      </c>
      <c r="G233" s="59">
        <v>502.32</v>
      </c>
      <c r="H233" s="49">
        <f>F233*G233</f>
        <v>502.32</v>
      </c>
    </row>
    <row r="234" spans="1:8">
      <c r="A234" s="28">
        <v>979</v>
      </c>
      <c r="B234" s="67" t="s">
        <v>398</v>
      </c>
      <c r="C234" s="583" t="s">
        <v>614</v>
      </c>
      <c r="D234" s="584"/>
      <c r="E234" s="58" t="s">
        <v>329</v>
      </c>
      <c r="F234" s="69">
        <v>1</v>
      </c>
      <c r="G234" s="59">
        <v>6.7</v>
      </c>
      <c r="H234" s="49">
        <f>F234*G234</f>
        <v>6.7</v>
      </c>
    </row>
    <row r="235" spans="1:8">
      <c r="A235" s="180" t="s">
        <v>309</v>
      </c>
      <c r="B235" s="67" t="s">
        <v>399</v>
      </c>
      <c r="C235" s="583" t="s">
        <v>615</v>
      </c>
      <c r="D235" s="584"/>
      <c r="E235" s="58" t="s">
        <v>326</v>
      </c>
      <c r="F235" s="69">
        <v>1.5</v>
      </c>
      <c r="G235" s="59">
        <v>5.0199999999999996</v>
      </c>
      <c r="H235" s="49">
        <f>F235*G235</f>
        <v>7.5299999999999994</v>
      </c>
    </row>
    <row r="236" spans="1:8">
      <c r="A236" s="28">
        <v>868</v>
      </c>
      <c r="B236" s="67" t="s">
        <v>400</v>
      </c>
      <c r="C236" s="583" t="s">
        <v>616</v>
      </c>
      <c r="D236" s="617"/>
      <c r="E236" s="58" t="s">
        <v>329</v>
      </c>
      <c r="F236" s="62">
        <v>2</v>
      </c>
      <c r="G236" s="59">
        <v>10.59</v>
      </c>
      <c r="H236" s="49">
        <f t="shared" si="9"/>
        <v>21.18</v>
      </c>
    </row>
    <row r="237" spans="1:8">
      <c r="A237" s="28">
        <v>39177</v>
      </c>
      <c r="B237" s="67" t="s">
        <v>401</v>
      </c>
      <c r="C237" s="583" t="s">
        <v>617</v>
      </c>
      <c r="D237" s="584"/>
      <c r="E237" s="58" t="s">
        <v>326</v>
      </c>
      <c r="F237" s="69">
        <v>3</v>
      </c>
      <c r="G237" s="59">
        <v>1.04</v>
      </c>
      <c r="H237" s="49">
        <f t="shared" si="9"/>
        <v>3.12</v>
      </c>
    </row>
    <row r="238" spans="1:8">
      <c r="A238" s="28">
        <v>39211</v>
      </c>
      <c r="B238" s="67" t="s">
        <v>402</v>
      </c>
      <c r="C238" s="583" t="s">
        <v>618</v>
      </c>
      <c r="D238" s="584"/>
      <c r="E238" s="58" t="s">
        <v>326</v>
      </c>
      <c r="F238" s="69">
        <v>3</v>
      </c>
      <c r="G238" s="59">
        <v>0.91</v>
      </c>
      <c r="H238" s="49">
        <f>F238*G238</f>
        <v>2.73</v>
      </c>
    </row>
    <row r="239" spans="1:8">
      <c r="A239" s="70"/>
      <c r="B239" s="40"/>
      <c r="C239" s="629"/>
      <c r="D239" s="630"/>
      <c r="E239" s="39"/>
      <c r="F239" s="631" t="s">
        <v>333</v>
      </c>
      <c r="G239" s="632"/>
      <c r="H239" s="66">
        <f>SUM(H228:H238)</f>
        <v>944.54</v>
      </c>
    </row>
    <row r="240" spans="1:8">
      <c r="A240" s="82"/>
      <c r="B240" s="71"/>
      <c r="C240" s="109"/>
      <c r="D240" s="109"/>
      <c r="E240" s="86"/>
      <c r="F240" s="171"/>
      <c r="G240" s="171"/>
      <c r="H240" s="171"/>
    </row>
    <row r="241" spans="1:8">
      <c r="A241" s="623" t="s">
        <v>751</v>
      </c>
      <c r="B241" s="624"/>
      <c r="C241" s="633" t="s">
        <v>619</v>
      </c>
      <c r="D241" s="634"/>
      <c r="E241" s="634"/>
      <c r="F241" s="634"/>
      <c r="G241" s="634"/>
      <c r="H241" s="635"/>
    </row>
    <row r="242" spans="1:8" ht="25.5">
      <c r="A242" s="3" t="s">
        <v>318</v>
      </c>
      <c r="B242" s="43" t="s">
        <v>385</v>
      </c>
      <c r="C242" s="625" t="s">
        <v>320</v>
      </c>
      <c r="D242" s="626"/>
      <c r="E242" s="44" t="s">
        <v>321</v>
      </c>
      <c r="F242" s="44" t="s">
        <v>322</v>
      </c>
      <c r="G242" s="42" t="s">
        <v>337</v>
      </c>
      <c r="H242" s="45" t="s">
        <v>324</v>
      </c>
    </row>
    <row r="243" spans="1:8">
      <c r="A243" s="110">
        <v>247</v>
      </c>
      <c r="B243" s="11"/>
      <c r="C243" s="670" t="s">
        <v>620</v>
      </c>
      <c r="D243" s="671"/>
      <c r="E243" s="91" t="s">
        <v>331</v>
      </c>
      <c r="F243" s="91">
        <v>0.8</v>
      </c>
      <c r="G243" s="181">
        <v>10.95</v>
      </c>
      <c r="H243" s="49">
        <f>F243*G243</f>
        <v>8.76</v>
      </c>
    </row>
    <row r="244" spans="1:8">
      <c r="A244" s="110">
        <v>2436</v>
      </c>
      <c r="B244" s="11"/>
      <c r="C244" s="627" t="s">
        <v>621</v>
      </c>
      <c r="D244" s="628"/>
      <c r="E244" s="91" t="s">
        <v>331</v>
      </c>
      <c r="F244" s="91">
        <v>0.8</v>
      </c>
      <c r="G244" s="181">
        <v>14.6</v>
      </c>
      <c r="H244" s="49">
        <f t="shared" ref="H244:H246" si="10">F244*G244</f>
        <v>11.68</v>
      </c>
    </row>
    <row r="245" spans="1:8">
      <c r="A245" s="75">
        <v>38775</v>
      </c>
      <c r="B245" s="11"/>
      <c r="C245" s="627" t="s">
        <v>403</v>
      </c>
      <c r="D245" s="628"/>
      <c r="E245" s="91" t="s">
        <v>326</v>
      </c>
      <c r="F245" s="91">
        <v>1</v>
      </c>
      <c r="G245" s="181">
        <v>27</v>
      </c>
      <c r="H245" s="49">
        <f t="shared" si="10"/>
        <v>27</v>
      </c>
    </row>
    <row r="246" spans="1:8">
      <c r="A246" s="93">
        <v>39381</v>
      </c>
      <c r="B246" s="11"/>
      <c r="C246" s="685" t="s">
        <v>622</v>
      </c>
      <c r="D246" s="685"/>
      <c r="E246" s="91" t="s">
        <v>326</v>
      </c>
      <c r="F246" s="91">
        <v>1</v>
      </c>
      <c r="G246" s="181">
        <v>7.29</v>
      </c>
      <c r="H246" s="55">
        <f t="shared" si="10"/>
        <v>7.29</v>
      </c>
    </row>
    <row r="247" spans="1:8">
      <c r="A247" s="70"/>
      <c r="B247" s="40"/>
      <c r="C247" s="629"/>
      <c r="D247" s="630"/>
      <c r="E247" s="39"/>
      <c r="F247" s="631" t="s">
        <v>333</v>
      </c>
      <c r="G247" s="632"/>
      <c r="H247" s="66">
        <f>SUM(H243:H246)</f>
        <v>54.73</v>
      </c>
    </row>
    <row r="248" spans="1:8">
      <c r="A248" s="182"/>
      <c r="B248" s="183"/>
      <c r="C248" s="184"/>
      <c r="D248" s="185"/>
      <c r="E248" s="185"/>
      <c r="F248" s="185"/>
      <c r="G248" s="185"/>
      <c r="H248" s="81"/>
    </row>
    <row r="249" spans="1:8">
      <c r="A249" s="623" t="s">
        <v>753</v>
      </c>
      <c r="B249" s="624"/>
      <c r="C249" s="633" t="s">
        <v>623</v>
      </c>
      <c r="D249" s="634"/>
      <c r="E249" s="634"/>
      <c r="F249" s="634"/>
      <c r="G249" s="634"/>
      <c r="H249" s="635"/>
    </row>
    <row r="250" spans="1:8" ht="25.5">
      <c r="A250" s="3" t="s">
        <v>318</v>
      </c>
      <c r="B250" s="43" t="s">
        <v>385</v>
      </c>
      <c r="C250" s="625" t="s">
        <v>320</v>
      </c>
      <c r="D250" s="626"/>
      <c r="E250" s="44" t="s">
        <v>321</v>
      </c>
      <c r="F250" s="44" t="s">
        <v>322</v>
      </c>
      <c r="G250" s="42" t="s">
        <v>337</v>
      </c>
      <c r="H250" s="45" t="s">
        <v>324</v>
      </c>
    </row>
    <row r="251" spans="1:8">
      <c r="A251" s="110">
        <v>38774</v>
      </c>
      <c r="B251" s="11"/>
      <c r="C251" s="627" t="s">
        <v>621</v>
      </c>
      <c r="D251" s="628"/>
      <c r="E251" s="91" t="s">
        <v>331</v>
      </c>
      <c r="F251" s="91">
        <v>0.8</v>
      </c>
      <c r="G251" s="181">
        <v>14.6</v>
      </c>
      <c r="H251" s="49">
        <f t="shared" ref="H251:H252" si="11">F251*G251</f>
        <v>11.68</v>
      </c>
    </row>
    <row r="252" spans="1:8">
      <c r="A252" s="75"/>
      <c r="B252" s="11"/>
      <c r="C252" s="627" t="s">
        <v>623</v>
      </c>
      <c r="D252" s="628"/>
      <c r="E252" s="91" t="s">
        <v>326</v>
      </c>
      <c r="F252" s="91">
        <v>1</v>
      </c>
      <c r="G252" s="181">
        <v>22.11</v>
      </c>
      <c r="H252" s="49">
        <f t="shared" si="11"/>
        <v>22.11</v>
      </c>
    </row>
    <row r="253" spans="1:8">
      <c r="A253" s="70"/>
      <c r="B253" s="40"/>
      <c r="C253" s="629"/>
      <c r="D253" s="630"/>
      <c r="E253" s="39"/>
      <c r="F253" s="631" t="s">
        <v>333</v>
      </c>
      <c r="G253" s="632"/>
      <c r="H253" s="66">
        <f>SUM(H251:H252)</f>
        <v>33.79</v>
      </c>
    </row>
    <row r="254" spans="1:8" ht="13.5" thickBot="1">
      <c r="A254" s="182"/>
      <c r="B254" s="183"/>
      <c r="C254" s="184"/>
      <c r="D254" s="185"/>
      <c r="E254" s="185"/>
      <c r="F254" s="185"/>
      <c r="G254" s="185"/>
      <c r="H254" s="81"/>
    </row>
    <row r="255" spans="1:8" ht="30.75" customHeight="1" thickBot="1">
      <c r="A255" s="585" t="s">
        <v>976</v>
      </c>
      <c r="B255" s="586"/>
      <c r="C255" s="620" t="s">
        <v>754</v>
      </c>
      <c r="D255" s="621"/>
      <c r="E255" s="621"/>
      <c r="F255" s="621"/>
      <c r="G255" s="621"/>
      <c r="H255" s="622"/>
    </row>
    <row r="256" spans="1:8" ht="25.5">
      <c r="A256" s="76" t="s">
        <v>318</v>
      </c>
      <c r="B256" s="108" t="s">
        <v>406</v>
      </c>
      <c r="C256" s="594" t="s">
        <v>320</v>
      </c>
      <c r="D256" s="595"/>
      <c r="E256" s="76" t="s">
        <v>321</v>
      </c>
      <c r="F256" s="76" t="s">
        <v>322</v>
      </c>
      <c r="G256" s="76" t="s">
        <v>323</v>
      </c>
      <c r="H256" s="186" t="s">
        <v>324</v>
      </c>
    </row>
    <row r="257" spans="1:8">
      <c r="A257" s="33">
        <v>247</v>
      </c>
      <c r="B257" s="29" t="s">
        <v>393</v>
      </c>
      <c r="C257" s="578" t="s">
        <v>624</v>
      </c>
      <c r="D257" s="579"/>
      <c r="E257" s="35" t="s">
        <v>331</v>
      </c>
      <c r="F257" s="41">
        <v>2</v>
      </c>
      <c r="G257" s="36">
        <v>10.95</v>
      </c>
      <c r="H257" s="37">
        <f>G257*F257</f>
        <v>21.9</v>
      </c>
    </row>
    <row r="258" spans="1:8">
      <c r="A258" s="35">
        <v>2436</v>
      </c>
      <c r="B258" s="34" t="s">
        <v>394</v>
      </c>
      <c r="C258" s="610" t="s">
        <v>609</v>
      </c>
      <c r="D258" s="611"/>
      <c r="E258" s="35" t="s">
        <v>407</v>
      </c>
      <c r="F258" s="41">
        <v>2</v>
      </c>
      <c r="G258" s="36">
        <v>14.6</v>
      </c>
      <c r="H258" s="37">
        <f>G258*F258</f>
        <v>29.2</v>
      </c>
    </row>
    <row r="259" spans="1:8">
      <c r="A259" s="33">
        <v>12273</v>
      </c>
      <c r="B259" s="34" t="s">
        <v>408</v>
      </c>
      <c r="C259" s="583" t="s">
        <v>625</v>
      </c>
      <c r="D259" s="584"/>
      <c r="E259" s="35" t="s">
        <v>321</v>
      </c>
      <c r="F259" s="41">
        <v>1</v>
      </c>
      <c r="G259" s="36">
        <v>36.1</v>
      </c>
      <c r="H259" s="37">
        <f>G259*F259</f>
        <v>36.1</v>
      </c>
    </row>
    <row r="260" spans="1:8">
      <c r="A260" s="33">
        <v>12317</v>
      </c>
      <c r="B260" s="29" t="s">
        <v>409</v>
      </c>
      <c r="C260" s="583" t="s">
        <v>626</v>
      </c>
      <c r="D260" s="584"/>
      <c r="E260" s="35" t="s">
        <v>321</v>
      </c>
      <c r="F260" s="41">
        <v>1</v>
      </c>
      <c r="G260" s="36">
        <v>44.72</v>
      </c>
      <c r="H260" s="37">
        <f>G260*F260</f>
        <v>44.72</v>
      </c>
    </row>
    <row r="261" spans="1:8">
      <c r="A261" s="33">
        <v>3757</v>
      </c>
      <c r="B261" s="34" t="s">
        <v>410</v>
      </c>
      <c r="C261" s="583" t="s">
        <v>627</v>
      </c>
      <c r="D261" s="584"/>
      <c r="E261" s="35" t="s">
        <v>321</v>
      </c>
      <c r="F261" s="41">
        <v>1</v>
      </c>
      <c r="G261" s="36">
        <v>31.52</v>
      </c>
      <c r="H261" s="37">
        <f>G261*F261</f>
        <v>31.52</v>
      </c>
    </row>
    <row r="262" spans="1:8">
      <c r="A262" s="53"/>
      <c r="B262" s="78"/>
      <c r="C262" s="52"/>
      <c r="D262" s="79"/>
      <c r="E262" s="53"/>
      <c r="F262" s="573" t="s">
        <v>333</v>
      </c>
      <c r="G262" s="574"/>
      <c r="H262" s="80">
        <f>SUM(H257:H261)</f>
        <v>163.44</v>
      </c>
    </row>
    <row r="263" spans="1:8">
      <c r="A263" s="182"/>
      <c r="B263" s="183"/>
      <c r="C263" s="184"/>
      <c r="D263" s="185"/>
      <c r="E263" s="185"/>
      <c r="F263" s="185"/>
      <c r="G263" s="185"/>
      <c r="H263" s="81"/>
    </row>
    <row r="264" spans="1:8">
      <c r="A264" s="575" t="s">
        <v>974</v>
      </c>
      <c r="B264" s="576"/>
      <c r="C264" s="575" t="s">
        <v>411</v>
      </c>
      <c r="D264" s="577"/>
      <c r="E264" s="577"/>
      <c r="F264" s="576"/>
      <c r="G264" s="30"/>
      <c r="H264" s="30"/>
    </row>
    <row r="265" spans="1:8" ht="25.5">
      <c r="A265" s="30" t="s">
        <v>318</v>
      </c>
      <c r="B265" s="31" t="s">
        <v>406</v>
      </c>
      <c r="C265" s="575" t="s">
        <v>320</v>
      </c>
      <c r="D265" s="576"/>
      <c r="E265" s="30" t="s">
        <v>321</v>
      </c>
      <c r="F265" s="30" t="s">
        <v>322</v>
      </c>
      <c r="G265" s="30" t="s">
        <v>323</v>
      </c>
      <c r="H265" s="32" t="s">
        <v>324</v>
      </c>
    </row>
    <row r="266" spans="1:8">
      <c r="A266" s="33">
        <v>247</v>
      </c>
      <c r="B266" s="29" t="s">
        <v>393</v>
      </c>
      <c r="C266" s="578" t="s">
        <v>624</v>
      </c>
      <c r="D266" s="579"/>
      <c r="E266" s="35" t="s">
        <v>331</v>
      </c>
      <c r="F266" s="41">
        <v>4.5</v>
      </c>
      <c r="G266" s="36">
        <v>10.95</v>
      </c>
      <c r="H266" s="37">
        <f t="shared" ref="H266:H272" si="12">G266*F266</f>
        <v>49.274999999999999</v>
      </c>
    </row>
    <row r="267" spans="1:8">
      <c r="A267" s="35">
        <v>2436</v>
      </c>
      <c r="B267" s="34" t="s">
        <v>394</v>
      </c>
      <c r="C267" s="610" t="s">
        <v>609</v>
      </c>
      <c r="D267" s="611"/>
      <c r="E267" s="35" t="s">
        <v>407</v>
      </c>
      <c r="F267" s="41">
        <v>3.5</v>
      </c>
      <c r="G267" s="36">
        <v>14.6</v>
      </c>
      <c r="H267" s="37">
        <f t="shared" si="12"/>
        <v>51.1</v>
      </c>
    </row>
    <row r="268" spans="1:8">
      <c r="A268" s="35">
        <v>938</v>
      </c>
      <c r="B268" s="34" t="s">
        <v>412</v>
      </c>
      <c r="C268" s="571" t="s">
        <v>628</v>
      </c>
      <c r="D268" s="572"/>
      <c r="E268" s="35" t="s">
        <v>329</v>
      </c>
      <c r="F268" s="41">
        <v>33</v>
      </c>
      <c r="G268" s="36">
        <v>0.65</v>
      </c>
      <c r="H268" s="37">
        <f t="shared" si="12"/>
        <v>21.45</v>
      </c>
    </row>
    <row r="269" spans="1:8">
      <c r="A269" s="35">
        <v>39272</v>
      </c>
      <c r="B269" s="34" t="s">
        <v>413</v>
      </c>
      <c r="C269" s="571" t="s">
        <v>629</v>
      </c>
      <c r="D269" s="572"/>
      <c r="E269" s="35" t="s">
        <v>326</v>
      </c>
      <c r="F269" s="41">
        <v>1</v>
      </c>
      <c r="G269" s="36">
        <v>1.66</v>
      </c>
      <c r="H269" s="37">
        <f t="shared" si="12"/>
        <v>1.66</v>
      </c>
    </row>
    <row r="270" spans="1:8">
      <c r="A270" s="33">
        <v>2674</v>
      </c>
      <c r="B270" s="29" t="s">
        <v>414</v>
      </c>
      <c r="C270" s="571" t="s">
        <v>630</v>
      </c>
      <c r="D270" s="572"/>
      <c r="E270" s="35" t="s">
        <v>329</v>
      </c>
      <c r="F270" s="41">
        <v>15</v>
      </c>
      <c r="G270" s="36">
        <v>2.1800000000000002</v>
      </c>
      <c r="H270" s="37">
        <f t="shared" si="12"/>
        <v>32.700000000000003</v>
      </c>
    </row>
    <row r="271" spans="1:8">
      <c r="A271" s="33">
        <v>1891</v>
      </c>
      <c r="B271" s="29" t="s">
        <v>415</v>
      </c>
      <c r="C271" s="571" t="s">
        <v>631</v>
      </c>
      <c r="D271" s="572"/>
      <c r="E271" s="35" t="s">
        <v>326</v>
      </c>
      <c r="F271" s="41">
        <v>1</v>
      </c>
      <c r="G271" s="36">
        <v>0.77</v>
      </c>
      <c r="H271" s="37">
        <f t="shared" si="12"/>
        <v>0.77</v>
      </c>
    </row>
    <row r="272" spans="1:8">
      <c r="A272" s="33">
        <v>2556</v>
      </c>
      <c r="B272" s="29" t="s">
        <v>416</v>
      </c>
      <c r="C272" s="571" t="s">
        <v>632</v>
      </c>
      <c r="D272" s="572"/>
      <c r="E272" s="35" t="s">
        <v>326</v>
      </c>
      <c r="F272" s="41">
        <v>1</v>
      </c>
      <c r="G272" s="36">
        <v>1.35</v>
      </c>
      <c r="H272" s="37">
        <f t="shared" si="12"/>
        <v>1.35</v>
      </c>
    </row>
    <row r="273" spans="1:8">
      <c r="A273" s="53"/>
      <c r="B273" s="78"/>
      <c r="C273" s="52"/>
      <c r="D273" s="79"/>
      <c r="E273" s="53"/>
      <c r="F273" s="573" t="s">
        <v>333</v>
      </c>
      <c r="G273" s="574"/>
      <c r="H273" s="80">
        <f>SUM(H266:H272)</f>
        <v>158.30500000000001</v>
      </c>
    </row>
    <row r="274" spans="1:8">
      <c r="A274" s="82"/>
      <c r="B274" s="71"/>
      <c r="C274" s="109"/>
      <c r="D274" s="109"/>
      <c r="E274" s="86"/>
      <c r="F274" s="171"/>
      <c r="G274" s="171"/>
      <c r="H274" s="171"/>
    </row>
    <row r="275" spans="1:8">
      <c r="A275" s="575" t="s">
        <v>638</v>
      </c>
      <c r="B275" s="576"/>
      <c r="C275" s="575" t="s">
        <v>633</v>
      </c>
      <c r="D275" s="577"/>
      <c r="E275" s="577"/>
      <c r="F275" s="576"/>
      <c r="G275" s="30"/>
      <c r="H275" s="30"/>
    </row>
    <row r="276" spans="1:8" ht="25.5">
      <c r="A276" s="30" t="s">
        <v>318</v>
      </c>
      <c r="B276" s="31" t="s">
        <v>406</v>
      </c>
      <c r="C276" s="575" t="s">
        <v>320</v>
      </c>
      <c r="D276" s="576"/>
      <c r="E276" s="30" t="s">
        <v>321</v>
      </c>
      <c r="F276" s="30" t="s">
        <v>322</v>
      </c>
      <c r="G276" s="30" t="s">
        <v>323</v>
      </c>
      <c r="H276" s="32" t="s">
        <v>324</v>
      </c>
    </row>
    <row r="277" spans="1:8">
      <c r="A277" s="35">
        <v>2436</v>
      </c>
      <c r="B277" s="34" t="s">
        <v>394</v>
      </c>
      <c r="C277" s="610" t="s">
        <v>609</v>
      </c>
      <c r="D277" s="611"/>
      <c r="E277" s="35" t="s">
        <v>407</v>
      </c>
      <c r="F277" s="41">
        <v>0.8</v>
      </c>
      <c r="G277" s="36">
        <v>14.6</v>
      </c>
      <c r="H277" s="37">
        <f>G277*F277</f>
        <v>11.68</v>
      </c>
    </row>
    <row r="278" spans="1:8">
      <c r="A278" s="33">
        <v>247</v>
      </c>
      <c r="B278" s="29" t="s">
        <v>393</v>
      </c>
      <c r="C278" s="578" t="s">
        <v>624</v>
      </c>
      <c r="D278" s="579"/>
      <c r="E278" s="35" t="s">
        <v>331</v>
      </c>
      <c r="F278" s="41">
        <v>0.4</v>
      </c>
      <c r="G278" s="36">
        <v>10.95</v>
      </c>
      <c r="H278" s="37">
        <f t="shared" ref="H278:H280" si="13">G278*F278</f>
        <v>4.38</v>
      </c>
    </row>
    <row r="279" spans="1:8">
      <c r="A279" s="35">
        <v>2556</v>
      </c>
      <c r="B279" s="34"/>
      <c r="C279" s="571" t="s">
        <v>634</v>
      </c>
      <c r="D279" s="572"/>
      <c r="E279" s="35" t="s">
        <v>329</v>
      </c>
      <c r="F279" s="41">
        <v>1</v>
      </c>
      <c r="G279" s="36">
        <v>1.35</v>
      </c>
      <c r="H279" s="37">
        <f t="shared" si="13"/>
        <v>1.35</v>
      </c>
    </row>
    <row r="280" spans="1:8">
      <c r="A280" s="35">
        <v>92009</v>
      </c>
      <c r="B280" s="34"/>
      <c r="C280" s="571" t="s">
        <v>635</v>
      </c>
      <c r="D280" s="572"/>
      <c r="E280" s="35" t="s">
        <v>326</v>
      </c>
      <c r="F280" s="41">
        <v>1</v>
      </c>
      <c r="G280" s="36">
        <v>33.19</v>
      </c>
      <c r="H280" s="37">
        <f t="shared" si="13"/>
        <v>33.19</v>
      </c>
    </row>
    <row r="281" spans="1:8">
      <c r="A281" s="53"/>
      <c r="B281" s="78"/>
      <c r="C281" s="52"/>
      <c r="D281" s="79"/>
      <c r="E281" s="53"/>
      <c r="F281" s="573" t="s">
        <v>333</v>
      </c>
      <c r="G281" s="574"/>
      <c r="H281" s="80">
        <f>SUM(H277:H280)</f>
        <v>50.599999999999994</v>
      </c>
    </row>
    <row r="282" spans="1:8">
      <c r="A282" s="84"/>
      <c r="B282" s="84"/>
      <c r="C282" s="85"/>
      <c r="D282" s="126"/>
      <c r="E282" s="84"/>
      <c r="F282" s="127"/>
      <c r="G282" s="127"/>
      <c r="H282" s="187"/>
    </row>
    <row r="283" spans="1:8">
      <c r="A283" s="575" t="s">
        <v>644</v>
      </c>
      <c r="B283" s="576"/>
      <c r="C283" s="575" t="s">
        <v>736</v>
      </c>
      <c r="D283" s="577"/>
      <c r="E283" s="577"/>
      <c r="F283" s="577"/>
      <c r="G283" s="577"/>
      <c r="H283" s="576"/>
    </row>
    <row r="284" spans="1:8" ht="25.5">
      <c r="A284" s="30" t="s">
        <v>318</v>
      </c>
      <c r="B284" s="31" t="s">
        <v>406</v>
      </c>
      <c r="C284" s="575" t="s">
        <v>320</v>
      </c>
      <c r="D284" s="576"/>
      <c r="E284" s="30" t="s">
        <v>321</v>
      </c>
      <c r="F284" s="30" t="s">
        <v>322</v>
      </c>
      <c r="G284" s="30" t="s">
        <v>323</v>
      </c>
      <c r="H284" s="32" t="s">
        <v>324</v>
      </c>
    </row>
    <row r="285" spans="1:8">
      <c r="A285" s="33">
        <v>247</v>
      </c>
      <c r="B285" s="29" t="s">
        <v>393</v>
      </c>
      <c r="C285" s="578" t="s">
        <v>624</v>
      </c>
      <c r="D285" s="579"/>
      <c r="E285" s="35" t="s">
        <v>331</v>
      </c>
      <c r="F285" s="41">
        <v>2</v>
      </c>
      <c r="G285" s="36">
        <v>10.95</v>
      </c>
      <c r="H285" s="37">
        <f>G285*F285</f>
        <v>21.9</v>
      </c>
    </row>
    <row r="286" spans="1:8">
      <c r="A286" s="35">
        <v>2436</v>
      </c>
      <c r="B286" s="34" t="s">
        <v>394</v>
      </c>
      <c r="C286" s="610" t="s">
        <v>609</v>
      </c>
      <c r="D286" s="611"/>
      <c r="E286" s="35" t="s">
        <v>407</v>
      </c>
      <c r="F286" s="41">
        <v>2</v>
      </c>
      <c r="G286" s="36">
        <v>14.6</v>
      </c>
      <c r="H286" s="37">
        <f>G286*F286</f>
        <v>29.2</v>
      </c>
    </row>
    <row r="287" spans="1:8" ht="27.75" customHeight="1">
      <c r="A287" s="33">
        <v>938</v>
      </c>
      <c r="B287" s="29" t="s">
        <v>737</v>
      </c>
      <c r="C287" s="571" t="s">
        <v>738</v>
      </c>
      <c r="D287" s="572"/>
      <c r="E287" s="35" t="s">
        <v>329</v>
      </c>
      <c r="F287" s="41">
        <v>33</v>
      </c>
      <c r="G287" s="36">
        <v>0.65</v>
      </c>
      <c r="H287" s="37">
        <f t="shared" ref="H287:H292" si="14">G287*F287</f>
        <v>21.45</v>
      </c>
    </row>
    <row r="288" spans="1:8" ht="28.5" customHeight="1">
      <c r="A288" s="33">
        <v>39272</v>
      </c>
      <c r="B288" s="29" t="s">
        <v>413</v>
      </c>
      <c r="C288" s="583" t="s">
        <v>739</v>
      </c>
      <c r="D288" s="617"/>
      <c r="E288" s="35" t="s">
        <v>321</v>
      </c>
      <c r="F288" s="41">
        <v>1</v>
      </c>
      <c r="G288" s="36">
        <v>1.66</v>
      </c>
      <c r="H288" s="37">
        <f t="shared" si="14"/>
        <v>1.66</v>
      </c>
    </row>
    <row r="289" spans="1:8" ht="27.75" customHeight="1">
      <c r="A289" s="33">
        <v>2674</v>
      </c>
      <c r="B289" s="29" t="s">
        <v>414</v>
      </c>
      <c r="C289" s="615" t="s">
        <v>740</v>
      </c>
      <c r="D289" s="616"/>
      <c r="E289" s="35" t="s">
        <v>329</v>
      </c>
      <c r="F289" s="41">
        <v>15</v>
      </c>
      <c r="G289" s="36">
        <v>2.1800000000000002</v>
      </c>
      <c r="H289" s="37">
        <f t="shared" si="14"/>
        <v>32.700000000000003</v>
      </c>
    </row>
    <row r="290" spans="1:8" ht="27" customHeight="1">
      <c r="A290" s="33">
        <v>1891</v>
      </c>
      <c r="B290" s="29" t="s">
        <v>741</v>
      </c>
      <c r="C290" s="583" t="s">
        <v>631</v>
      </c>
      <c r="D290" s="584"/>
      <c r="E290" s="35" t="s">
        <v>326</v>
      </c>
      <c r="F290" s="41">
        <v>1</v>
      </c>
      <c r="G290" s="36">
        <v>0.77</v>
      </c>
      <c r="H290" s="37">
        <f t="shared" si="14"/>
        <v>0.77</v>
      </c>
    </row>
    <row r="291" spans="1:8" ht="28.5" customHeight="1">
      <c r="A291" s="33">
        <v>2556</v>
      </c>
      <c r="B291" s="29" t="s">
        <v>742</v>
      </c>
      <c r="C291" s="583" t="s">
        <v>743</v>
      </c>
      <c r="D291" s="584"/>
      <c r="E291" s="35" t="s">
        <v>326</v>
      </c>
      <c r="F291" s="41">
        <v>1</v>
      </c>
      <c r="G291" s="36">
        <v>1.35</v>
      </c>
      <c r="H291" s="37">
        <f t="shared" si="14"/>
        <v>1.35</v>
      </c>
    </row>
    <row r="292" spans="1:8" ht="27" customHeight="1">
      <c r="A292" s="33">
        <v>12128</v>
      </c>
      <c r="B292" s="235" t="s">
        <v>744</v>
      </c>
      <c r="C292" s="618" t="s">
        <v>745</v>
      </c>
      <c r="D292" s="619"/>
      <c r="E292" s="35" t="s">
        <v>326</v>
      </c>
      <c r="F292" s="41">
        <v>1</v>
      </c>
      <c r="G292" s="36">
        <v>5.23</v>
      </c>
      <c r="H292" s="37">
        <f t="shared" si="14"/>
        <v>5.23</v>
      </c>
    </row>
    <row r="293" spans="1:8">
      <c r="A293" s="53"/>
      <c r="B293" s="199"/>
      <c r="C293" s="52"/>
      <c r="D293" s="79"/>
      <c r="E293" s="53"/>
      <c r="F293" s="573" t="s">
        <v>333</v>
      </c>
      <c r="G293" s="574"/>
      <c r="H293" s="80">
        <f>SUM(H285:H292)</f>
        <v>114.25999999999999</v>
      </c>
    </row>
    <row r="294" spans="1:8">
      <c r="A294" s="84"/>
      <c r="B294" s="84"/>
      <c r="C294" s="85"/>
      <c r="D294" s="126"/>
      <c r="E294" s="84"/>
      <c r="F294" s="127"/>
      <c r="G294" s="127"/>
      <c r="H294" s="187"/>
    </row>
    <row r="295" spans="1:8" ht="30" customHeight="1">
      <c r="A295" s="575" t="s">
        <v>647</v>
      </c>
      <c r="B295" s="576"/>
      <c r="C295" s="605" t="s">
        <v>636</v>
      </c>
      <c r="D295" s="606"/>
      <c r="E295" s="606"/>
      <c r="F295" s="606"/>
      <c r="G295" s="607"/>
      <c r="H295" s="30"/>
    </row>
    <row r="296" spans="1:8" ht="25.5">
      <c r="A296" s="30" t="s">
        <v>318</v>
      </c>
      <c r="B296" s="31" t="s">
        <v>406</v>
      </c>
      <c r="C296" s="575" t="s">
        <v>320</v>
      </c>
      <c r="D296" s="576"/>
      <c r="E296" s="30" t="s">
        <v>321</v>
      </c>
      <c r="F296" s="30" t="s">
        <v>322</v>
      </c>
      <c r="G296" s="30" t="s">
        <v>323</v>
      </c>
      <c r="H296" s="32" t="s">
        <v>324</v>
      </c>
    </row>
    <row r="297" spans="1:8">
      <c r="A297" s="35">
        <v>39445</v>
      </c>
      <c r="B297" s="34"/>
      <c r="C297" s="578" t="s">
        <v>637</v>
      </c>
      <c r="D297" s="579"/>
      <c r="E297" s="35" t="s">
        <v>321</v>
      </c>
      <c r="F297" s="41">
        <v>1</v>
      </c>
      <c r="G297" s="36">
        <v>92.13</v>
      </c>
      <c r="H297" s="37">
        <f>G297*F297</f>
        <v>92.13</v>
      </c>
    </row>
    <row r="298" spans="1:8">
      <c r="A298" s="35">
        <v>2436</v>
      </c>
      <c r="B298" s="29"/>
      <c r="C298" s="610" t="s">
        <v>609</v>
      </c>
      <c r="D298" s="611"/>
      <c r="E298" s="35" t="s">
        <v>331</v>
      </c>
      <c r="F298" s="41">
        <v>0.6</v>
      </c>
      <c r="G298" s="36">
        <v>14.6</v>
      </c>
      <c r="H298" s="37">
        <f t="shared" ref="H298:H299" si="15">G298*F298</f>
        <v>8.76</v>
      </c>
    </row>
    <row r="299" spans="1:8">
      <c r="A299" s="33">
        <v>247</v>
      </c>
      <c r="B299" s="34"/>
      <c r="C299" s="578" t="s">
        <v>624</v>
      </c>
      <c r="D299" s="579"/>
      <c r="E299" s="35" t="s">
        <v>331</v>
      </c>
      <c r="F299" s="41">
        <v>0.6</v>
      </c>
      <c r="G299" s="36">
        <v>10.95</v>
      </c>
      <c r="H299" s="37">
        <f t="shared" si="15"/>
        <v>6.5699999999999994</v>
      </c>
    </row>
    <row r="300" spans="1:8">
      <c r="A300" s="53"/>
      <c r="B300" s="78"/>
      <c r="C300" s="52"/>
      <c r="D300" s="79"/>
      <c r="E300" s="53"/>
      <c r="F300" s="573" t="s">
        <v>333</v>
      </c>
      <c r="G300" s="574"/>
      <c r="H300" s="80">
        <f>SUM(H297:H299)</f>
        <v>107.46</v>
      </c>
    </row>
    <row r="301" spans="1:8">
      <c r="A301" s="182"/>
      <c r="B301" s="183"/>
      <c r="C301" s="184"/>
      <c r="D301" s="185"/>
      <c r="E301" s="185"/>
      <c r="F301" s="185"/>
      <c r="G301" s="185"/>
      <c r="H301" s="81"/>
    </row>
    <row r="302" spans="1:8" ht="12.75" customHeight="1">
      <c r="A302" s="575" t="s">
        <v>649</v>
      </c>
      <c r="B302" s="576"/>
      <c r="C302" s="605" t="s">
        <v>645</v>
      </c>
      <c r="D302" s="606"/>
      <c r="E302" s="606"/>
      <c r="F302" s="606"/>
      <c r="G302" s="606"/>
      <c r="H302" s="614"/>
    </row>
    <row r="303" spans="1:8" ht="25.5">
      <c r="A303" s="30" t="s">
        <v>318</v>
      </c>
      <c r="B303" s="31" t="s">
        <v>406</v>
      </c>
      <c r="C303" s="575" t="s">
        <v>320</v>
      </c>
      <c r="D303" s="576"/>
      <c r="E303" s="30" t="s">
        <v>321</v>
      </c>
      <c r="F303" s="30" t="s">
        <v>322</v>
      </c>
      <c r="G303" s="30" t="s">
        <v>323</v>
      </c>
      <c r="H303" s="32" t="s">
        <v>324</v>
      </c>
    </row>
    <row r="304" spans="1:8" ht="12.75" customHeight="1">
      <c r="A304" s="33">
        <v>247</v>
      </c>
      <c r="B304" s="29" t="s">
        <v>646</v>
      </c>
      <c r="C304" s="578" t="s">
        <v>608</v>
      </c>
      <c r="D304" s="579"/>
      <c r="E304" s="35" t="s">
        <v>331</v>
      </c>
      <c r="F304" s="41">
        <v>2.5</v>
      </c>
      <c r="G304" s="36">
        <v>10.95</v>
      </c>
      <c r="H304" s="37">
        <f>G304*F304</f>
        <v>27.375</v>
      </c>
    </row>
    <row r="305" spans="1:8">
      <c r="A305" s="35">
        <v>2436</v>
      </c>
      <c r="B305" s="34" t="s">
        <v>394</v>
      </c>
      <c r="C305" s="610" t="s">
        <v>639</v>
      </c>
      <c r="D305" s="611"/>
      <c r="E305" s="35" t="s">
        <v>407</v>
      </c>
      <c r="F305" s="41">
        <v>2.5</v>
      </c>
      <c r="G305" s="36">
        <v>14.6</v>
      </c>
      <c r="H305" s="37">
        <f>G305*F305</f>
        <v>36.5</v>
      </c>
    </row>
    <row r="306" spans="1:8" ht="12.75" customHeight="1">
      <c r="A306" s="33">
        <v>1873</v>
      </c>
      <c r="B306" s="34" t="s">
        <v>640</v>
      </c>
      <c r="C306" s="571" t="s">
        <v>641</v>
      </c>
      <c r="D306" s="572"/>
      <c r="E306" s="35" t="s">
        <v>321</v>
      </c>
      <c r="F306" s="41">
        <v>1</v>
      </c>
      <c r="G306" s="36">
        <v>3.04</v>
      </c>
      <c r="H306" s="37">
        <f>G306*F306</f>
        <v>3.04</v>
      </c>
    </row>
    <row r="307" spans="1:8" ht="12.75" customHeight="1">
      <c r="A307" s="33">
        <v>2674</v>
      </c>
      <c r="B307" s="29" t="s">
        <v>419</v>
      </c>
      <c r="C307" s="583" t="s">
        <v>642</v>
      </c>
      <c r="D307" s="584"/>
      <c r="E307" s="35" t="s">
        <v>329</v>
      </c>
      <c r="F307" s="41">
        <v>10</v>
      </c>
      <c r="G307" s="36">
        <v>2.1800000000000002</v>
      </c>
      <c r="H307" s="37">
        <f>G307*F307</f>
        <v>21.8</v>
      </c>
    </row>
    <row r="308" spans="1:8" ht="12.75" customHeight="1">
      <c r="A308" s="33">
        <v>38097</v>
      </c>
      <c r="B308" s="34" t="s">
        <v>420</v>
      </c>
      <c r="C308" s="583" t="s">
        <v>643</v>
      </c>
      <c r="D308" s="584"/>
      <c r="E308" s="35" t="s">
        <v>321</v>
      </c>
      <c r="F308" s="41">
        <v>1</v>
      </c>
      <c r="G308" s="36">
        <v>3.28</v>
      </c>
      <c r="H308" s="37">
        <f>G308*F308</f>
        <v>3.28</v>
      </c>
    </row>
    <row r="309" spans="1:8">
      <c r="A309" s="53"/>
      <c r="B309" s="78"/>
      <c r="C309" s="52"/>
      <c r="D309" s="79"/>
      <c r="E309" s="53"/>
      <c r="F309" s="573" t="s">
        <v>333</v>
      </c>
      <c r="G309" s="574"/>
      <c r="H309" s="80">
        <f>SUM(H304:H308)</f>
        <v>91.995000000000005</v>
      </c>
    </row>
    <row r="310" spans="1:8">
      <c r="A310" s="182"/>
      <c r="B310" s="183"/>
      <c r="C310" s="184"/>
      <c r="D310" s="185"/>
      <c r="E310" s="185"/>
      <c r="F310" s="185"/>
      <c r="G310" s="185"/>
      <c r="H310" s="81"/>
    </row>
    <row r="311" spans="1:8">
      <c r="A311" s="575" t="s">
        <v>656</v>
      </c>
      <c r="B311" s="576"/>
      <c r="C311" s="605" t="s">
        <v>428</v>
      </c>
      <c r="D311" s="606"/>
      <c r="E311" s="606"/>
      <c r="F311" s="606"/>
      <c r="G311" s="606"/>
      <c r="H311" s="607"/>
    </row>
    <row r="312" spans="1:8" ht="25.5">
      <c r="A312" s="30" t="s">
        <v>318</v>
      </c>
      <c r="B312" s="31" t="s">
        <v>406</v>
      </c>
      <c r="C312" s="575" t="s">
        <v>320</v>
      </c>
      <c r="D312" s="576"/>
      <c r="E312" s="30" t="s">
        <v>321</v>
      </c>
      <c r="F312" s="30" t="s">
        <v>322</v>
      </c>
      <c r="G312" s="30" t="s">
        <v>323</v>
      </c>
      <c r="H312" s="32" t="s">
        <v>324</v>
      </c>
    </row>
    <row r="313" spans="1:8">
      <c r="A313" s="28">
        <v>6111</v>
      </c>
      <c r="B313" s="67"/>
      <c r="C313" s="95" t="s">
        <v>508</v>
      </c>
      <c r="D313" s="68"/>
      <c r="E313" s="35" t="s">
        <v>331</v>
      </c>
      <c r="F313" s="55">
        <v>0.3</v>
      </c>
      <c r="G313" s="59">
        <v>10.49</v>
      </c>
      <c r="H313" s="37">
        <f>G313*F313</f>
        <v>3.1469999999999998</v>
      </c>
    </row>
    <row r="314" spans="1:8">
      <c r="A314" s="33">
        <v>37400</v>
      </c>
      <c r="B314" s="95"/>
      <c r="C314" s="571" t="s">
        <v>648</v>
      </c>
      <c r="D314" s="572"/>
      <c r="E314" s="35" t="s">
        <v>321</v>
      </c>
      <c r="F314" s="96">
        <v>1</v>
      </c>
      <c r="G314" s="36">
        <v>30.67</v>
      </c>
      <c r="H314" s="37">
        <f>G314*F314</f>
        <v>30.67</v>
      </c>
    </row>
    <row r="315" spans="1:8">
      <c r="A315" s="53"/>
      <c r="B315" s="78"/>
      <c r="C315" s="78"/>
      <c r="D315" s="79"/>
      <c r="E315" s="53"/>
      <c r="F315" s="573" t="s">
        <v>333</v>
      </c>
      <c r="G315" s="574"/>
      <c r="H315" s="80">
        <f>SUM(H313:H314)</f>
        <v>33.817</v>
      </c>
    </row>
    <row r="316" spans="1:8">
      <c r="A316" s="182"/>
      <c r="B316" s="183"/>
      <c r="C316" s="184"/>
      <c r="D316" s="185"/>
      <c r="E316" s="185"/>
      <c r="F316" s="185"/>
      <c r="G316" s="185"/>
      <c r="H316" s="81"/>
    </row>
    <row r="317" spans="1:8">
      <c r="A317" s="575" t="s">
        <v>659</v>
      </c>
      <c r="B317" s="576"/>
      <c r="C317" s="605" t="s">
        <v>650</v>
      </c>
      <c r="D317" s="606"/>
      <c r="E317" s="606"/>
      <c r="F317" s="606"/>
      <c r="G317" s="606"/>
      <c r="H317" s="614"/>
    </row>
    <row r="318" spans="1:8" ht="25.5">
      <c r="A318" s="30" t="s">
        <v>318</v>
      </c>
      <c r="B318" s="31" t="s">
        <v>406</v>
      </c>
      <c r="C318" s="575" t="s">
        <v>320</v>
      </c>
      <c r="D318" s="576"/>
      <c r="E318" s="30" t="s">
        <v>321</v>
      </c>
      <c r="F318" s="30" t="s">
        <v>322</v>
      </c>
      <c r="G318" s="30" t="s">
        <v>323</v>
      </c>
      <c r="H318" s="32" t="s">
        <v>324</v>
      </c>
    </row>
    <row r="319" spans="1:8">
      <c r="A319" s="33">
        <v>2696</v>
      </c>
      <c r="B319" s="47"/>
      <c r="C319" s="583" t="s">
        <v>651</v>
      </c>
      <c r="D319" s="584"/>
      <c r="E319" s="35" t="s">
        <v>331</v>
      </c>
      <c r="F319" s="55">
        <v>1</v>
      </c>
      <c r="G319" s="36">
        <v>14.6</v>
      </c>
      <c r="H319" s="37">
        <f>G319*F319</f>
        <v>14.6</v>
      </c>
    </row>
    <row r="320" spans="1:8">
      <c r="A320" s="28">
        <v>246</v>
      </c>
      <c r="B320" s="67"/>
      <c r="C320" s="583" t="s">
        <v>652</v>
      </c>
      <c r="D320" s="584"/>
      <c r="E320" s="35" t="s">
        <v>331</v>
      </c>
      <c r="F320" s="55">
        <v>2</v>
      </c>
      <c r="G320" s="59">
        <v>10.95</v>
      </c>
      <c r="H320" s="37">
        <f t="shared" ref="H320:H325" si="16">G320*F320</f>
        <v>21.9</v>
      </c>
    </row>
    <row r="321" spans="1:8">
      <c r="A321" s="28">
        <v>4358</v>
      </c>
      <c r="B321" s="67"/>
      <c r="C321" s="583" t="s">
        <v>404</v>
      </c>
      <c r="D321" s="584"/>
      <c r="E321" s="35" t="s">
        <v>326</v>
      </c>
      <c r="F321" s="55">
        <v>4</v>
      </c>
      <c r="G321" s="59">
        <v>0.89</v>
      </c>
      <c r="H321" s="37">
        <f t="shared" si="16"/>
        <v>3.56</v>
      </c>
    </row>
    <row r="322" spans="1:8">
      <c r="A322" s="28">
        <v>11698</v>
      </c>
      <c r="B322" s="67"/>
      <c r="C322" s="583" t="s">
        <v>653</v>
      </c>
      <c r="D322" s="584"/>
      <c r="E322" s="35" t="s">
        <v>326</v>
      </c>
      <c r="F322" s="55">
        <v>1</v>
      </c>
      <c r="G322" s="59">
        <v>498.03</v>
      </c>
      <c r="H322" s="37">
        <f t="shared" si="16"/>
        <v>498.03</v>
      </c>
    </row>
    <row r="323" spans="1:8">
      <c r="A323" s="28">
        <v>3146</v>
      </c>
      <c r="B323" s="67"/>
      <c r="C323" s="583" t="s">
        <v>405</v>
      </c>
      <c r="D323" s="584"/>
      <c r="E323" s="35" t="s">
        <v>326</v>
      </c>
      <c r="F323" s="55">
        <v>1</v>
      </c>
      <c r="G323" s="59">
        <v>2.79</v>
      </c>
      <c r="H323" s="37">
        <f t="shared" si="16"/>
        <v>2.79</v>
      </c>
    </row>
    <row r="324" spans="1:8">
      <c r="A324" s="33">
        <v>6157</v>
      </c>
      <c r="B324" s="95"/>
      <c r="C324" s="571" t="s">
        <v>654</v>
      </c>
      <c r="D324" s="572"/>
      <c r="E324" s="35" t="s">
        <v>326</v>
      </c>
      <c r="F324" s="55">
        <v>1</v>
      </c>
      <c r="G324" s="36">
        <v>28.38</v>
      </c>
      <c r="H324" s="37">
        <f t="shared" si="16"/>
        <v>28.38</v>
      </c>
    </row>
    <row r="325" spans="1:8" ht="13.5" thickBot="1">
      <c r="A325" s="188">
        <v>6149</v>
      </c>
      <c r="B325" s="189"/>
      <c r="C325" s="683" t="s">
        <v>655</v>
      </c>
      <c r="D325" s="684"/>
      <c r="E325" s="190" t="s">
        <v>326</v>
      </c>
      <c r="F325" s="191">
        <v>1</v>
      </c>
      <c r="G325" s="192">
        <v>11.82</v>
      </c>
      <c r="H325" s="193">
        <f t="shared" si="16"/>
        <v>11.82</v>
      </c>
    </row>
    <row r="326" spans="1:8" ht="13.5" thickBot="1">
      <c r="A326" s="194"/>
      <c r="B326" s="195"/>
      <c r="C326" s="195"/>
      <c r="D326" s="196"/>
      <c r="E326" s="197"/>
      <c r="F326" s="592" t="s">
        <v>333</v>
      </c>
      <c r="G326" s="593"/>
      <c r="H326" s="198">
        <f>SUM(H319:H325)</f>
        <v>581.07999999999993</v>
      </c>
    </row>
    <row r="327" spans="1:8">
      <c r="A327" s="182"/>
      <c r="B327" s="183"/>
      <c r="C327" s="184"/>
      <c r="D327" s="185"/>
      <c r="E327" s="185"/>
      <c r="F327" s="185"/>
      <c r="G327" s="185"/>
      <c r="H327" s="81"/>
    </row>
    <row r="328" spans="1:8">
      <c r="A328" s="575" t="s">
        <v>975</v>
      </c>
      <c r="B328" s="576"/>
      <c r="C328" s="575" t="s">
        <v>657</v>
      </c>
      <c r="D328" s="577"/>
      <c r="E328" s="577"/>
      <c r="F328" s="577"/>
      <c r="G328" s="577"/>
      <c r="H328" s="609"/>
    </row>
    <row r="329" spans="1:8" ht="25.5">
      <c r="A329" s="30" t="s">
        <v>318</v>
      </c>
      <c r="B329" s="31" t="s">
        <v>406</v>
      </c>
      <c r="C329" s="575" t="s">
        <v>320</v>
      </c>
      <c r="D329" s="576"/>
      <c r="E329" s="30" t="s">
        <v>321</v>
      </c>
      <c r="F329" s="30" t="s">
        <v>322</v>
      </c>
      <c r="G329" s="30" t="s">
        <v>323</v>
      </c>
      <c r="H329" s="32" t="s">
        <v>324</v>
      </c>
    </row>
    <row r="330" spans="1:8">
      <c r="A330" s="28">
        <v>6111</v>
      </c>
      <c r="B330" s="67"/>
      <c r="C330" s="95" t="s">
        <v>508</v>
      </c>
      <c r="D330" s="68"/>
      <c r="E330" s="35" t="s">
        <v>331</v>
      </c>
      <c r="F330" s="55">
        <v>0.3</v>
      </c>
      <c r="G330" s="59">
        <v>10.49</v>
      </c>
      <c r="H330" s="37">
        <f>G330*F330</f>
        <v>3.1469999999999998</v>
      </c>
    </row>
    <row r="331" spans="1:8">
      <c r="A331" s="33">
        <v>11758</v>
      </c>
      <c r="B331" s="95"/>
      <c r="C331" s="571" t="s">
        <v>658</v>
      </c>
      <c r="D331" s="572"/>
      <c r="E331" s="35" t="s">
        <v>321</v>
      </c>
      <c r="F331" s="41">
        <v>1</v>
      </c>
      <c r="G331" s="36">
        <v>29.46</v>
      </c>
      <c r="H331" s="37">
        <f>G331*F331</f>
        <v>29.46</v>
      </c>
    </row>
    <row r="332" spans="1:8">
      <c r="A332" s="53"/>
      <c r="B332" s="78"/>
      <c r="C332" s="78"/>
      <c r="D332" s="79"/>
      <c r="E332" s="53"/>
      <c r="F332" s="573" t="s">
        <v>333</v>
      </c>
      <c r="G332" s="574"/>
      <c r="H332" s="80">
        <f>SUM(H330:H331)</f>
        <v>32.606999999999999</v>
      </c>
    </row>
    <row r="333" spans="1:8">
      <c r="A333" s="84"/>
      <c r="B333" s="84"/>
      <c r="C333" s="84"/>
      <c r="D333" s="126"/>
      <c r="E333" s="84"/>
      <c r="F333" s="127"/>
      <c r="G333" s="127"/>
      <c r="H333" s="187"/>
    </row>
    <row r="334" spans="1:8" ht="18" customHeight="1">
      <c r="A334" s="575" t="s">
        <v>666</v>
      </c>
      <c r="B334" s="576"/>
      <c r="C334" s="575" t="s">
        <v>268</v>
      </c>
      <c r="D334" s="577"/>
      <c r="E334" s="577"/>
      <c r="F334" s="577"/>
      <c r="G334" s="577"/>
      <c r="H334" s="609"/>
    </row>
    <row r="335" spans="1:8" ht="25.5">
      <c r="A335" s="30" t="s">
        <v>318</v>
      </c>
      <c r="B335" s="31" t="s">
        <v>406</v>
      </c>
      <c r="C335" s="575" t="s">
        <v>320</v>
      </c>
      <c r="D335" s="576"/>
      <c r="E335" s="30" t="s">
        <v>321</v>
      </c>
      <c r="F335" s="30" t="s">
        <v>322</v>
      </c>
      <c r="G335" s="30" t="s">
        <v>323</v>
      </c>
      <c r="H335" s="32" t="s">
        <v>324</v>
      </c>
    </row>
    <row r="336" spans="1:8">
      <c r="A336" s="28">
        <v>6111</v>
      </c>
      <c r="B336" s="67"/>
      <c r="C336" s="95" t="s">
        <v>508</v>
      </c>
      <c r="D336" s="68"/>
      <c r="E336" s="35" t="s">
        <v>331</v>
      </c>
      <c r="F336" s="55">
        <v>0.3</v>
      </c>
      <c r="G336" s="59">
        <v>10.49</v>
      </c>
      <c r="H336" s="37">
        <f>G336*F336</f>
        <v>3.1469999999999998</v>
      </c>
    </row>
    <row r="337" spans="1:8">
      <c r="A337" s="33">
        <v>37401</v>
      </c>
      <c r="B337" s="95"/>
      <c r="C337" s="571" t="s">
        <v>268</v>
      </c>
      <c r="D337" s="572"/>
      <c r="E337" s="35" t="s">
        <v>321</v>
      </c>
      <c r="F337" s="41">
        <v>1</v>
      </c>
      <c r="G337" s="36">
        <v>30.67</v>
      </c>
      <c r="H337" s="37">
        <f>G337*F337</f>
        <v>30.67</v>
      </c>
    </row>
    <row r="338" spans="1:8">
      <c r="A338" s="53"/>
      <c r="B338" s="78"/>
      <c r="C338" s="612"/>
      <c r="D338" s="613"/>
      <c r="E338" s="53"/>
      <c r="F338" s="573" t="s">
        <v>333</v>
      </c>
      <c r="G338" s="574"/>
      <c r="H338" s="80">
        <f>SUM(H336:H337)</f>
        <v>33.817</v>
      </c>
    </row>
    <row r="339" spans="1:8">
      <c r="A339" s="182"/>
      <c r="B339" s="183"/>
      <c r="C339" s="184"/>
      <c r="D339" s="185"/>
      <c r="E339" s="185"/>
      <c r="F339" s="185"/>
      <c r="G339" s="185"/>
      <c r="H339" s="81"/>
    </row>
    <row r="340" spans="1:8" ht="35.25" customHeight="1">
      <c r="A340" s="575" t="s">
        <v>669</v>
      </c>
      <c r="B340" s="576"/>
      <c r="C340" s="575" t="s">
        <v>747</v>
      </c>
      <c r="D340" s="577"/>
      <c r="E340" s="577"/>
      <c r="F340" s="576"/>
      <c r="G340" s="30"/>
      <c r="H340" s="30"/>
    </row>
    <row r="341" spans="1:8" ht="25.5">
      <c r="A341" s="30" t="s">
        <v>318</v>
      </c>
      <c r="B341" s="31" t="s">
        <v>406</v>
      </c>
      <c r="C341" s="575" t="s">
        <v>320</v>
      </c>
      <c r="D341" s="576"/>
      <c r="E341" s="30" t="s">
        <v>321</v>
      </c>
      <c r="F341" s="30" t="s">
        <v>322</v>
      </c>
      <c r="G341" s="30" t="s">
        <v>323</v>
      </c>
      <c r="H341" s="32" t="s">
        <v>324</v>
      </c>
    </row>
    <row r="342" spans="1:8">
      <c r="A342" s="33">
        <v>6111</v>
      </c>
      <c r="B342" s="29"/>
      <c r="C342" s="578" t="s">
        <v>660</v>
      </c>
      <c r="D342" s="579"/>
      <c r="E342" s="35" t="s">
        <v>331</v>
      </c>
      <c r="F342" s="41">
        <v>2.9</v>
      </c>
      <c r="G342" s="36">
        <v>10.49</v>
      </c>
      <c r="H342" s="37">
        <f t="shared" ref="H342:H348" si="17">G342*F342</f>
        <v>30.420999999999999</v>
      </c>
    </row>
    <row r="343" spans="1:8">
      <c r="A343" s="35">
        <v>2696</v>
      </c>
      <c r="B343" s="34"/>
      <c r="C343" s="610" t="s">
        <v>661</v>
      </c>
      <c r="D343" s="611"/>
      <c r="E343" s="35" t="s">
        <v>407</v>
      </c>
      <c r="F343" s="41">
        <v>1.5</v>
      </c>
      <c r="G343" s="36">
        <v>14.6</v>
      </c>
      <c r="H343" s="37">
        <f t="shared" si="17"/>
        <v>21.9</v>
      </c>
    </row>
    <row r="344" spans="1:8">
      <c r="A344" s="35">
        <v>4750</v>
      </c>
      <c r="B344" s="34"/>
      <c r="C344" s="571" t="s">
        <v>662</v>
      </c>
      <c r="D344" s="572"/>
      <c r="E344" s="35" t="s">
        <v>407</v>
      </c>
      <c r="F344" s="41">
        <v>1.4</v>
      </c>
      <c r="G344" s="36">
        <v>14.11</v>
      </c>
      <c r="H344" s="37">
        <f t="shared" si="17"/>
        <v>19.753999999999998</v>
      </c>
    </row>
    <row r="345" spans="1:8">
      <c r="A345" s="35">
        <v>11795</v>
      </c>
      <c r="B345" s="34"/>
      <c r="C345" s="571" t="s">
        <v>663</v>
      </c>
      <c r="D345" s="572"/>
      <c r="E345" s="35" t="s">
        <v>387</v>
      </c>
      <c r="F345" s="41">
        <v>1.62</v>
      </c>
      <c r="G345" s="36">
        <v>400</v>
      </c>
      <c r="H345" s="37">
        <f t="shared" si="17"/>
        <v>648</v>
      </c>
    </row>
    <row r="346" spans="1:8">
      <c r="A346" s="33">
        <v>6149</v>
      </c>
      <c r="B346" s="29"/>
      <c r="C346" s="571" t="s">
        <v>655</v>
      </c>
      <c r="D346" s="572"/>
      <c r="E346" s="35" t="s">
        <v>321</v>
      </c>
      <c r="F346" s="41">
        <v>1</v>
      </c>
      <c r="G346" s="36">
        <v>11.82</v>
      </c>
      <c r="H346" s="37">
        <f t="shared" si="17"/>
        <v>11.82</v>
      </c>
    </row>
    <row r="347" spans="1:8">
      <c r="A347" s="33">
        <v>1743</v>
      </c>
      <c r="B347" s="29"/>
      <c r="C347" s="571" t="s">
        <v>664</v>
      </c>
      <c r="D347" s="572"/>
      <c r="E347" s="35" t="s">
        <v>321</v>
      </c>
      <c r="F347" s="41">
        <v>1</v>
      </c>
      <c r="G347" s="36">
        <v>108.68</v>
      </c>
      <c r="H347" s="37">
        <f t="shared" si="17"/>
        <v>108.68</v>
      </c>
    </row>
    <row r="348" spans="1:8">
      <c r="A348" s="33">
        <v>87295</v>
      </c>
      <c r="B348" s="29"/>
      <c r="C348" s="571" t="s">
        <v>665</v>
      </c>
      <c r="D348" s="572"/>
      <c r="E348" s="35" t="s">
        <v>525</v>
      </c>
      <c r="F348" s="200">
        <v>2.3E-3</v>
      </c>
      <c r="G348" s="36">
        <v>344.12</v>
      </c>
      <c r="H348" s="201">
        <f t="shared" si="17"/>
        <v>0.79147599999999996</v>
      </c>
    </row>
    <row r="349" spans="1:8">
      <c r="A349" s="53"/>
      <c r="B349" s="78"/>
      <c r="C349" s="52"/>
      <c r="D349" s="79"/>
      <c r="E349" s="53"/>
      <c r="F349" s="573" t="s">
        <v>333</v>
      </c>
      <c r="G349" s="574"/>
      <c r="H349" s="80">
        <f>SUM(H342:H348)</f>
        <v>841.36647600000003</v>
      </c>
    </row>
    <row r="350" spans="1:8">
      <c r="A350" s="84"/>
      <c r="B350" s="84"/>
      <c r="C350" s="85"/>
      <c r="D350" s="126"/>
      <c r="E350" s="84"/>
      <c r="F350" s="127"/>
      <c r="G350" s="127"/>
      <c r="H350" s="187"/>
    </row>
    <row r="351" spans="1:8" ht="27.75" customHeight="1">
      <c r="A351" s="575" t="s">
        <v>672</v>
      </c>
      <c r="B351" s="576"/>
      <c r="C351" s="575" t="s">
        <v>982</v>
      </c>
      <c r="D351" s="577"/>
      <c r="E351" s="577"/>
      <c r="F351" s="576"/>
      <c r="G351" s="30"/>
      <c r="H351" s="30"/>
    </row>
    <row r="352" spans="1:8" ht="25.5">
      <c r="A352" s="30" t="s">
        <v>318</v>
      </c>
      <c r="B352" s="293" t="s">
        <v>406</v>
      </c>
      <c r="C352" s="575" t="s">
        <v>320</v>
      </c>
      <c r="D352" s="576"/>
      <c r="E352" s="30" t="s">
        <v>321</v>
      </c>
      <c r="F352" s="30" t="s">
        <v>322</v>
      </c>
      <c r="G352" s="30" t="s">
        <v>323</v>
      </c>
      <c r="H352" s="32" t="s">
        <v>324</v>
      </c>
    </row>
    <row r="353" spans="1:8">
      <c r="A353" s="33">
        <v>6111</v>
      </c>
      <c r="B353" s="29"/>
      <c r="C353" s="578" t="s">
        <v>660</v>
      </c>
      <c r="D353" s="579"/>
      <c r="E353" s="35" t="s">
        <v>331</v>
      </c>
      <c r="F353" s="41">
        <v>2.9</v>
      </c>
      <c r="G353" s="36">
        <v>10.49</v>
      </c>
      <c r="H353" s="37">
        <f t="shared" ref="H353:H355" si="18">G353*F353</f>
        <v>30.420999999999999</v>
      </c>
    </row>
    <row r="354" spans="1:8">
      <c r="A354" s="35">
        <v>11795</v>
      </c>
      <c r="B354" s="34"/>
      <c r="C354" s="571" t="s">
        <v>663</v>
      </c>
      <c r="D354" s="572"/>
      <c r="E354" s="35" t="s">
        <v>387</v>
      </c>
      <c r="F354" s="41">
        <v>1</v>
      </c>
      <c r="G354" s="36">
        <v>400</v>
      </c>
      <c r="H354" s="37">
        <f>G354*F354</f>
        <v>400</v>
      </c>
    </row>
    <row r="355" spans="1:8">
      <c r="A355" s="33">
        <v>87295</v>
      </c>
      <c r="B355" s="29"/>
      <c r="C355" s="571" t="s">
        <v>665</v>
      </c>
      <c r="D355" s="572"/>
      <c r="E355" s="35" t="s">
        <v>525</v>
      </c>
      <c r="F355" s="200">
        <v>2.3E-3</v>
      </c>
      <c r="G355" s="36">
        <v>344.12</v>
      </c>
      <c r="H355" s="301">
        <f t="shared" si="18"/>
        <v>0.79147599999999996</v>
      </c>
    </row>
    <row r="356" spans="1:8">
      <c r="A356" s="53"/>
      <c r="B356" s="294"/>
      <c r="C356" s="52"/>
      <c r="D356" s="79"/>
      <c r="E356" s="53"/>
      <c r="F356" s="573" t="s">
        <v>333</v>
      </c>
      <c r="G356" s="574"/>
      <c r="H356" s="80">
        <f>SUM(H353:H355)</f>
        <v>431.21247599999998</v>
      </c>
    </row>
    <row r="357" spans="1:8" ht="13.5" thickBot="1">
      <c r="A357" s="125"/>
      <c r="B357" s="85"/>
      <c r="C357" s="300"/>
      <c r="D357" s="300"/>
      <c r="E357" s="84"/>
      <c r="F357" s="127"/>
      <c r="G357" s="127"/>
      <c r="H357" s="127"/>
    </row>
    <row r="358" spans="1:8" ht="13.5" thickBot="1">
      <c r="A358" s="585" t="s">
        <v>680</v>
      </c>
      <c r="B358" s="586"/>
      <c r="C358" s="587" t="s">
        <v>421</v>
      </c>
      <c r="D358" s="588"/>
      <c r="E358" s="588"/>
      <c r="F358" s="588"/>
      <c r="G358" s="588"/>
      <c r="H358" s="589"/>
    </row>
    <row r="359" spans="1:8" ht="25.5">
      <c r="A359" s="76" t="s">
        <v>318</v>
      </c>
      <c r="B359" s="108" t="s">
        <v>406</v>
      </c>
      <c r="C359" s="594" t="s">
        <v>320</v>
      </c>
      <c r="D359" s="595"/>
      <c r="E359" s="76" t="s">
        <v>321</v>
      </c>
      <c r="F359" s="76" t="s">
        <v>322</v>
      </c>
      <c r="G359" s="76" t="s">
        <v>323</v>
      </c>
      <c r="H359" s="186" t="s">
        <v>324</v>
      </c>
    </row>
    <row r="360" spans="1:8">
      <c r="A360" s="33">
        <v>4750</v>
      </c>
      <c r="B360" s="47" t="s">
        <v>369</v>
      </c>
      <c r="C360" s="583" t="s">
        <v>600</v>
      </c>
      <c r="D360" s="584"/>
      <c r="E360" s="35" t="s">
        <v>331</v>
      </c>
      <c r="F360" s="27">
        <v>1</v>
      </c>
      <c r="G360" s="36">
        <v>14.11</v>
      </c>
      <c r="H360" s="37">
        <f>G360*F360</f>
        <v>14.11</v>
      </c>
    </row>
    <row r="361" spans="1:8">
      <c r="A361" s="28">
        <v>6111</v>
      </c>
      <c r="B361" s="67" t="s">
        <v>370</v>
      </c>
      <c r="C361" s="583" t="s">
        <v>508</v>
      </c>
      <c r="D361" s="584"/>
      <c r="E361" s="35" t="s">
        <v>331</v>
      </c>
      <c r="F361" s="27">
        <v>1</v>
      </c>
      <c r="G361" s="59">
        <v>10.49</v>
      </c>
      <c r="H361" s="37">
        <f>G361*F361</f>
        <v>10.49</v>
      </c>
    </row>
    <row r="362" spans="1:8">
      <c r="A362" s="33">
        <v>7583</v>
      </c>
      <c r="B362" s="95" t="s">
        <v>422</v>
      </c>
      <c r="C362" s="571" t="s">
        <v>667</v>
      </c>
      <c r="D362" s="572"/>
      <c r="E362" s="35" t="s">
        <v>321</v>
      </c>
      <c r="F362" s="202">
        <v>6</v>
      </c>
      <c r="G362" s="36">
        <v>0.41</v>
      </c>
      <c r="H362" s="37">
        <f>G362*F362</f>
        <v>2.46</v>
      </c>
    </row>
    <row r="363" spans="1:8" ht="27.75" customHeight="1">
      <c r="A363" s="33">
        <v>36081</v>
      </c>
      <c r="B363" s="29" t="s">
        <v>423</v>
      </c>
      <c r="C363" s="583" t="s">
        <v>668</v>
      </c>
      <c r="D363" s="584"/>
      <c r="E363" s="35" t="s">
        <v>321</v>
      </c>
      <c r="F363" s="96">
        <v>1</v>
      </c>
      <c r="G363" s="36">
        <v>207.92</v>
      </c>
      <c r="H363" s="37">
        <f>G363*F363</f>
        <v>207.92</v>
      </c>
    </row>
    <row r="364" spans="1:8">
      <c r="A364" s="53"/>
      <c r="B364" s="78"/>
      <c r="C364" s="78"/>
      <c r="D364" s="79"/>
      <c r="E364" s="53"/>
      <c r="F364" s="573" t="s">
        <v>333</v>
      </c>
      <c r="G364" s="574"/>
      <c r="H364" s="80">
        <f>SUM(H360:H363)</f>
        <v>234.98</v>
      </c>
    </row>
    <row r="365" spans="1:8">
      <c r="A365" s="97"/>
      <c r="B365" s="97"/>
      <c r="C365" s="97"/>
      <c r="D365" s="25"/>
      <c r="E365" s="97"/>
      <c r="F365" s="98"/>
      <c r="G365" s="98"/>
      <c r="H365" s="99"/>
    </row>
    <row r="366" spans="1:8">
      <c r="A366" s="594" t="s">
        <v>683</v>
      </c>
      <c r="B366" s="595"/>
      <c r="C366" s="575" t="s">
        <v>424</v>
      </c>
      <c r="D366" s="577"/>
      <c r="E366" s="577"/>
      <c r="F366" s="577"/>
      <c r="G366" s="577"/>
      <c r="H366" s="609"/>
    </row>
    <row r="367" spans="1:8" ht="25.5">
      <c r="A367" s="30" t="s">
        <v>318</v>
      </c>
      <c r="B367" s="31" t="s">
        <v>406</v>
      </c>
      <c r="C367" s="575" t="s">
        <v>320</v>
      </c>
      <c r="D367" s="576"/>
      <c r="E367" s="30" t="s">
        <v>321</v>
      </c>
      <c r="F367" s="30" t="s">
        <v>322</v>
      </c>
      <c r="G367" s="30" t="s">
        <v>323</v>
      </c>
      <c r="H367" s="32" t="s">
        <v>324</v>
      </c>
    </row>
    <row r="368" spans="1:8">
      <c r="A368" s="33">
        <v>246</v>
      </c>
      <c r="B368" s="29" t="s">
        <v>425</v>
      </c>
      <c r="C368" s="578" t="s">
        <v>670</v>
      </c>
      <c r="D368" s="579"/>
      <c r="E368" s="35" t="s">
        <v>331</v>
      </c>
      <c r="F368" s="41">
        <v>0.5</v>
      </c>
      <c r="G368" s="36">
        <v>10.95</v>
      </c>
      <c r="H368" s="37">
        <f>G368*F368</f>
        <v>5.4749999999999996</v>
      </c>
    </row>
    <row r="369" spans="1:8">
      <c r="A369" s="28">
        <v>2696</v>
      </c>
      <c r="B369" s="67" t="s">
        <v>426</v>
      </c>
      <c r="C369" s="583" t="s">
        <v>361</v>
      </c>
      <c r="D369" s="584"/>
      <c r="E369" s="35" t="s">
        <v>331</v>
      </c>
      <c r="F369" s="41">
        <v>0.5</v>
      </c>
      <c r="G369" s="59">
        <v>14.6</v>
      </c>
      <c r="H369" s="37">
        <f>G369*F369</f>
        <v>7.3</v>
      </c>
    </row>
    <row r="370" spans="1:8">
      <c r="A370" s="33">
        <v>11777</v>
      </c>
      <c r="B370" s="95" t="s">
        <v>427</v>
      </c>
      <c r="C370" s="571" t="s">
        <v>671</v>
      </c>
      <c r="D370" s="572"/>
      <c r="E370" s="35" t="s">
        <v>326</v>
      </c>
      <c r="F370" s="41">
        <v>1</v>
      </c>
      <c r="G370" s="36">
        <v>115.14</v>
      </c>
      <c r="H370" s="37">
        <f>G370*F370</f>
        <v>115.14</v>
      </c>
    </row>
    <row r="371" spans="1:8">
      <c r="A371" s="53"/>
      <c r="B371" s="78"/>
      <c r="C371" s="78"/>
      <c r="D371" s="79"/>
      <c r="E371" s="53"/>
      <c r="F371" s="573" t="s">
        <v>333</v>
      </c>
      <c r="G371" s="574"/>
      <c r="H371" s="80">
        <f>SUM(H368:H370)</f>
        <v>127.91499999999999</v>
      </c>
    </row>
    <row r="372" spans="1:8">
      <c r="A372" s="608"/>
      <c r="B372" s="608"/>
      <c r="C372" s="682"/>
      <c r="D372" s="682"/>
      <c r="E372" s="82"/>
      <c r="F372" s="83"/>
      <c r="G372" s="83"/>
      <c r="H372" s="83"/>
    </row>
    <row r="373" spans="1:8">
      <c r="A373" s="575" t="s">
        <v>686</v>
      </c>
      <c r="B373" s="576"/>
      <c r="C373" s="575" t="s">
        <v>430</v>
      </c>
      <c r="D373" s="577"/>
      <c r="E373" s="577"/>
      <c r="F373" s="577"/>
      <c r="G373" s="577"/>
      <c r="H373" s="576"/>
    </row>
    <row r="374" spans="1:8" ht="25.5">
      <c r="A374" s="30" t="s">
        <v>318</v>
      </c>
      <c r="B374" s="31" t="s">
        <v>406</v>
      </c>
      <c r="C374" s="575" t="s">
        <v>320</v>
      </c>
      <c r="D374" s="576"/>
      <c r="E374" s="30" t="s">
        <v>321</v>
      </c>
      <c r="F374" s="30" t="s">
        <v>322</v>
      </c>
      <c r="G374" s="30" t="s">
        <v>323</v>
      </c>
      <c r="H374" s="32" t="s">
        <v>324</v>
      </c>
    </row>
    <row r="375" spans="1:8">
      <c r="A375" s="33">
        <v>246</v>
      </c>
      <c r="B375" s="29" t="s">
        <v>425</v>
      </c>
      <c r="C375" s="578" t="s">
        <v>670</v>
      </c>
      <c r="D375" s="579"/>
      <c r="E375" s="35" t="s">
        <v>331</v>
      </c>
      <c r="F375" s="41">
        <v>7.7</v>
      </c>
      <c r="G375" s="36">
        <v>10.95</v>
      </c>
      <c r="H375" s="37">
        <f>G375*F375</f>
        <v>84.314999999999998</v>
      </c>
    </row>
    <row r="376" spans="1:8">
      <c r="A376" s="28">
        <v>2696</v>
      </c>
      <c r="B376" s="67" t="s">
        <v>426</v>
      </c>
      <c r="C376" s="583" t="s">
        <v>361</v>
      </c>
      <c r="D376" s="584"/>
      <c r="E376" s="35" t="s">
        <v>331</v>
      </c>
      <c r="F376" s="41">
        <v>7.7</v>
      </c>
      <c r="G376" s="59">
        <v>14.6</v>
      </c>
      <c r="H376" s="37">
        <f>G376*F376</f>
        <v>112.42</v>
      </c>
    </row>
    <row r="377" spans="1:8">
      <c r="A377" s="28">
        <v>20211</v>
      </c>
      <c r="B377" s="67" t="s">
        <v>431</v>
      </c>
      <c r="C377" s="583" t="s">
        <v>673</v>
      </c>
      <c r="D377" s="584"/>
      <c r="E377" s="35" t="s">
        <v>329</v>
      </c>
      <c r="F377" s="41">
        <v>5</v>
      </c>
      <c r="G377" s="59">
        <v>10.119999999999999</v>
      </c>
      <c r="H377" s="37">
        <f t="shared" ref="H377:H383" si="19">G377*F377</f>
        <v>50.599999999999994</v>
      </c>
    </row>
    <row r="378" spans="1:8">
      <c r="A378" s="28">
        <v>10498</v>
      </c>
      <c r="B378" s="67" t="s">
        <v>432</v>
      </c>
      <c r="C378" s="583" t="s">
        <v>674</v>
      </c>
      <c r="D378" s="584"/>
      <c r="E378" s="35" t="s">
        <v>341</v>
      </c>
      <c r="F378" s="41">
        <v>0.1</v>
      </c>
      <c r="G378" s="59">
        <v>6.57</v>
      </c>
      <c r="H378" s="37">
        <f t="shared" si="19"/>
        <v>0.65700000000000003</v>
      </c>
    </row>
    <row r="379" spans="1:8">
      <c r="A379" s="28">
        <v>3263</v>
      </c>
      <c r="B379" s="67" t="s">
        <v>433</v>
      </c>
      <c r="C379" s="583" t="s">
        <v>675</v>
      </c>
      <c r="D379" s="584"/>
      <c r="E379" s="35" t="s">
        <v>326</v>
      </c>
      <c r="F379" s="41">
        <v>2</v>
      </c>
      <c r="G379" s="59">
        <v>15.49</v>
      </c>
      <c r="H379" s="37">
        <f t="shared" si="19"/>
        <v>30.98</v>
      </c>
    </row>
    <row r="380" spans="1:8">
      <c r="A380" s="28">
        <v>3264</v>
      </c>
      <c r="B380" s="67" t="s">
        <v>434</v>
      </c>
      <c r="C380" s="583" t="s">
        <v>676</v>
      </c>
      <c r="D380" s="584"/>
      <c r="E380" s="35" t="s">
        <v>326</v>
      </c>
      <c r="F380" s="41">
        <v>2</v>
      </c>
      <c r="G380" s="59">
        <v>18.62</v>
      </c>
      <c r="H380" s="37">
        <f t="shared" si="19"/>
        <v>37.24</v>
      </c>
    </row>
    <row r="381" spans="1:8">
      <c r="A381" s="28">
        <v>3266</v>
      </c>
      <c r="B381" s="67" t="s">
        <v>435</v>
      </c>
      <c r="C381" s="583" t="s">
        <v>677</v>
      </c>
      <c r="D381" s="584"/>
      <c r="E381" s="35" t="s">
        <v>326</v>
      </c>
      <c r="F381" s="41">
        <v>4</v>
      </c>
      <c r="G381" s="59">
        <v>38.700000000000003</v>
      </c>
      <c r="H381" s="37">
        <f t="shared" si="19"/>
        <v>154.80000000000001</v>
      </c>
    </row>
    <row r="382" spans="1:8">
      <c r="A382" s="28">
        <v>3148</v>
      </c>
      <c r="B382" s="67" t="s">
        <v>436</v>
      </c>
      <c r="C382" s="583" t="s">
        <v>678</v>
      </c>
      <c r="D382" s="584"/>
      <c r="E382" s="35" t="s">
        <v>329</v>
      </c>
      <c r="F382" s="41">
        <v>3.03</v>
      </c>
      <c r="G382" s="59">
        <v>10.29</v>
      </c>
      <c r="H382" s="37">
        <f t="shared" si="19"/>
        <v>31.178699999999996</v>
      </c>
    </row>
    <row r="383" spans="1:8">
      <c r="A383" s="28">
        <v>37105</v>
      </c>
      <c r="B383" s="67" t="s">
        <v>437</v>
      </c>
      <c r="C383" s="583" t="s">
        <v>679</v>
      </c>
      <c r="D383" s="584"/>
      <c r="E383" s="35" t="s">
        <v>326</v>
      </c>
      <c r="F383" s="41">
        <v>1</v>
      </c>
      <c r="G383" s="59">
        <v>1351.75</v>
      </c>
      <c r="H383" s="37">
        <f t="shared" si="19"/>
        <v>1351.75</v>
      </c>
    </row>
    <row r="384" spans="1:8">
      <c r="A384" s="53"/>
      <c r="B384" s="78"/>
      <c r="C384" s="78"/>
      <c r="D384" s="79"/>
      <c r="E384" s="53"/>
      <c r="F384" s="573" t="s">
        <v>333</v>
      </c>
      <c r="G384" s="574"/>
      <c r="H384" s="80">
        <f>SUM(H375:H383)</f>
        <v>1853.9407000000001</v>
      </c>
    </row>
    <row r="385" spans="1:8">
      <c r="A385" s="83"/>
      <c r="B385" s="83"/>
      <c r="C385" s="83"/>
      <c r="D385" s="83"/>
      <c r="E385" s="83"/>
      <c r="F385" s="83"/>
      <c r="G385" s="83"/>
      <c r="H385" s="81"/>
    </row>
    <row r="386" spans="1:8" ht="27.75" customHeight="1">
      <c r="A386" s="575" t="s">
        <v>689</v>
      </c>
      <c r="B386" s="576"/>
      <c r="C386" s="605" t="s">
        <v>438</v>
      </c>
      <c r="D386" s="607"/>
      <c r="E386" s="70"/>
      <c r="F386" s="30"/>
      <c r="G386" s="30"/>
      <c r="H386" s="30"/>
    </row>
    <row r="387" spans="1:8" ht="25.5">
      <c r="A387" s="30" t="s">
        <v>318</v>
      </c>
      <c r="B387" s="31" t="s">
        <v>406</v>
      </c>
      <c r="C387" s="575" t="s">
        <v>320</v>
      </c>
      <c r="D387" s="576"/>
      <c r="E387" s="30" t="s">
        <v>321</v>
      </c>
      <c r="F387" s="30" t="s">
        <v>322</v>
      </c>
      <c r="G387" s="30" t="s">
        <v>323</v>
      </c>
      <c r="H387" s="32" t="s">
        <v>324</v>
      </c>
    </row>
    <row r="388" spans="1:8">
      <c r="A388" s="33">
        <v>246</v>
      </c>
      <c r="B388" s="29" t="s">
        <v>425</v>
      </c>
      <c r="C388" s="578" t="s">
        <v>670</v>
      </c>
      <c r="D388" s="579"/>
      <c r="E388" s="35" t="s">
        <v>331</v>
      </c>
      <c r="F388" s="41">
        <v>3</v>
      </c>
      <c r="G388" s="36">
        <v>10.95</v>
      </c>
      <c r="H388" s="37">
        <f t="shared" ref="H388:H393" si="20">G388*F388</f>
        <v>32.849999999999994</v>
      </c>
    </row>
    <row r="389" spans="1:8">
      <c r="A389" s="28">
        <v>2696</v>
      </c>
      <c r="B389" s="67" t="s">
        <v>426</v>
      </c>
      <c r="C389" s="583" t="s">
        <v>361</v>
      </c>
      <c r="D389" s="584"/>
      <c r="E389" s="35" t="s">
        <v>331</v>
      </c>
      <c r="F389" s="41">
        <v>3</v>
      </c>
      <c r="G389" s="59">
        <v>14.6</v>
      </c>
      <c r="H389" s="37">
        <f t="shared" si="20"/>
        <v>43.8</v>
      </c>
    </row>
    <row r="390" spans="1:8" ht="12.75" customHeight="1">
      <c r="A390" s="28">
        <v>350</v>
      </c>
      <c r="B390" s="67" t="s">
        <v>439</v>
      </c>
      <c r="C390" s="583" t="s">
        <v>963</v>
      </c>
      <c r="D390" s="584"/>
      <c r="E390" s="35" t="s">
        <v>326</v>
      </c>
      <c r="F390" s="41">
        <v>1</v>
      </c>
      <c r="G390" s="59">
        <v>1.96</v>
      </c>
      <c r="H390" s="37">
        <f t="shared" si="20"/>
        <v>1.96</v>
      </c>
    </row>
    <row r="391" spans="1:8">
      <c r="A391" s="28">
        <v>3522</v>
      </c>
      <c r="B391" s="100" t="s">
        <v>440</v>
      </c>
      <c r="C391" s="583" t="s">
        <v>964</v>
      </c>
      <c r="D391" s="584"/>
      <c r="E391" s="35" t="s">
        <v>326</v>
      </c>
      <c r="F391" s="41">
        <v>3</v>
      </c>
      <c r="G391" s="59">
        <v>2.12</v>
      </c>
      <c r="H391" s="37">
        <f t="shared" si="20"/>
        <v>6.36</v>
      </c>
    </row>
    <row r="392" spans="1:8">
      <c r="A392" s="28">
        <v>7139</v>
      </c>
      <c r="B392" s="67" t="s">
        <v>441</v>
      </c>
      <c r="C392" s="583" t="s">
        <v>681</v>
      </c>
      <c r="D392" s="584"/>
      <c r="E392" s="35" t="s">
        <v>326</v>
      </c>
      <c r="F392" s="41">
        <v>1</v>
      </c>
      <c r="G392" s="59">
        <v>0.92</v>
      </c>
      <c r="H392" s="37">
        <f t="shared" si="20"/>
        <v>0.92</v>
      </c>
    </row>
    <row r="393" spans="1:8">
      <c r="A393" s="28">
        <v>9868</v>
      </c>
      <c r="B393" s="67" t="s">
        <v>442</v>
      </c>
      <c r="C393" s="583" t="s">
        <v>682</v>
      </c>
      <c r="D393" s="584"/>
      <c r="E393" s="35" t="s">
        <v>329</v>
      </c>
      <c r="F393" s="41">
        <v>8</v>
      </c>
      <c r="G393" s="59">
        <v>3.04</v>
      </c>
      <c r="H393" s="37">
        <f t="shared" si="20"/>
        <v>24.32</v>
      </c>
    </row>
    <row r="394" spans="1:8">
      <c r="A394" s="101"/>
      <c r="B394" s="102"/>
      <c r="C394" s="102"/>
      <c r="D394" s="103"/>
      <c r="E394" s="101"/>
      <c r="F394" s="590" t="s">
        <v>333</v>
      </c>
      <c r="G394" s="591"/>
      <c r="H394" s="104">
        <f>SUM(H388:H393)</f>
        <v>110.20999999999998</v>
      </c>
    </row>
    <row r="395" spans="1:8">
      <c r="A395" s="60"/>
      <c r="B395" s="60"/>
      <c r="C395" s="60"/>
      <c r="D395" s="48"/>
      <c r="E395" s="60"/>
      <c r="F395" s="203"/>
      <c r="G395" s="203"/>
      <c r="H395" s="204"/>
    </row>
    <row r="396" spans="1:8" ht="29.25" customHeight="1">
      <c r="A396" s="575" t="s">
        <v>695</v>
      </c>
      <c r="B396" s="576"/>
      <c r="C396" s="605" t="s">
        <v>684</v>
      </c>
      <c r="D396" s="607"/>
      <c r="E396" s="70"/>
      <c r="F396" s="30"/>
      <c r="G396" s="30"/>
      <c r="H396" s="30"/>
    </row>
    <row r="397" spans="1:8" ht="25.5">
      <c r="A397" s="30" t="s">
        <v>318</v>
      </c>
      <c r="B397" s="31" t="s">
        <v>406</v>
      </c>
      <c r="C397" s="575" t="s">
        <v>320</v>
      </c>
      <c r="D397" s="576"/>
      <c r="E397" s="30" t="s">
        <v>321</v>
      </c>
      <c r="F397" s="30" t="s">
        <v>322</v>
      </c>
      <c r="G397" s="30" t="s">
        <v>323</v>
      </c>
      <c r="H397" s="32" t="s">
        <v>324</v>
      </c>
    </row>
    <row r="398" spans="1:8">
      <c r="A398" s="33">
        <v>246</v>
      </c>
      <c r="B398" s="29" t="s">
        <v>425</v>
      </c>
      <c r="C398" s="578" t="s">
        <v>670</v>
      </c>
      <c r="D398" s="579"/>
      <c r="E398" s="35" t="s">
        <v>331</v>
      </c>
      <c r="F398" s="41">
        <v>3</v>
      </c>
      <c r="G398" s="36">
        <v>10.95</v>
      </c>
      <c r="H398" s="37">
        <f t="shared" ref="H398:H403" si="21">G398*F398</f>
        <v>32.849999999999994</v>
      </c>
    </row>
    <row r="399" spans="1:8">
      <c r="A399" s="28">
        <v>2696</v>
      </c>
      <c r="B399" s="67" t="s">
        <v>426</v>
      </c>
      <c r="C399" s="583" t="s">
        <v>361</v>
      </c>
      <c r="D399" s="584"/>
      <c r="E399" s="35" t="s">
        <v>331</v>
      </c>
      <c r="F399" s="41">
        <v>3</v>
      </c>
      <c r="G399" s="59">
        <v>14.6</v>
      </c>
      <c r="H399" s="37">
        <f t="shared" si="21"/>
        <v>43.8</v>
      </c>
    </row>
    <row r="400" spans="1:8">
      <c r="A400" s="28">
        <v>20147</v>
      </c>
      <c r="B400" s="67" t="s">
        <v>439</v>
      </c>
      <c r="C400" s="583" t="s">
        <v>685</v>
      </c>
      <c r="D400" s="584"/>
      <c r="E400" s="35" t="s">
        <v>326</v>
      </c>
      <c r="F400" s="41">
        <v>1</v>
      </c>
      <c r="G400" s="59">
        <v>4.2</v>
      </c>
      <c r="H400" s="37">
        <f t="shared" si="21"/>
        <v>4.2</v>
      </c>
    </row>
    <row r="401" spans="1:8">
      <c r="A401" s="28">
        <v>3481</v>
      </c>
      <c r="B401" s="100" t="s">
        <v>440</v>
      </c>
      <c r="C401" s="583" t="s">
        <v>965</v>
      </c>
      <c r="D401" s="584"/>
      <c r="E401" s="35" t="s">
        <v>326</v>
      </c>
      <c r="F401" s="41">
        <v>3</v>
      </c>
      <c r="G401" s="59">
        <v>9.2100000000000009</v>
      </c>
      <c r="H401" s="37">
        <f t="shared" si="21"/>
        <v>27.630000000000003</v>
      </c>
    </row>
    <row r="402" spans="1:8" ht="12.75" customHeight="1">
      <c r="A402" s="28">
        <v>7135</v>
      </c>
      <c r="B402" s="67" t="s">
        <v>441</v>
      </c>
      <c r="C402" s="583" t="s">
        <v>966</v>
      </c>
      <c r="D402" s="584"/>
      <c r="E402" s="35" t="s">
        <v>326</v>
      </c>
      <c r="F402" s="41">
        <v>1</v>
      </c>
      <c r="G402" s="59">
        <v>2.69</v>
      </c>
      <c r="H402" s="37">
        <f>G402*F402</f>
        <v>2.69</v>
      </c>
    </row>
    <row r="403" spans="1:8" ht="13.5" thickBot="1">
      <c r="A403" s="205">
        <v>9868</v>
      </c>
      <c r="B403" s="206" t="s">
        <v>442</v>
      </c>
      <c r="C403" s="679" t="s">
        <v>682</v>
      </c>
      <c r="D403" s="680"/>
      <c r="E403" s="190" t="s">
        <v>329</v>
      </c>
      <c r="F403" s="207">
        <v>8</v>
      </c>
      <c r="G403" s="208">
        <v>3.04</v>
      </c>
      <c r="H403" s="193">
        <f t="shared" si="21"/>
        <v>24.32</v>
      </c>
    </row>
    <row r="404" spans="1:8" ht="13.5" thickBot="1">
      <c r="A404" s="194"/>
      <c r="B404" s="195"/>
      <c r="C404" s="195"/>
      <c r="D404" s="196"/>
      <c r="E404" s="197"/>
      <c r="F404" s="592" t="s">
        <v>333</v>
      </c>
      <c r="G404" s="593"/>
      <c r="H404" s="198">
        <f>SUM(H398:H403)</f>
        <v>135.48999999999998</v>
      </c>
    </row>
    <row r="405" spans="1:8">
      <c r="A405" s="97"/>
      <c r="B405" s="97"/>
      <c r="C405" s="97"/>
      <c r="D405" s="25"/>
      <c r="E405" s="97"/>
      <c r="F405" s="98"/>
      <c r="G405" s="98"/>
      <c r="H405" s="99"/>
    </row>
    <row r="406" spans="1:8" ht="27" customHeight="1">
      <c r="A406" s="594" t="s">
        <v>801</v>
      </c>
      <c r="B406" s="595"/>
      <c r="C406" s="596" t="s">
        <v>443</v>
      </c>
      <c r="D406" s="597"/>
      <c r="E406" s="597"/>
      <c r="F406" s="598"/>
      <c r="G406" s="76"/>
      <c r="H406" s="77"/>
    </row>
    <row r="407" spans="1:8" ht="25.5">
      <c r="A407" s="30" t="s">
        <v>318</v>
      </c>
      <c r="B407" s="31" t="s">
        <v>406</v>
      </c>
      <c r="C407" s="575" t="s">
        <v>320</v>
      </c>
      <c r="D407" s="576"/>
      <c r="E407" s="30" t="s">
        <v>321</v>
      </c>
      <c r="F407" s="30" t="s">
        <v>322</v>
      </c>
      <c r="G407" s="30" t="s">
        <v>323</v>
      </c>
      <c r="H407" s="32" t="s">
        <v>324</v>
      </c>
    </row>
    <row r="408" spans="1:8">
      <c r="A408" s="33">
        <v>246</v>
      </c>
      <c r="B408" s="29" t="s">
        <v>425</v>
      </c>
      <c r="C408" s="578" t="s">
        <v>670</v>
      </c>
      <c r="D408" s="579"/>
      <c r="E408" s="35" t="s">
        <v>331</v>
      </c>
      <c r="F408" s="41">
        <v>3.5</v>
      </c>
      <c r="G408" s="36">
        <v>10.95</v>
      </c>
      <c r="H408" s="37">
        <f t="shared" ref="H408:H413" si="22">G408*F408</f>
        <v>38.324999999999996</v>
      </c>
    </row>
    <row r="409" spans="1:8">
      <c r="A409" s="28">
        <v>2696</v>
      </c>
      <c r="B409" s="67" t="s">
        <v>426</v>
      </c>
      <c r="C409" s="583" t="s">
        <v>361</v>
      </c>
      <c r="D409" s="584"/>
      <c r="E409" s="35" t="s">
        <v>331</v>
      </c>
      <c r="F409" s="41">
        <v>3.5</v>
      </c>
      <c r="G409" s="59">
        <v>14.6</v>
      </c>
      <c r="H409" s="37">
        <f t="shared" si="22"/>
        <v>51.1</v>
      </c>
    </row>
    <row r="410" spans="1:8">
      <c r="A410" s="28">
        <v>3526</v>
      </c>
      <c r="B410" s="100">
        <v>151523133</v>
      </c>
      <c r="C410" s="583" t="s">
        <v>687</v>
      </c>
      <c r="D410" s="584"/>
      <c r="E410" s="35" t="s">
        <v>326</v>
      </c>
      <c r="F410" s="41">
        <v>1</v>
      </c>
      <c r="G410" s="59">
        <v>1.69</v>
      </c>
      <c r="H410" s="37">
        <f t="shared" si="22"/>
        <v>1.69</v>
      </c>
    </row>
    <row r="411" spans="1:8">
      <c r="A411" s="28">
        <v>3661</v>
      </c>
      <c r="B411" s="100" t="s">
        <v>444</v>
      </c>
      <c r="C411" s="583" t="s">
        <v>445</v>
      </c>
      <c r="D411" s="584"/>
      <c r="E411" s="35" t="s">
        <v>326</v>
      </c>
      <c r="F411" s="41">
        <v>2</v>
      </c>
      <c r="G411" s="59">
        <v>8.25</v>
      </c>
      <c r="H411" s="37">
        <f t="shared" si="22"/>
        <v>16.5</v>
      </c>
    </row>
    <row r="412" spans="1:8">
      <c r="A412" s="28">
        <v>7097</v>
      </c>
      <c r="B412" s="100">
        <v>151573773</v>
      </c>
      <c r="C412" s="583" t="s">
        <v>446</v>
      </c>
      <c r="D412" s="584"/>
      <c r="E412" s="35" t="s">
        <v>326</v>
      </c>
      <c r="F412" s="41">
        <v>1</v>
      </c>
      <c r="G412" s="59">
        <v>4.7699999999999996</v>
      </c>
      <c r="H412" s="37">
        <f t="shared" si="22"/>
        <v>4.7699999999999996</v>
      </c>
    </row>
    <row r="413" spans="1:8">
      <c r="A413" s="28">
        <v>20070</v>
      </c>
      <c r="B413" s="67" t="s">
        <v>447</v>
      </c>
      <c r="C413" s="583" t="s">
        <v>688</v>
      </c>
      <c r="D413" s="584"/>
      <c r="E413" s="35" t="s">
        <v>329</v>
      </c>
      <c r="F413" s="41">
        <v>6</v>
      </c>
      <c r="G413" s="59">
        <v>6.68</v>
      </c>
      <c r="H413" s="37">
        <f t="shared" si="22"/>
        <v>40.08</v>
      </c>
    </row>
    <row r="414" spans="1:8">
      <c r="A414" s="53"/>
      <c r="B414" s="78"/>
      <c r="C414" s="78"/>
      <c r="D414" s="79"/>
      <c r="E414" s="53"/>
      <c r="F414" s="573" t="s">
        <v>333</v>
      </c>
      <c r="G414" s="574"/>
      <c r="H414" s="80">
        <f>SUM(H408:H413)</f>
        <v>152.46499999999997</v>
      </c>
    </row>
    <row r="415" spans="1:8">
      <c r="A415" s="26"/>
      <c r="B415" s="26"/>
      <c r="C415" s="105"/>
      <c r="D415" s="105"/>
      <c r="E415" s="97"/>
      <c r="F415" s="97"/>
      <c r="G415" s="106"/>
      <c r="H415" s="107"/>
    </row>
    <row r="416" spans="1:8" ht="30" customHeight="1">
      <c r="A416" s="594" t="s">
        <v>802</v>
      </c>
      <c r="B416" s="595"/>
      <c r="C416" s="605" t="s">
        <v>448</v>
      </c>
      <c r="D416" s="606"/>
      <c r="E416" s="606"/>
      <c r="F416" s="607"/>
      <c r="G416" s="76"/>
      <c r="H416" s="77"/>
    </row>
    <row r="417" spans="1:8" ht="25.5">
      <c r="A417" s="30" t="s">
        <v>318</v>
      </c>
      <c r="B417" s="31" t="s">
        <v>406</v>
      </c>
      <c r="C417" s="575" t="s">
        <v>320</v>
      </c>
      <c r="D417" s="576"/>
      <c r="E417" s="30" t="s">
        <v>321</v>
      </c>
      <c r="F417" s="30" t="s">
        <v>322</v>
      </c>
      <c r="G417" s="30" t="s">
        <v>323</v>
      </c>
      <c r="H417" s="32" t="s">
        <v>324</v>
      </c>
    </row>
    <row r="418" spans="1:8">
      <c r="A418" s="33">
        <v>246</v>
      </c>
      <c r="B418" s="29" t="s">
        <v>425</v>
      </c>
      <c r="C418" s="578" t="s">
        <v>670</v>
      </c>
      <c r="D418" s="579"/>
      <c r="E418" s="35" t="s">
        <v>331</v>
      </c>
      <c r="F418" s="41">
        <v>3.5</v>
      </c>
      <c r="G418" s="36">
        <v>10.95</v>
      </c>
      <c r="H418" s="37">
        <f t="shared" ref="H418:H423" si="23">G418*F418</f>
        <v>38.324999999999996</v>
      </c>
    </row>
    <row r="419" spans="1:8">
      <c r="A419" s="28">
        <v>2696</v>
      </c>
      <c r="B419" s="67" t="s">
        <v>426</v>
      </c>
      <c r="C419" s="583" t="s">
        <v>690</v>
      </c>
      <c r="D419" s="584"/>
      <c r="E419" s="35" t="s">
        <v>331</v>
      </c>
      <c r="F419" s="41">
        <v>3.5</v>
      </c>
      <c r="G419" s="59">
        <v>14.6</v>
      </c>
      <c r="H419" s="37">
        <f t="shared" si="23"/>
        <v>51.1</v>
      </c>
    </row>
    <row r="420" spans="1:8">
      <c r="A420" s="28">
        <v>37415</v>
      </c>
      <c r="B420" s="100">
        <v>151523133</v>
      </c>
      <c r="C420" s="583" t="s">
        <v>691</v>
      </c>
      <c r="D420" s="584"/>
      <c r="E420" s="35" t="s">
        <v>326</v>
      </c>
      <c r="F420" s="41">
        <v>1</v>
      </c>
      <c r="G420" s="59">
        <v>5.53</v>
      </c>
      <c r="H420" s="37">
        <f t="shared" si="23"/>
        <v>5.53</v>
      </c>
    </row>
    <row r="421" spans="1:8">
      <c r="A421" s="28">
        <v>10909</v>
      </c>
      <c r="B421" s="100" t="s">
        <v>444</v>
      </c>
      <c r="C421" s="583" t="s">
        <v>692</v>
      </c>
      <c r="D421" s="584"/>
      <c r="E421" s="35" t="s">
        <v>326</v>
      </c>
      <c r="F421" s="41">
        <v>2</v>
      </c>
      <c r="G421" s="59">
        <v>12.78</v>
      </c>
      <c r="H421" s="37">
        <f t="shared" si="23"/>
        <v>25.56</v>
      </c>
    </row>
    <row r="422" spans="1:8">
      <c r="A422" s="28">
        <v>20172</v>
      </c>
      <c r="B422" s="100">
        <v>151573773</v>
      </c>
      <c r="C422" s="583" t="s">
        <v>693</v>
      </c>
      <c r="D422" s="584"/>
      <c r="E422" s="35" t="s">
        <v>326</v>
      </c>
      <c r="F422" s="41">
        <v>1</v>
      </c>
      <c r="G422" s="59">
        <v>25.79</v>
      </c>
      <c r="H422" s="37">
        <f t="shared" si="23"/>
        <v>25.79</v>
      </c>
    </row>
    <row r="423" spans="1:8">
      <c r="A423" s="28">
        <v>9836</v>
      </c>
      <c r="B423" s="67" t="s">
        <v>447</v>
      </c>
      <c r="C423" s="583" t="s">
        <v>694</v>
      </c>
      <c r="D423" s="584"/>
      <c r="E423" s="35" t="s">
        <v>329</v>
      </c>
      <c r="F423" s="41">
        <v>6</v>
      </c>
      <c r="G423" s="59">
        <v>7.16</v>
      </c>
      <c r="H423" s="37">
        <f t="shared" si="23"/>
        <v>42.96</v>
      </c>
    </row>
    <row r="424" spans="1:8">
      <c r="A424" s="53"/>
      <c r="B424" s="78"/>
      <c r="C424" s="78"/>
      <c r="D424" s="79"/>
      <c r="E424" s="53"/>
      <c r="F424" s="573" t="s">
        <v>333</v>
      </c>
      <c r="G424" s="574"/>
      <c r="H424" s="80">
        <f>SUM(H418:H423)</f>
        <v>189.26500000000001</v>
      </c>
    </row>
    <row r="425" spans="1:8" ht="13.5" thickBot="1">
      <c r="A425" s="82"/>
      <c r="B425" s="109"/>
      <c r="C425" s="681"/>
      <c r="D425" s="681"/>
      <c r="E425" s="86"/>
      <c r="F425" s="209"/>
      <c r="G425" s="94"/>
      <c r="H425" s="210"/>
    </row>
    <row r="426" spans="1:8" ht="15.75" customHeight="1" thickBot="1">
      <c r="A426" s="585" t="s">
        <v>803</v>
      </c>
      <c r="B426" s="586"/>
      <c r="C426" s="587" t="s">
        <v>696</v>
      </c>
      <c r="D426" s="588"/>
      <c r="E426" s="588"/>
      <c r="F426" s="588"/>
      <c r="G426" s="588"/>
      <c r="H426" s="589"/>
    </row>
    <row r="427" spans="1:8" ht="25.5">
      <c r="A427" s="76" t="s">
        <v>318</v>
      </c>
      <c r="B427" s="108" t="s">
        <v>406</v>
      </c>
      <c r="C427" s="594" t="s">
        <v>320</v>
      </c>
      <c r="D427" s="595"/>
      <c r="E427" s="76" t="s">
        <v>321</v>
      </c>
      <c r="F427" s="76" t="s">
        <v>322</v>
      </c>
      <c r="G427" s="76" t="s">
        <v>323</v>
      </c>
      <c r="H427" s="186" t="s">
        <v>324</v>
      </c>
    </row>
    <row r="428" spans="1:8">
      <c r="A428" s="33">
        <v>246</v>
      </c>
      <c r="B428" s="211" t="s">
        <v>697</v>
      </c>
      <c r="C428" s="578" t="s">
        <v>698</v>
      </c>
      <c r="D428" s="579"/>
      <c r="E428" s="35" t="s">
        <v>360</v>
      </c>
      <c r="F428" s="41">
        <v>0.33</v>
      </c>
      <c r="G428" s="36">
        <v>10.95</v>
      </c>
      <c r="H428" s="37">
        <f>G428*F428</f>
        <v>3.6135000000000002</v>
      </c>
    </row>
    <row r="429" spans="1:8">
      <c r="A429" s="28">
        <v>2696</v>
      </c>
      <c r="B429" s="67" t="s">
        <v>699</v>
      </c>
      <c r="C429" s="583" t="s">
        <v>690</v>
      </c>
      <c r="D429" s="584"/>
      <c r="E429" s="35" t="s">
        <v>360</v>
      </c>
      <c r="F429" s="41">
        <v>0.33</v>
      </c>
      <c r="G429" s="59">
        <v>14.6</v>
      </c>
      <c r="H429" s="37">
        <f>G429*F429</f>
        <v>4.8180000000000005</v>
      </c>
    </row>
    <row r="430" spans="1:8">
      <c r="A430" s="28">
        <v>12732</v>
      </c>
      <c r="B430" s="100" t="s">
        <v>700</v>
      </c>
      <c r="C430" s="583" t="s">
        <v>701</v>
      </c>
      <c r="D430" s="584"/>
      <c r="E430" s="35" t="s">
        <v>53</v>
      </c>
      <c r="F430" s="212">
        <v>2.0999999999999999E-3</v>
      </c>
      <c r="G430" s="59">
        <v>248.28</v>
      </c>
      <c r="H430" s="37">
        <f>G430*F430</f>
        <v>0.52138799999999996</v>
      </c>
    </row>
    <row r="431" spans="1:8">
      <c r="A431" s="28">
        <v>39897</v>
      </c>
      <c r="B431" s="100" t="s">
        <v>702</v>
      </c>
      <c r="C431" s="583" t="s">
        <v>703</v>
      </c>
      <c r="D431" s="584"/>
      <c r="E431" s="35" t="s">
        <v>53</v>
      </c>
      <c r="F431" s="213">
        <v>2.9999999999999997E-4</v>
      </c>
      <c r="G431" s="59">
        <v>91</v>
      </c>
      <c r="H431" s="37">
        <f>G431*F431</f>
        <v>2.7299999999999998E-2</v>
      </c>
    </row>
    <row r="432" spans="1:8">
      <c r="A432" s="28">
        <v>39747</v>
      </c>
      <c r="B432" s="214">
        <v>15144124</v>
      </c>
      <c r="C432" s="583" t="s">
        <v>704</v>
      </c>
      <c r="D432" s="584"/>
      <c r="E432" s="35" t="s">
        <v>52</v>
      </c>
      <c r="F432" s="41">
        <v>1.8</v>
      </c>
      <c r="G432" s="215">
        <v>20.329999999999998</v>
      </c>
      <c r="H432" s="216">
        <f>G432*F432</f>
        <v>36.594000000000001</v>
      </c>
    </row>
    <row r="433" spans="1:8">
      <c r="A433" s="53"/>
      <c r="B433" s="78"/>
      <c r="C433" s="78"/>
      <c r="D433" s="79"/>
      <c r="E433" s="53"/>
      <c r="F433" s="573" t="s">
        <v>333</v>
      </c>
      <c r="G433" s="574"/>
      <c r="H433" s="80">
        <f>SUM(H428:H432)</f>
        <v>45.574187999999999</v>
      </c>
    </row>
    <row r="434" spans="1:8">
      <c r="A434" s="84"/>
      <c r="B434" s="84"/>
      <c r="C434" s="84"/>
      <c r="D434" s="126"/>
      <c r="E434" s="84"/>
      <c r="F434" s="127"/>
      <c r="G434" s="127"/>
      <c r="H434" s="187"/>
    </row>
    <row r="435" spans="1:8" ht="15">
      <c r="A435" s="74" t="s">
        <v>449</v>
      </c>
      <c r="B435" s="580" t="s">
        <v>705</v>
      </c>
      <c r="C435" s="581"/>
      <c r="D435" s="581"/>
      <c r="E435" s="581"/>
      <c r="F435" s="581"/>
      <c r="G435" s="581"/>
      <c r="H435" s="582"/>
    </row>
    <row r="436" spans="1:8" ht="25.5">
      <c r="A436" s="603" t="s">
        <v>450</v>
      </c>
      <c r="B436" s="604"/>
      <c r="C436" s="672" t="s">
        <v>451</v>
      </c>
      <c r="D436" s="673"/>
      <c r="E436" s="88" t="s">
        <v>452</v>
      </c>
      <c r="F436" s="89" t="s">
        <v>454</v>
      </c>
      <c r="G436" s="88" t="s">
        <v>453</v>
      </c>
      <c r="H436" s="90" t="s">
        <v>455</v>
      </c>
    </row>
    <row r="437" spans="1:8">
      <c r="A437" s="601">
        <v>43063</v>
      </c>
      <c r="B437" s="602"/>
      <c r="C437" s="670" t="s">
        <v>456</v>
      </c>
      <c r="D437" s="671"/>
      <c r="E437" s="91">
        <v>427.21</v>
      </c>
      <c r="F437" s="91" t="s">
        <v>458</v>
      </c>
      <c r="G437" s="91" t="s">
        <v>457</v>
      </c>
      <c r="H437" s="92" t="s">
        <v>706</v>
      </c>
    </row>
    <row r="438" spans="1:8">
      <c r="A438" s="601">
        <v>43064</v>
      </c>
      <c r="B438" s="602"/>
      <c r="C438" s="583" t="s">
        <v>707</v>
      </c>
      <c r="D438" s="584"/>
      <c r="E438" s="217">
        <v>477</v>
      </c>
      <c r="F438" s="217" t="s">
        <v>460</v>
      </c>
      <c r="G438" s="218" t="s">
        <v>459</v>
      </c>
      <c r="H438" s="219" t="s">
        <v>461</v>
      </c>
    </row>
    <row r="439" spans="1:8">
      <c r="A439" s="601">
        <v>43065</v>
      </c>
      <c r="B439" s="602"/>
      <c r="C439" s="583" t="s">
        <v>462</v>
      </c>
      <c r="D439" s="584"/>
      <c r="E439" s="217">
        <v>599</v>
      </c>
      <c r="F439" s="217" t="s">
        <v>464</v>
      </c>
      <c r="G439" s="218" t="s">
        <v>463</v>
      </c>
      <c r="H439" s="219" t="s">
        <v>465</v>
      </c>
    </row>
    <row r="440" spans="1:8" ht="15">
      <c r="A440" s="674"/>
      <c r="B440" s="675"/>
      <c r="C440" s="599" t="s">
        <v>418</v>
      </c>
      <c r="D440" s="600"/>
      <c r="E440" s="220">
        <v>477</v>
      </c>
      <c r="F440" s="221"/>
      <c r="G440" s="222"/>
      <c r="H440" s="223"/>
    </row>
    <row r="441" spans="1:8">
      <c r="A441" s="86"/>
      <c r="B441" s="86"/>
      <c r="C441" s="86"/>
      <c r="D441" s="87"/>
      <c r="E441" s="86"/>
      <c r="F441" s="570"/>
      <c r="G441" s="570"/>
      <c r="H441" s="224"/>
    </row>
    <row r="442" spans="1:8" ht="15">
      <c r="A442" s="74" t="s">
        <v>708</v>
      </c>
      <c r="B442" s="580" t="s">
        <v>709</v>
      </c>
      <c r="C442" s="581"/>
      <c r="D442" s="581"/>
      <c r="E442" s="581"/>
      <c r="F442" s="581"/>
      <c r="G442" s="581"/>
      <c r="H442" s="582"/>
    </row>
    <row r="443" spans="1:8" ht="25.5">
      <c r="A443" s="603" t="s">
        <v>450</v>
      </c>
      <c r="B443" s="604"/>
      <c r="C443" s="672" t="s">
        <v>451</v>
      </c>
      <c r="D443" s="673"/>
      <c r="E443" s="88" t="s">
        <v>452</v>
      </c>
      <c r="F443" s="89" t="s">
        <v>454</v>
      </c>
      <c r="G443" s="88" t="s">
        <v>453</v>
      </c>
      <c r="H443" s="90" t="s">
        <v>455</v>
      </c>
    </row>
    <row r="444" spans="1:8">
      <c r="A444" s="601">
        <v>43070</v>
      </c>
      <c r="B444" s="602"/>
      <c r="C444" s="670"/>
      <c r="D444" s="671"/>
      <c r="E444" s="91"/>
      <c r="F444" s="91"/>
      <c r="G444" s="91"/>
      <c r="H444" s="92"/>
    </row>
    <row r="445" spans="1:8">
      <c r="A445" s="601">
        <v>43070</v>
      </c>
      <c r="B445" s="602"/>
      <c r="C445" s="583"/>
      <c r="D445" s="584"/>
      <c r="E445" s="217"/>
      <c r="F445" s="217"/>
      <c r="G445" s="218"/>
      <c r="H445" s="219"/>
    </row>
    <row r="446" spans="1:8">
      <c r="A446" s="601">
        <v>43070</v>
      </c>
      <c r="B446" s="602"/>
      <c r="C446" s="583"/>
      <c r="D446" s="584"/>
      <c r="E446" s="217"/>
      <c r="F446" s="217"/>
      <c r="G446" s="218"/>
      <c r="H446" s="219"/>
    </row>
    <row r="447" spans="1:8" ht="15">
      <c r="A447" s="674"/>
      <c r="B447" s="675"/>
      <c r="C447" s="599" t="s">
        <v>418</v>
      </c>
      <c r="D447" s="600"/>
      <c r="E447" s="220"/>
      <c r="F447" s="221"/>
      <c r="G447" s="222"/>
      <c r="H447" s="223"/>
    </row>
    <row r="448" spans="1:8">
      <c r="A448" s="82"/>
      <c r="B448" s="71"/>
      <c r="C448" s="109"/>
      <c r="D448" s="109"/>
      <c r="E448" s="86"/>
      <c r="F448" s="171"/>
      <c r="G448" s="171"/>
      <c r="H448" s="171"/>
    </row>
    <row r="449" spans="1:8" ht="15">
      <c r="A449" s="74" t="s">
        <v>710</v>
      </c>
      <c r="B449" s="580" t="s">
        <v>711</v>
      </c>
      <c r="C449" s="581"/>
      <c r="D449" s="581"/>
      <c r="E449" s="581"/>
      <c r="F449" s="581"/>
      <c r="G449" s="581"/>
      <c r="H449" s="582"/>
    </row>
    <row r="450" spans="1:8" ht="25.5">
      <c r="A450" s="603" t="s">
        <v>450</v>
      </c>
      <c r="B450" s="604"/>
      <c r="C450" s="672" t="s">
        <v>451</v>
      </c>
      <c r="D450" s="673"/>
      <c r="E450" s="88" t="s">
        <v>452</v>
      </c>
      <c r="F450" s="89" t="s">
        <v>454</v>
      </c>
      <c r="G450" s="88" t="s">
        <v>453</v>
      </c>
      <c r="H450" s="90" t="s">
        <v>455</v>
      </c>
    </row>
    <row r="451" spans="1:8">
      <c r="A451" s="601">
        <v>43070</v>
      </c>
      <c r="B451" s="602"/>
      <c r="C451" s="670"/>
      <c r="D451" s="671"/>
      <c r="E451" s="91"/>
      <c r="F451" s="91"/>
      <c r="G451" s="91"/>
      <c r="H451" s="92"/>
    </row>
    <row r="452" spans="1:8">
      <c r="A452" s="601">
        <v>43070</v>
      </c>
      <c r="B452" s="602"/>
      <c r="C452" s="583"/>
      <c r="D452" s="584"/>
      <c r="E452" s="217"/>
      <c r="F452" s="217"/>
      <c r="G452" s="218"/>
      <c r="H452" s="219"/>
    </row>
    <row r="453" spans="1:8">
      <c r="A453" s="601">
        <v>43070</v>
      </c>
      <c r="B453" s="602"/>
      <c r="C453" s="583"/>
      <c r="D453" s="584"/>
      <c r="E453" s="217"/>
      <c r="F453" s="217"/>
      <c r="G453" s="218"/>
      <c r="H453" s="219"/>
    </row>
    <row r="454" spans="1:8" ht="15">
      <c r="A454" s="674"/>
      <c r="B454" s="675"/>
      <c r="C454" s="599" t="s">
        <v>418</v>
      </c>
      <c r="D454" s="600"/>
      <c r="E454" s="220"/>
      <c r="F454" s="221"/>
      <c r="G454" s="222"/>
      <c r="H454" s="223"/>
    </row>
    <row r="455" spans="1:8">
      <c r="A455" s="82"/>
      <c r="B455" s="71"/>
      <c r="C455" s="109"/>
      <c r="D455" s="109"/>
      <c r="E455" s="86"/>
      <c r="F455" s="171"/>
      <c r="G455" s="171"/>
      <c r="H455" s="171"/>
    </row>
    <row r="456" spans="1:8" ht="15">
      <c r="A456" s="74" t="s">
        <v>417</v>
      </c>
      <c r="B456" s="676" t="s">
        <v>712</v>
      </c>
      <c r="C456" s="677"/>
      <c r="D456" s="677"/>
      <c r="E456" s="677"/>
      <c r="F456" s="677"/>
      <c r="G456" s="677"/>
      <c r="H456" s="678"/>
    </row>
    <row r="457" spans="1:8" ht="25.5">
      <c r="A457" s="603" t="s">
        <v>450</v>
      </c>
      <c r="B457" s="604"/>
      <c r="C457" s="672" t="s">
        <v>451</v>
      </c>
      <c r="D457" s="673"/>
      <c r="E457" s="88" t="s">
        <v>452</v>
      </c>
      <c r="F457" s="89" t="s">
        <v>454</v>
      </c>
      <c r="G457" s="88" t="s">
        <v>453</v>
      </c>
      <c r="H457" s="90" t="s">
        <v>455</v>
      </c>
    </row>
    <row r="458" spans="1:8">
      <c r="A458" s="601">
        <v>43070</v>
      </c>
      <c r="B458" s="602"/>
      <c r="C458" s="670"/>
      <c r="D458" s="671"/>
      <c r="E458" s="91"/>
      <c r="F458" s="91"/>
      <c r="G458" s="91"/>
      <c r="H458" s="92"/>
    </row>
    <row r="459" spans="1:8">
      <c r="A459" s="601">
        <v>43070</v>
      </c>
      <c r="B459" s="602"/>
      <c r="C459" s="583"/>
      <c r="D459" s="584"/>
      <c r="E459" s="217"/>
      <c r="F459" s="217"/>
      <c r="G459" s="218"/>
      <c r="H459" s="219"/>
    </row>
    <row r="460" spans="1:8">
      <c r="A460" s="601">
        <v>43070</v>
      </c>
      <c r="B460" s="602"/>
      <c r="C460" s="583"/>
      <c r="D460" s="584"/>
      <c r="E460" s="217"/>
      <c r="F460" s="217"/>
      <c r="G460" s="218"/>
      <c r="H460" s="219"/>
    </row>
    <row r="461" spans="1:8" ht="15">
      <c r="A461" s="674"/>
      <c r="B461" s="675"/>
      <c r="C461" s="599" t="s">
        <v>418</v>
      </c>
      <c r="D461" s="600"/>
      <c r="E461" s="220"/>
      <c r="F461" s="221"/>
      <c r="G461" s="222"/>
      <c r="H461" s="223"/>
    </row>
    <row r="464" spans="1:8" ht="15">
      <c r="A464" s="74" t="s">
        <v>713</v>
      </c>
      <c r="B464" s="676" t="s">
        <v>714</v>
      </c>
      <c r="C464" s="677"/>
      <c r="D464" s="677"/>
      <c r="E464" s="677"/>
      <c r="F464" s="677"/>
      <c r="G464" s="677"/>
      <c r="H464" s="678"/>
    </row>
    <row r="465" spans="1:8" ht="25.5">
      <c r="A465" s="603" t="s">
        <v>450</v>
      </c>
      <c r="B465" s="604"/>
      <c r="C465" s="672" t="s">
        <v>451</v>
      </c>
      <c r="D465" s="673"/>
      <c r="E465" s="88" t="s">
        <v>452</v>
      </c>
      <c r="F465" s="89" t="s">
        <v>454</v>
      </c>
      <c r="G465" s="88" t="s">
        <v>453</v>
      </c>
      <c r="H465" s="90" t="s">
        <v>455</v>
      </c>
    </row>
    <row r="466" spans="1:8">
      <c r="A466" s="601">
        <v>43070</v>
      </c>
      <c r="B466" s="602"/>
      <c r="C466" s="670"/>
      <c r="D466" s="671"/>
      <c r="E466" s="91"/>
      <c r="F466" s="91"/>
      <c r="G466" s="91"/>
      <c r="H466" s="92"/>
    </row>
    <row r="467" spans="1:8">
      <c r="A467" s="601">
        <v>43070</v>
      </c>
      <c r="B467" s="602"/>
      <c r="C467" s="583"/>
      <c r="D467" s="584"/>
      <c r="E467" s="217"/>
      <c r="F467" s="217"/>
      <c r="G467" s="218"/>
      <c r="H467" s="219"/>
    </row>
    <row r="468" spans="1:8">
      <c r="A468" s="601">
        <v>43070</v>
      </c>
      <c r="B468" s="602"/>
      <c r="C468" s="583"/>
      <c r="D468" s="584"/>
      <c r="E468" s="217"/>
      <c r="F468" s="217"/>
      <c r="G468" s="218"/>
      <c r="H468" s="219"/>
    </row>
    <row r="469" spans="1:8" ht="15">
      <c r="A469" s="674"/>
      <c r="B469" s="675"/>
      <c r="C469" s="599" t="s">
        <v>418</v>
      </c>
      <c r="D469" s="600"/>
      <c r="E469" s="220"/>
      <c r="F469" s="221"/>
      <c r="G469" s="222"/>
      <c r="H469" s="223"/>
    </row>
  </sheetData>
  <mergeCells count="499">
    <mergeCell ref="A217:B217"/>
    <mergeCell ref="C217:H217"/>
    <mergeCell ref="C211:D211"/>
    <mergeCell ref="C195:D195"/>
    <mergeCell ref="F190:G190"/>
    <mergeCell ref="A192:B192"/>
    <mergeCell ref="C58:D58"/>
    <mergeCell ref="C59:D59"/>
    <mergeCell ref="C90:D90"/>
    <mergeCell ref="C91:D91"/>
    <mergeCell ref="C62:D62"/>
    <mergeCell ref="C63:D63"/>
    <mergeCell ref="C64:D64"/>
    <mergeCell ref="C65:D65"/>
    <mergeCell ref="C88:D88"/>
    <mergeCell ref="C89:D89"/>
    <mergeCell ref="C73:D73"/>
    <mergeCell ref="C86:H86"/>
    <mergeCell ref="A77:B77"/>
    <mergeCell ref="C77:H77"/>
    <mergeCell ref="C44:D44"/>
    <mergeCell ref="C45:D45"/>
    <mergeCell ref="C54:D54"/>
    <mergeCell ref="C55:D55"/>
    <mergeCell ref="C56:D56"/>
    <mergeCell ref="C57:D57"/>
    <mergeCell ref="C74:D74"/>
    <mergeCell ref="C75:D75"/>
    <mergeCell ref="A1:D1"/>
    <mergeCell ref="A2:D2"/>
    <mergeCell ref="A3:D3"/>
    <mergeCell ref="C5:E5"/>
    <mergeCell ref="A21:B21"/>
    <mergeCell ref="C21:H21"/>
    <mergeCell ref="C13:D13"/>
    <mergeCell ref="C14:D14"/>
    <mergeCell ref="C15:D15"/>
    <mergeCell ref="C16:D16"/>
    <mergeCell ref="C17:D17"/>
    <mergeCell ref="C36:D36"/>
    <mergeCell ref="C38:D38"/>
    <mergeCell ref="A37:B37"/>
    <mergeCell ref="C37:H37"/>
    <mergeCell ref="E1:H4"/>
    <mergeCell ref="F35:G35"/>
    <mergeCell ref="C24:D24"/>
    <mergeCell ref="C25:D25"/>
    <mergeCell ref="C26:D26"/>
    <mergeCell ref="C27:D27"/>
    <mergeCell ref="C28:D28"/>
    <mergeCell ref="C29:D29"/>
    <mergeCell ref="C20:D20"/>
    <mergeCell ref="C22:D22"/>
    <mergeCell ref="C23:D23"/>
    <mergeCell ref="C30:D30"/>
    <mergeCell ref="C31:D31"/>
    <mergeCell ref="C32:D32"/>
    <mergeCell ref="C33:D33"/>
    <mergeCell ref="C34:D34"/>
    <mergeCell ref="C35:D35"/>
    <mergeCell ref="F19:G19"/>
    <mergeCell ref="A4:D4"/>
    <mergeCell ref="A10:H10"/>
    <mergeCell ref="A12:B12"/>
    <mergeCell ref="C12:H12"/>
    <mergeCell ref="C18:D18"/>
    <mergeCell ref="C19:D19"/>
    <mergeCell ref="F84:G84"/>
    <mergeCell ref="A86:B86"/>
    <mergeCell ref="C107:D107"/>
    <mergeCell ref="C108:D108"/>
    <mergeCell ref="C109:D109"/>
    <mergeCell ref="C110:D110"/>
    <mergeCell ref="C87:D87"/>
    <mergeCell ref="F91:G91"/>
    <mergeCell ref="C94:D94"/>
    <mergeCell ref="C95:D95"/>
    <mergeCell ref="C96:D96"/>
    <mergeCell ref="C97:D97"/>
    <mergeCell ref="C98:D98"/>
    <mergeCell ref="C99:D99"/>
    <mergeCell ref="C100:D100"/>
    <mergeCell ref="F101:G101"/>
    <mergeCell ref="A103:B103"/>
    <mergeCell ref="C103:F103"/>
    <mergeCell ref="C104:D104"/>
    <mergeCell ref="C105:D105"/>
    <mergeCell ref="C106:D106"/>
    <mergeCell ref="A93:B93"/>
    <mergeCell ref="C93:F93"/>
    <mergeCell ref="C125:D125"/>
    <mergeCell ref="C126:D126"/>
    <mergeCell ref="C127:D127"/>
    <mergeCell ref="C128:D128"/>
    <mergeCell ref="C129:D129"/>
    <mergeCell ref="C119:D119"/>
    <mergeCell ref="C120:D120"/>
    <mergeCell ref="C123:D123"/>
    <mergeCell ref="C122:D122"/>
    <mergeCell ref="C114:D114"/>
    <mergeCell ref="C115:D115"/>
    <mergeCell ref="C116:D116"/>
    <mergeCell ref="B113:H113"/>
    <mergeCell ref="C121:D121"/>
    <mergeCell ref="C117:D117"/>
    <mergeCell ref="C118:D118"/>
    <mergeCell ref="C124:D124"/>
    <mergeCell ref="F111:G111"/>
    <mergeCell ref="C180:D180"/>
    <mergeCell ref="A208:B208"/>
    <mergeCell ref="C208:H208"/>
    <mergeCell ref="C209:D209"/>
    <mergeCell ref="A178:B178"/>
    <mergeCell ref="C156:D156"/>
    <mergeCell ref="C157:D157"/>
    <mergeCell ref="C158:D158"/>
    <mergeCell ref="C141:D141"/>
    <mergeCell ref="C142:D142"/>
    <mergeCell ref="F159:G159"/>
    <mergeCell ref="A161:B161"/>
    <mergeCell ref="C161:H161"/>
    <mergeCell ref="A144:B144"/>
    <mergeCell ref="C144:H144"/>
    <mergeCell ref="C145:D145"/>
    <mergeCell ref="C146:D146"/>
    <mergeCell ref="C147:D147"/>
    <mergeCell ref="C148:D148"/>
    <mergeCell ref="F151:G151"/>
    <mergeCell ref="C149:D149"/>
    <mergeCell ref="C150:D150"/>
    <mergeCell ref="A153:B153"/>
    <mergeCell ref="C153:H153"/>
    <mergeCell ref="F247:G247"/>
    <mergeCell ref="C242:D242"/>
    <mergeCell ref="C243:D243"/>
    <mergeCell ref="C244:D244"/>
    <mergeCell ref="C245:D245"/>
    <mergeCell ref="C246:D246"/>
    <mergeCell ref="C247:D247"/>
    <mergeCell ref="C277:D277"/>
    <mergeCell ref="C278:D278"/>
    <mergeCell ref="C265:D265"/>
    <mergeCell ref="C266:D266"/>
    <mergeCell ref="C267:D267"/>
    <mergeCell ref="C268:D268"/>
    <mergeCell ref="C269:D269"/>
    <mergeCell ref="C264:F264"/>
    <mergeCell ref="C270:D270"/>
    <mergeCell ref="C271:D271"/>
    <mergeCell ref="C272:D272"/>
    <mergeCell ref="F273:G273"/>
    <mergeCell ref="C249:H249"/>
    <mergeCell ref="C252:D252"/>
    <mergeCell ref="C253:D253"/>
    <mergeCell ref="F253:G253"/>
    <mergeCell ref="C276:D276"/>
    <mergeCell ref="C380:D380"/>
    <mergeCell ref="C372:D372"/>
    <mergeCell ref="C346:D346"/>
    <mergeCell ref="C347:D347"/>
    <mergeCell ref="C348:D348"/>
    <mergeCell ref="C297:D297"/>
    <mergeCell ref="C298:D298"/>
    <mergeCell ref="C299:D299"/>
    <mergeCell ref="C331:D331"/>
    <mergeCell ref="C324:D324"/>
    <mergeCell ref="C325:D325"/>
    <mergeCell ref="C323:D323"/>
    <mergeCell ref="C439:D439"/>
    <mergeCell ref="C432:D432"/>
    <mergeCell ref="C425:D425"/>
    <mergeCell ref="C427:D427"/>
    <mergeCell ref="C430:D430"/>
    <mergeCell ref="A440:B440"/>
    <mergeCell ref="C436:D436"/>
    <mergeCell ref="F326:G326"/>
    <mergeCell ref="C318:D318"/>
    <mergeCell ref="C319:D319"/>
    <mergeCell ref="C320:D320"/>
    <mergeCell ref="C321:D321"/>
    <mergeCell ref="C322:D322"/>
    <mergeCell ref="C396:D396"/>
    <mergeCell ref="C397:D397"/>
    <mergeCell ref="F349:G349"/>
    <mergeCell ref="F371:G371"/>
    <mergeCell ref="C387:D387"/>
    <mergeCell ref="C388:D388"/>
    <mergeCell ref="C389:D389"/>
    <mergeCell ref="C392:D392"/>
    <mergeCell ref="C370:D370"/>
    <mergeCell ref="C383:D383"/>
    <mergeCell ref="C386:D386"/>
    <mergeCell ref="C409:D409"/>
    <mergeCell ref="C410:D410"/>
    <mergeCell ref="C399:D399"/>
    <mergeCell ref="C400:D400"/>
    <mergeCell ref="C402:D402"/>
    <mergeCell ref="C403:D403"/>
    <mergeCell ref="C398:D398"/>
    <mergeCell ref="C437:D437"/>
    <mergeCell ref="C438:D438"/>
    <mergeCell ref="C469:D469"/>
    <mergeCell ref="C468:D468"/>
    <mergeCell ref="A469:B469"/>
    <mergeCell ref="C465:D465"/>
    <mergeCell ref="A467:B467"/>
    <mergeCell ref="C467:D467"/>
    <mergeCell ref="B464:H464"/>
    <mergeCell ref="A465:B465"/>
    <mergeCell ref="A466:B466"/>
    <mergeCell ref="C466:D466"/>
    <mergeCell ref="A468:B468"/>
    <mergeCell ref="C461:D461"/>
    <mergeCell ref="A459:B459"/>
    <mergeCell ref="A460:B460"/>
    <mergeCell ref="A461:B461"/>
    <mergeCell ref="C453:D453"/>
    <mergeCell ref="C454:D454"/>
    <mergeCell ref="A457:B457"/>
    <mergeCell ref="C457:D457"/>
    <mergeCell ref="A453:B453"/>
    <mergeCell ref="A454:B454"/>
    <mergeCell ref="B456:H456"/>
    <mergeCell ref="C443:D443"/>
    <mergeCell ref="C444:D444"/>
    <mergeCell ref="C445:D445"/>
    <mergeCell ref="A447:B447"/>
    <mergeCell ref="C447:D447"/>
    <mergeCell ref="A446:B446"/>
    <mergeCell ref="C446:D446"/>
    <mergeCell ref="A443:B443"/>
    <mergeCell ref="C460:D460"/>
    <mergeCell ref="A444:B444"/>
    <mergeCell ref="A445:B445"/>
    <mergeCell ref="A458:B458"/>
    <mergeCell ref="C458:D458"/>
    <mergeCell ref="C459:D459"/>
    <mergeCell ref="C450:D450"/>
    <mergeCell ref="C451:D451"/>
    <mergeCell ref="C452:D452"/>
    <mergeCell ref="B449:H449"/>
    <mergeCell ref="A450:B450"/>
    <mergeCell ref="A451:B451"/>
    <mergeCell ref="A452:B452"/>
    <mergeCell ref="F75:G75"/>
    <mergeCell ref="C66:D66"/>
    <mergeCell ref="C67:D67"/>
    <mergeCell ref="C68:D68"/>
    <mergeCell ref="C69:D69"/>
    <mergeCell ref="C70:D70"/>
    <mergeCell ref="C71:D71"/>
    <mergeCell ref="C46:D46"/>
    <mergeCell ref="C47:D47"/>
    <mergeCell ref="C60:D60"/>
    <mergeCell ref="C61:D61"/>
    <mergeCell ref="C72:D72"/>
    <mergeCell ref="C53:D53"/>
    <mergeCell ref="C39:D39"/>
    <mergeCell ref="C40:D40"/>
    <mergeCell ref="C41:D41"/>
    <mergeCell ref="C48:D48"/>
    <mergeCell ref="C49:D49"/>
    <mergeCell ref="C50:D50"/>
    <mergeCell ref="C51:D51"/>
    <mergeCell ref="C52:D52"/>
    <mergeCell ref="C136:D136"/>
    <mergeCell ref="C130:D130"/>
    <mergeCell ref="C131:D131"/>
    <mergeCell ref="C132:D132"/>
    <mergeCell ref="C133:D133"/>
    <mergeCell ref="C134:D134"/>
    <mergeCell ref="C135:D135"/>
    <mergeCell ref="C82:D82"/>
    <mergeCell ref="C83:D83"/>
    <mergeCell ref="C84:D84"/>
    <mergeCell ref="C78:D78"/>
    <mergeCell ref="C79:D79"/>
    <mergeCell ref="C80:D80"/>
    <mergeCell ref="C81:D81"/>
    <mergeCell ref="C42:D42"/>
    <mergeCell ref="C43:D43"/>
    <mergeCell ref="B138:H138"/>
    <mergeCell ref="C139:D139"/>
    <mergeCell ref="F176:G176"/>
    <mergeCell ref="C178:H178"/>
    <mergeCell ref="C163:D163"/>
    <mergeCell ref="F168:G168"/>
    <mergeCell ref="C164:D164"/>
    <mergeCell ref="C165:D165"/>
    <mergeCell ref="C166:D166"/>
    <mergeCell ref="C167:D167"/>
    <mergeCell ref="C162:D162"/>
    <mergeCell ref="C176:D176"/>
    <mergeCell ref="C140:D140"/>
    <mergeCell ref="C154:D154"/>
    <mergeCell ref="C155:D155"/>
    <mergeCell ref="A170:B170"/>
    <mergeCell ref="C170:H170"/>
    <mergeCell ref="C198:D198"/>
    <mergeCell ref="C196:D196"/>
    <mergeCell ref="C197:D197"/>
    <mergeCell ref="C192:H192"/>
    <mergeCell ref="C194:D194"/>
    <mergeCell ref="C200:D200"/>
    <mergeCell ref="C201:D201"/>
    <mergeCell ref="C199:D199"/>
    <mergeCell ref="C171:D171"/>
    <mergeCell ref="C172:D172"/>
    <mergeCell ref="C174:D174"/>
    <mergeCell ref="C175:D175"/>
    <mergeCell ref="C189:D189"/>
    <mergeCell ref="C190:D190"/>
    <mergeCell ref="C193:D193"/>
    <mergeCell ref="C183:D183"/>
    <mergeCell ref="C184:D184"/>
    <mergeCell ref="C185:D185"/>
    <mergeCell ref="C179:D179"/>
    <mergeCell ref="C181:D181"/>
    <mergeCell ref="C182:D182"/>
    <mergeCell ref="C186:D186"/>
    <mergeCell ref="C187:D187"/>
    <mergeCell ref="C188:D188"/>
    <mergeCell ref="C231:D231"/>
    <mergeCell ref="C236:D236"/>
    <mergeCell ref="C212:D212"/>
    <mergeCell ref="C213:D213"/>
    <mergeCell ref="C226:H226"/>
    <mergeCell ref="C227:D227"/>
    <mergeCell ref="C221:D221"/>
    <mergeCell ref="C223:D223"/>
    <mergeCell ref="C224:D224"/>
    <mergeCell ref="C215:D215"/>
    <mergeCell ref="C219:D219"/>
    <mergeCell ref="C220:D220"/>
    <mergeCell ref="C214:D214"/>
    <mergeCell ref="F215:G215"/>
    <mergeCell ref="C210:D210"/>
    <mergeCell ref="C202:D202"/>
    <mergeCell ref="C203:D203"/>
    <mergeCell ref="C204:D204"/>
    <mergeCell ref="C205:D205"/>
    <mergeCell ref="C206:D206"/>
    <mergeCell ref="F206:G206"/>
    <mergeCell ref="A241:B241"/>
    <mergeCell ref="C241:H241"/>
    <mergeCell ref="C218:D218"/>
    <mergeCell ref="C222:D222"/>
    <mergeCell ref="F224:G224"/>
    <mergeCell ref="C238:D238"/>
    <mergeCell ref="C239:D239"/>
    <mergeCell ref="C229:D229"/>
    <mergeCell ref="C230:D230"/>
    <mergeCell ref="C232:D232"/>
    <mergeCell ref="C233:D233"/>
    <mergeCell ref="C234:D234"/>
    <mergeCell ref="C235:D235"/>
    <mergeCell ref="A226:B226"/>
    <mergeCell ref="C237:D237"/>
    <mergeCell ref="F239:G239"/>
    <mergeCell ref="C228:D228"/>
    <mergeCell ref="A255:B255"/>
    <mergeCell ref="C255:H255"/>
    <mergeCell ref="C259:D259"/>
    <mergeCell ref="C260:D260"/>
    <mergeCell ref="C261:D261"/>
    <mergeCell ref="A249:B249"/>
    <mergeCell ref="F262:G262"/>
    <mergeCell ref="C257:D257"/>
    <mergeCell ref="C258:D258"/>
    <mergeCell ref="C256:D256"/>
    <mergeCell ref="C250:D250"/>
    <mergeCell ref="C251:D251"/>
    <mergeCell ref="A311:B311"/>
    <mergeCell ref="C311:H311"/>
    <mergeCell ref="F315:G315"/>
    <mergeCell ref="C284:D284"/>
    <mergeCell ref="C285:D285"/>
    <mergeCell ref="C286:D286"/>
    <mergeCell ref="C287:D287"/>
    <mergeCell ref="C288:D288"/>
    <mergeCell ref="C290:D290"/>
    <mergeCell ref="C291:D291"/>
    <mergeCell ref="C292:D292"/>
    <mergeCell ref="F293:G293"/>
    <mergeCell ref="F300:G300"/>
    <mergeCell ref="F309:G309"/>
    <mergeCell ref="A283:B283"/>
    <mergeCell ref="C283:H283"/>
    <mergeCell ref="C279:D279"/>
    <mergeCell ref="A264:B264"/>
    <mergeCell ref="A317:B317"/>
    <mergeCell ref="C317:H317"/>
    <mergeCell ref="A275:B275"/>
    <mergeCell ref="C275:F275"/>
    <mergeCell ref="C280:D280"/>
    <mergeCell ref="F281:G281"/>
    <mergeCell ref="A295:B295"/>
    <mergeCell ref="C295:G295"/>
    <mergeCell ref="C312:D312"/>
    <mergeCell ref="C314:D314"/>
    <mergeCell ref="C305:D305"/>
    <mergeCell ref="C306:D306"/>
    <mergeCell ref="C307:D307"/>
    <mergeCell ref="C308:D308"/>
    <mergeCell ref="C303:D303"/>
    <mergeCell ref="C304:D304"/>
    <mergeCell ref="A302:B302"/>
    <mergeCell ref="C302:H302"/>
    <mergeCell ref="C289:D289"/>
    <mergeCell ref="C296:D296"/>
    <mergeCell ref="A328:B328"/>
    <mergeCell ref="C328:H328"/>
    <mergeCell ref="F332:G332"/>
    <mergeCell ref="A334:B334"/>
    <mergeCell ref="C334:H334"/>
    <mergeCell ref="C335:D335"/>
    <mergeCell ref="C341:D341"/>
    <mergeCell ref="C342:D342"/>
    <mergeCell ref="C345:D345"/>
    <mergeCell ref="A340:B340"/>
    <mergeCell ref="C340:F340"/>
    <mergeCell ref="C343:D343"/>
    <mergeCell ref="C344:D344"/>
    <mergeCell ref="C337:D337"/>
    <mergeCell ref="C338:D338"/>
    <mergeCell ref="F338:G338"/>
    <mergeCell ref="C329:D329"/>
    <mergeCell ref="A372:B372"/>
    <mergeCell ref="A373:B373"/>
    <mergeCell ref="C373:H373"/>
    <mergeCell ref="C375:D375"/>
    <mergeCell ref="C381:D381"/>
    <mergeCell ref="C382:D382"/>
    <mergeCell ref="A358:B358"/>
    <mergeCell ref="C358:H358"/>
    <mergeCell ref="C361:D361"/>
    <mergeCell ref="F364:G364"/>
    <mergeCell ref="A366:B366"/>
    <mergeCell ref="C366:H366"/>
    <mergeCell ref="C367:D367"/>
    <mergeCell ref="C368:D368"/>
    <mergeCell ref="C369:D369"/>
    <mergeCell ref="C359:D359"/>
    <mergeCell ref="C360:D360"/>
    <mergeCell ref="C362:D362"/>
    <mergeCell ref="C363:D363"/>
    <mergeCell ref="C374:D374"/>
    <mergeCell ref="C376:D376"/>
    <mergeCell ref="C377:D377"/>
    <mergeCell ref="C378:D378"/>
    <mergeCell ref="C379:D379"/>
    <mergeCell ref="F384:G384"/>
    <mergeCell ref="A386:B386"/>
    <mergeCell ref="F433:G433"/>
    <mergeCell ref="B435:H435"/>
    <mergeCell ref="A436:B436"/>
    <mergeCell ref="A437:B437"/>
    <mergeCell ref="A438:B438"/>
    <mergeCell ref="C428:D428"/>
    <mergeCell ref="C429:D429"/>
    <mergeCell ref="C431:D431"/>
    <mergeCell ref="C419:D419"/>
    <mergeCell ref="C420:D420"/>
    <mergeCell ref="C421:D421"/>
    <mergeCell ref="C412:D412"/>
    <mergeCell ref="C413:D413"/>
    <mergeCell ref="C418:D418"/>
    <mergeCell ref="F414:G414"/>
    <mergeCell ref="A416:B416"/>
    <mergeCell ref="C416:F416"/>
    <mergeCell ref="C407:D407"/>
    <mergeCell ref="C408:D408"/>
    <mergeCell ref="C411:D411"/>
    <mergeCell ref="C390:D390"/>
    <mergeCell ref="C391:D391"/>
    <mergeCell ref="F441:G441"/>
    <mergeCell ref="C355:D355"/>
    <mergeCell ref="F356:G356"/>
    <mergeCell ref="A351:B351"/>
    <mergeCell ref="C351:F351"/>
    <mergeCell ref="C352:D352"/>
    <mergeCell ref="C353:D353"/>
    <mergeCell ref="C354:D354"/>
    <mergeCell ref="B442:H442"/>
    <mergeCell ref="C417:D417"/>
    <mergeCell ref="C422:D422"/>
    <mergeCell ref="C423:D423"/>
    <mergeCell ref="F424:G424"/>
    <mergeCell ref="A426:B426"/>
    <mergeCell ref="C426:H426"/>
    <mergeCell ref="C393:D393"/>
    <mergeCell ref="F394:G394"/>
    <mergeCell ref="A396:B396"/>
    <mergeCell ref="C401:D401"/>
    <mergeCell ref="F404:G404"/>
    <mergeCell ref="A406:B406"/>
    <mergeCell ref="C406:F406"/>
    <mergeCell ref="C440:D440"/>
    <mergeCell ref="A439:B439"/>
  </mergeCells>
  <printOptions horizontalCentered="1"/>
  <pageMargins left="0.43307086614173229" right="0.51181102362204722" top="0.28999999999999998" bottom="0.35" header="0.22" footer="0.28000000000000003"/>
  <pageSetup scale="80" orientation="landscape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BY38"/>
  <sheetViews>
    <sheetView workbookViewId="0">
      <selection activeCell="J13" sqref="J13"/>
    </sheetView>
  </sheetViews>
  <sheetFormatPr defaultRowHeight="12.75"/>
  <cols>
    <col min="2" max="2" width="24.140625" customWidth="1"/>
    <col min="3" max="3" width="33.5703125" customWidth="1"/>
    <col min="4" max="4" width="23.140625" customWidth="1"/>
    <col min="5" max="5" width="22.7109375" customWidth="1"/>
  </cols>
  <sheetData>
    <row r="1" spans="1:1429" ht="15.75">
      <c r="A1" s="735" t="s">
        <v>466</v>
      </c>
      <c r="B1" s="735"/>
      <c r="C1" s="735"/>
      <c r="D1" s="735"/>
      <c r="E1" s="709"/>
      <c r="F1" s="709"/>
      <c r="G1" s="735"/>
      <c r="H1" s="735"/>
      <c r="I1" s="735"/>
      <c r="J1" s="709"/>
      <c r="K1" s="709"/>
      <c r="L1" s="709"/>
      <c r="M1" s="709"/>
      <c r="N1" s="735"/>
      <c r="O1" s="735"/>
      <c r="P1" s="735"/>
      <c r="Q1" s="735"/>
      <c r="R1" s="709"/>
      <c r="S1" s="709"/>
      <c r="T1" s="709"/>
      <c r="U1" s="709"/>
      <c r="V1" s="735"/>
      <c r="W1" s="735"/>
      <c r="X1" s="735"/>
      <c r="Y1" s="735"/>
      <c r="Z1" s="709"/>
      <c r="AA1" s="709"/>
      <c r="AB1" s="709"/>
      <c r="AC1" s="709"/>
      <c r="AD1" s="735"/>
      <c r="AE1" s="735"/>
      <c r="AF1" s="735"/>
      <c r="AG1" s="735"/>
      <c r="AH1" s="709"/>
      <c r="AI1" s="709"/>
      <c r="AJ1" s="709"/>
      <c r="AK1" s="709"/>
      <c r="AL1" s="735"/>
      <c r="AM1" s="735"/>
      <c r="AN1" s="735"/>
      <c r="AO1" s="735"/>
      <c r="AP1" s="709"/>
      <c r="AQ1" s="709"/>
      <c r="AR1" s="709"/>
      <c r="AS1" s="709"/>
      <c r="AT1" s="735"/>
      <c r="AU1" s="735"/>
      <c r="AV1" s="735"/>
      <c r="AW1" s="735"/>
      <c r="AX1" s="709"/>
      <c r="AY1" s="709"/>
      <c r="AZ1" s="709"/>
      <c r="BA1" s="709"/>
      <c r="BB1" s="735"/>
      <c r="BC1" s="735"/>
      <c r="BD1" s="735"/>
      <c r="BE1" s="735"/>
      <c r="BF1" s="709"/>
      <c r="BG1" s="709"/>
      <c r="BH1" s="709"/>
      <c r="BI1" s="709"/>
      <c r="BJ1" s="735"/>
      <c r="BK1" s="735"/>
      <c r="BL1" s="735"/>
      <c r="BM1" s="735"/>
      <c r="BN1" s="709"/>
      <c r="BO1" s="709"/>
      <c r="BP1" s="709"/>
      <c r="BQ1" s="709"/>
      <c r="BR1" s="735"/>
      <c r="BS1" s="735"/>
      <c r="BT1" s="735"/>
      <c r="BU1" s="735"/>
      <c r="BV1" s="709"/>
      <c r="BW1" s="709"/>
      <c r="BX1" s="709"/>
      <c r="BY1" s="709"/>
      <c r="BZ1" s="735"/>
      <c r="CA1" s="735"/>
      <c r="CB1" s="735"/>
      <c r="CC1" s="735"/>
      <c r="CD1" s="709"/>
      <c r="CE1" s="709"/>
      <c r="CF1" s="709"/>
      <c r="CG1" s="709"/>
      <c r="CH1" s="735"/>
      <c r="CI1" s="735"/>
      <c r="CJ1" s="735"/>
      <c r="CK1" s="735"/>
      <c r="CL1" s="709"/>
      <c r="CM1" s="709"/>
      <c r="CN1" s="709"/>
      <c r="CO1" s="709"/>
      <c r="CP1" s="735"/>
      <c r="CQ1" s="735"/>
      <c r="CR1" s="735"/>
      <c r="CS1" s="735"/>
      <c r="CT1" s="709"/>
      <c r="CU1" s="709"/>
      <c r="CV1" s="709"/>
      <c r="CW1" s="709"/>
      <c r="CX1" s="735"/>
      <c r="CY1" s="735"/>
      <c r="CZ1" s="735"/>
      <c r="DA1" s="735"/>
      <c r="DB1" s="709"/>
      <c r="DC1" s="709"/>
      <c r="DD1" s="709"/>
      <c r="DE1" s="709"/>
      <c r="DF1" s="735"/>
      <c r="DG1" s="735"/>
      <c r="DH1" s="735"/>
      <c r="DI1" s="735"/>
      <c r="DJ1" s="709"/>
      <c r="DK1" s="709"/>
      <c r="DL1" s="709"/>
      <c r="DM1" s="709"/>
      <c r="DN1" s="735"/>
      <c r="DO1" s="735"/>
      <c r="DP1" s="735"/>
      <c r="DQ1" s="735"/>
      <c r="DR1" s="709"/>
      <c r="DS1" s="709"/>
      <c r="DT1" s="709"/>
      <c r="DU1" s="709"/>
      <c r="DV1" s="735"/>
      <c r="DW1" s="735"/>
      <c r="DX1" s="735"/>
      <c r="DY1" s="735"/>
      <c r="DZ1" s="709"/>
      <c r="EA1" s="709"/>
      <c r="EB1" s="709"/>
      <c r="EC1" s="709"/>
      <c r="ED1" s="735"/>
      <c r="EE1" s="735"/>
      <c r="EF1" s="735"/>
      <c r="EG1" s="735"/>
      <c r="EH1" s="709"/>
      <c r="EI1" s="709"/>
      <c r="EJ1" s="709"/>
      <c r="EK1" s="709"/>
      <c r="EL1" s="735"/>
      <c r="EM1" s="735"/>
      <c r="EN1" s="735"/>
      <c r="EO1" s="735"/>
      <c r="EP1" s="709"/>
      <c r="EQ1" s="709"/>
      <c r="ER1" s="709"/>
      <c r="ES1" s="709"/>
      <c r="ET1" s="735"/>
      <c r="EU1" s="735"/>
      <c r="EV1" s="735"/>
      <c r="EW1" s="735"/>
      <c r="EX1" s="709"/>
      <c r="EY1" s="709"/>
      <c r="EZ1" s="709"/>
      <c r="FA1" s="709"/>
      <c r="FB1" s="735"/>
      <c r="FC1" s="735"/>
      <c r="FD1" s="735"/>
      <c r="FE1" s="735"/>
      <c r="FF1" s="709"/>
      <c r="FG1" s="709"/>
      <c r="FH1" s="709"/>
      <c r="FI1" s="709"/>
      <c r="FJ1" s="735"/>
      <c r="FK1" s="735"/>
      <c r="FL1" s="735"/>
      <c r="FM1" s="735"/>
      <c r="FN1" s="709"/>
      <c r="FO1" s="709"/>
      <c r="FP1" s="709"/>
      <c r="FQ1" s="709"/>
      <c r="FR1" s="735"/>
      <c r="FS1" s="735"/>
      <c r="FT1" s="735"/>
      <c r="FU1" s="735"/>
      <c r="FV1" s="709"/>
      <c r="FW1" s="709"/>
      <c r="FX1" s="709"/>
      <c r="FY1" s="709"/>
      <c r="FZ1" s="735"/>
      <c r="GA1" s="735"/>
      <c r="GB1" s="735"/>
      <c r="GC1" s="735"/>
      <c r="GD1" s="709"/>
      <c r="GE1" s="709"/>
      <c r="GF1" s="709"/>
      <c r="GG1" s="709"/>
      <c r="GH1" s="735"/>
      <c r="GI1" s="735"/>
      <c r="GJ1" s="735"/>
      <c r="GK1" s="735"/>
      <c r="GL1" s="709"/>
      <c r="GM1" s="709"/>
      <c r="GN1" s="709"/>
      <c r="GO1" s="709"/>
      <c r="GP1" s="735"/>
      <c r="GQ1" s="735"/>
      <c r="GR1" s="735"/>
      <c r="GS1" s="735"/>
      <c r="GT1" s="709"/>
      <c r="GU1" s="709"/>
      <c r="GV1" s="709"/>
      <c r="GW1" s="709"/>
      <c r="GX1" s="735"/>
      <c r="GY1" s="735"/>
      <c r="GZ1" s="735"/>
      <c r="HA1" s="735"/>
      <c r="HB1" s="709"/>
      <c r="HC1" s="709"/>
      <c r="HD1" s="709"/>
      <c r="HE1" s="709"/>
      <c r="HF1" s="735"/>
      <c r="HG1" s="735"/>
      <c r="HH1" s="735"/>
      <c r="HI1" s="735"/>
      <c r="HJ1" s="709"/>
      <c r="HK1" s="709"/>
      <c r="HL1" s="709"/>
      <c r="HM1" s="709"/>
      <c r="HN1" s="735"/>
      <c r="HO1" s="735"/>
      <c r="HP1" s="735"/>
      <c r="HQ1" s="735"/>
      <c r="HR1" s="709"/>
      <c r="HS1" s="709"/>
      <c r="HT1" s="709"/>
      <c r="HU1" s="709"/>
      <c r="HV1" s="735"/>
      <c r="HW1" s="735"/>
      <c r="HX1" s="735"/>
      <c r="HY1" s="735"/>
      <c r="HZ1" s="709"/>
      <c r="IA1" s="709"/>
      <c r="IB1" s="709"/>
      <c r="IC1" s="709"/>
      <c r="ID1" s="735"/>
      <c r="IE1" s="735"/>
      <c r="IF1" s="735"/>
      <c r="IG1" s="735"/>
      <c r="IH1" s="709"/>
      <c r="II1" s="709"/>
      <c r="IJ1" s="709"/>
      <c r="IK1" s="709"/>
      <c r="IL1" s="735"/>
      <c r="IM1" s="735"/>
      <c r="IN1" s="735"/>
      <c r="IO1" s="735"/>
      <c r="IP1" s="709"/>
      <c r="IQ1" s="709"/>
      <c r="IR1" s="709"/>
      <c r="IS1" s="709"/>
      <c r="IT1" s="735"/>
      <c r="IU1" s="735"/>
      <c r="IV1" s="735"/>
      <c r="IW1" s="735"/>
      <c r="IX1" s="709"/>
      <c r="IY1" s="709"/>
      <c r="IZ1" s="709"/>
      <c r="JA1" s="709"/>
      <c r="JB1" s="735"/>
      <c r="JC1" s="735"/>
      <c r="JD1" s="735"/>
      <c r="JE1" s="735"/>
      <c r="JF1" s="709"/>
      <c r="JG1" s="709"/>
      <c r="JH1" s="709"/>
      <c r="JI1" s="709"/>
      <c r="JJ1" s="735"/>
      <c r="JK1" s="735"/>
      <c r="JL1" s="735"/>
      <c r="JM1" s="735"/>
      <c r="JN1" s="709"/>
      <c r="JO1" s="709"/>
      <c r="JP1" s="709"/>
      <c r="JQ1" s="709"/>
      <c r="JR1" s="735"/>
      <c r="JS1" s="735"/>
      <c r="JT1" s="735"/>
      <c r="JU1" s="735"/>
      <c r="JV1" s="709"/>
      <c r="JW1" s="709"/>
      <c r="JX1" s="709"/>
      <c r="JY1" s="709"/>
      <c r="JZ1" s="735"/>
      <c r="KA1" s="735"/>
      <c r="KB1" s="735"/>
      <c r="KC1" s="735"/>
      <c r="KD1" s="709"/>
      <c r="KE1" s="709"/>
      <c r="KF1" s="709"/>
      <c r="KG1" s="709"/>
      <c r="KH1" s="735"/>
      <c r="KI1" s="735"/>
      <c r="KJ1" s="735"/>
      <c r="KK1" s="735"/>
      <c r="KL1" s="709"/>
      <c r="KM1" s="709"/>
      <c r="KN1" s="709"/>
      <c r="KO1" s="709"/>
      <c r="KP1" s="735"/>
      <c r="KQ1" s="735"/>
      <c r="KR1" s="735"/>
      <c r="KS1" s="735"/>
      <c r="KT1" s="709"/>
      <c r="KU1" s="709"/>
      <c r="KV1" s="709"/>
      <c r="KW1" s="709"/>
      <c r="KX1" s="735"/>
      <c r="KY1" s="735"/>
      <c r="KZ1" s="735"/>
      <c r="LA1" s="735"/>
      <c r="LB1" s="709"/>
      <c r="LC1" s="709"/>
      <c r="LD1" s="709"/>
      <c r="LE1" s="709"/>
      <c r="LF1" s="735"/>
      <c r="LG1" s="735"/>
      <c r="LH1" s="735"/>
      <c r="LI1" s="735"/>
      <c r="LJ1" s="709"/>
      <c r="LK1" s="709"/>
      <c r="LL1" s="709"/>
      <c r="LM1" s="709"/>
      <c r="LN1" s="735"/>
      <c r="LO1" s="735"/>
      <c r="LP1" s="735"/>
      <c r="LQ1" s="735"/>
      <c r="LR1" s="709"/>
      <c r="LS1" s="709"/>
      <c r="LT1" s="709"/>
      <c r="LU1" s="709"/>
      <c r="LV1" s="735"/>
      <c r="LW1" s="735"/>
      <c r="LX1" s="735"/>
      <c r="LY1" s="735"/>
      <c r="LZ1" s="709"/>
      <c r="MA1" s="709"/>
      <c r="MB1" s="709"/>
      <c r="MC1" s="709"/>
      <c r="MD1" s="735"/>
      <c r="ME1" s="735"/>
      <c r="MF1" s="735"/>
      <c r="MG1" s="735"/>
      <c r="MH1" s="709"/>
      <c r="MI1" s="709"/>
      <c r="MJ1" s="709"/>
      <c r="MK1" s="709"/>
      <c r="ML1" s="735"/>
      <c r="MM1" s="735"/>
      <c r="MN1" s="735"/>
      <c r="MO1" s="735"/>
      <c r="MP1" s="709"/>
      <c r="MQ1" s="709"/>
      <c r="MR1" s="709"/>
      <c r="MS1" s="709"/>
      <c r="MT1" s="735"/>
      <c r="MU1" s="735"/>
      <c r="MV1" s="735"/>
      <c r="MW1" s="735"/>
      <c r="MX1" s="709"/>
      <c r="MY1" s="709"/>
      <c r="MZ1" s="709"/>
      <c r="NA1" s="709"/>
      <c r="NB1" s="735"/>
      <c r="NC1" s="735"/>
      <c r="ND1" s="735"/>
      <c r="NE1" s="735"/>
      <c r="NF1" s="709"/>
      <c r="NG1" s="709"/>
      <c r="NH1" s="709"/>
      <c r="NI1" s="709"/>
      <c r="NJ1" s="735"/>
      <c r="NK1" s="735"/>
      <c r="NL1" s="735"/>
      <c r="NM1" s="735"/>
      <c r="NN1" s="709"/>
      <c r="NO1" s="709"/>
      <c r="NP1" s="709"/>
      <c r="NQ1" s="709"/>
      <c r="NR1" s="735"/>
      <c r="NS1" s="735"/>
      <c r="NT1" s="735"/>
      <c r="NU1" s="735"/>
      <c r="NV1" s="709"/>
      <c r="NW1" s="709"/>
      <c r="NX1" s="709"/>
      <c r="NY1" s="709"/>
      <c r="NZ1" s="735"/>
      <c r="OA1" s="735"/>
      <c r="OB1" s="735"/>
      <c r="OC1" s="735"/>
      <c r="OD1" s="709"/>
      <c r="OE1" s="709"/>
      <c r="OF1" s="709"/>
      <c r="OG1" s="709"/>
      <c r="OH1" s="735"/>
      <c r="OI1" s="735"/>
      <c r="OJ1" s="735"/>
      <c r="OK1" s="735"/>
      <c r="OL1" s="709"/>
      <c r="OM1" s="709"/>
      <c r="ON1" s="709"/>
      <c r="OO1" s="709"/>
      <c r="OP1" s="735"/>
      <c r="OQ1" s="735"/>
      <c r="OR1" s="735"/>
      <c r="OS1" s="735"/>
      <c r="OT1" s="709"/>
      <c r="OU1" s="709"/>
      <c r="OV1" s="709"/>
      <c r="OW1" s="709"/>
      <c r="OX1" s="735"/>
      <c r="OY1" s="735"/>
      <c r="OZ1" s="735"/>
      <c r="PA1" s="735"/>
      <c r="PB1" s="709"/>
      <c r="PC1" s="709"/>
      <c r="PD1" s="709"/>
      <c r="PE1" s="709"/>
      <c r="PF1" s="735"/>
      <c r="PG1" s="735"/>
      <c r="PH1" s="735"/>
      <c r="PI1" s="735"/>
      <c r="PJ1" s="709"/>
      <c r="PK1" s="709"/>
      <c r="PL1" s="709"/>
      <c r="PM1" s="709"/>
      <c r="PN1" s="735"/>
      <c r="PO1" s="735"/>
      <c r="PP1" s="735"/>
      <c r="PQ1" s="735"/>
      <c r="PR1" s="709"/>
      <c r="PS1" s="709"/>
      <c r="PT1" s="709"/>
      <c r="PU1" s="709"/>
      <c r="PV1" s="735"/>
      <c r="PW1" s="735"/>
      <c r="PX1" s="735"/>
      <c r="PY1" s="735"/>
      <c r="PZ1" s="709"/>
      <c r="QA1" s="709"/>
      <c r="QB1" s="709"/>
      <c r="QC1" s="709"/>
      <c r="QD1" s="735"/>
      <c r="QE1" s="735"/>
      <c r="QF1" s="735"/>
      <c r="QG1" s="735"/>
      <c r="QH1" s="709"/>
      <c r="QI1" s="709"/>
      <c r="QJ1" s="709"/>
      <c r="QK1" s="709"/>
      <c r="QL1" s="735"/>
      <c r="QM1" s="735"/>
      <c r="QN1" s="735"/>
      <c r="QO1" s="735"/>
      <c r="QP1" s="709"/>
      <c r="QQ1" s="709"/>
      <c r="QR1" s="709"/>
      <c r="QS1" s="709"/>
      <c r="QT1" s="735"/>
      <c r="QU1" s="735"/>
      <c r="QV1" s="735"/>
      <c r="QW1" s="735"/>
      <c r="QX1" s="709"/>
      <c r="QY1" s="709"/>
      <c r="QZ1" s="709"/>
      <c r="RA1" s="709"/>
      <c r="RB1" s="735"/>
      <c r="RC1" s="735"/>
      <c r="RD1" s="735"/>
      <c r="RE1" s="735"/>
      <c r="RF1" s="709"/>
      <c r="RG1" s="709"/>
      <c r="RH1" s="709"/>
      <c r="RI1" s="709"/>
      <c r="RJ1" s="735"/>
      <c r="RK1" s="735"/>
      <c r="RL1" s="735"/>
      <c r="RM1" s="735"/>
      <c r="RN1" s="709"/>
      <c r="RO1" s="709"/>
      <c r="RP1" s="709"/>
      <c r="RQ1" s="709"/>
      <c r="RR1" s="735"/>
      <c r="RS1" s="735"/>
      <c r="RT1" s="735"/>
      <c r="RU1" s="735"/>
      <c r="RV1" s="709"/>
      <c r="RW1" s="709"/>
      <c r="RX1" s="709"/>
      <c r="RY1" s="709"/>
      <c r="RZ1" s="735"/>
      <c r="SA1" s="735"/>
      <c r="SB1" s="735"/>
      <c r="SC1" s="735"/>
      <c r="SD1" s="709"/>
      <c r="SE1" s="709"/>
      <c r="SF1" s="709"/>
      <c r="SG1" s="709"/>
      <c r="SH1" s="735"/>
      <c r="SI1" s="735"/>
      <c r="SJ1" s="735"/>
      <c r="SK1" s="735"/>
      <c r="SL1" s="709"/>
      <c r="SM1" s="709"/>
      <c r="SN1" s="709"/>
      <c r="SO1" s="709"/>
      <c r="SP1" s="735"/>
      <c r="SQ1" s="735"/>
      <c r="SR1" s="735"/>
      <c r="SS1" s="735"/>
      <c r="ST1" s="709"/>
      <c r="SU1" s="709"/>
      <c r="SV1" s="709"/>
      <c r="SW1" s="709"/>
      <c r="SX1" s="735"/>
      <c r="SY1" s="735"/>
      <c r="SZ1" s="735"/>
      <c r="TA1" s="735"/>
      <c r="TB1" s="709"/>
      <c r="TC1" s="709"/>
      <c r="TD1" s="709"/>
      <c r="TE1" s="709"/>
      <c r="TF1" s="735"/>
      <c r="TG1" s="735"/>
      <c r="TH1" s="735"/>
      <c r="TI1" s="735"/>
      <c r="TJ1" s="709"/>
      <c r="TK1" s="709"/>
      <c r="TL1" s="709"/>
      <c r="TM1" s="709"/>
      <c r="TN1" s="735"/>
      <c r="TO1" s="735"/>
      <c r="TP1" s="735"/>
      <c r="TQ1" s="735"/>
      <c r="TR1" s="709"/>
      <c r="TS1" s="709"/>
      <c r="TT1" s="709"/>
      <c r="TU1" s="709"/>
      <c r="TV1" s="735"/>
      <c r="TW1" s="735"/>
      <c r="TX1" s="735"/>
      <c r="TY1" s="735"/>
      <c r="TZ1" s="709"/>
      <c r="UA1" s="709"/>
      <c r="UB1" s="709"/>
      <c r="UC1" s="709"/>
      <c r="UD1" s="735"/>
      <c r="UE1" s="735"/>
      <c r="UF1" s="735"/>
      <c r="UG1" s="735"/>
      <c r="UH1" s="709"/>
      <c r="UI1" s="709"/>
      <c r="UJ1" s="709"/>
      <c r="UK1" s="709"/>
      <c r="UL1" s="735"/>
      <c r="UM1" s="735"/>
      <c r="UN1" s="735"/>
      <c r="UO1" s="735"/>
      <c r="UP1" s="709"/>
      <c r="UQ1" s="709"/>
      <c r="UR1" s="709"/>
      <c r="US1" s="709"/>
      <c r="UT1" s="735"/>
      <c r="UU1" s="735"/>
      <c r="UV1" s="735"/>
      <c r="UW1" s="735"/>
      <c r="UX1" s="709"/>
      <c r="UY1" s="709"/>
      <c r="UZ1" s="709"/>
      <c r="VA1" s="709"/>
      <c r="VB1" s="735"/>
      <c r="VC1" s="735"/>
      <c r="VD1" s="735"/>
      <c r="VE1" s="735"/>
      <c r="VF1" s="709"/>
      <c r="VG1" s="709"/>
      <c r="VH1" s="709"/>
      <c r="VI1" s="709"/>
      <c r="VJ1" s="735"/>
      <c r="VK1" s="735"/>
      <c r="VL1" s="735"/>
      <c r="VM1" s="735"/>
      <c r="VN1" s="709"/>
      <c r="VO1" s="709"/>
      <c r="VP1" s="709"/>
      <c r="VQ1" s="709"/>
      <c r="VR1" s="735"/>
      <c r="VS1" s="735"/>
      <c r="VT1" s="735"/>
      <c r="VU1" s="735"/>
      <c r="VV1" s="709"/>
      <c r="VW1" s="709"/>
      <c r="VX1" s="709"/>
      <c r="VY1" s="709"/>
      <c r="VZ1" s="735"/>
      <c r="WA1" s="735"/>
      <c r="WB1" s="735"/>
      <c r="WC1" s="735"/>
      <c r="WD1" s="709"/>
      <c r="WE1" s="709"/>
      <c r="WF1" s="709"/>
      <c r="WG1" s="709"/>
      <c r="WH1" s="735"/>
      <c r="WI1" s="735"/>
      <c r="WJ1" s="735"/>
      <c r="WK1" s="735"/>
      <c r="WL1" s="709"/>
      <c r="WM1" s="709"/>
      <c r="WN1" s="709"/>
      <c r="WO1" s="709"/>
      <c r="WP1" s="735"/>
      <c r="WQ1" s="735"/>
      <c r="WR1" s="735"/>
      <c r="WS1" s="735"/>
      <c r="WT1" s="709"/>
      <c r="WU1" s="709"/>
      <c r="WV1" s="709"/>
      <c r="WW1" s="709"/>
      <c r="WX1" s="735"/>
      <c r="WY1" s="735"/>
      <c r="WZ1" s="735"/>
      <c r="XA1" s="735"/>
      <c r="XB1" s="709"/>
      <c r="XC1" s="709"/>
      <c r="XD1" s="709"/>
      <c r="XE1" s="709"/>
      <c r="XF1" s="735"/>
      <c r="XG1" s="735"/>
      <c r="XH1" s="735"/>
      <c r="XI1" s="735"/>
      <c r="XJ1" s="709"/>
      <c r="XK1" s="709"/>
      <c r="XL1" s="709"/>
      <c r="XM1" s="709"/>
      <c r="XN1" s="735"/>
      <c r="XO1" s="735"/>
      <c r="XP1" s="735"/>
      <c r="XQ1" s="735"/>
      <c r="XR1" s="709"/>
      <c r="XS1" s="709"/>
      <c r="XT1" s="709"/>
      <c r="XU1" s="709"/>
      <c r="XV1" s="735"/>
      <c r="XW1" s="735"/>
      <c r="XX1" s="735"/>
      <c r="XY1" s="735"/>
      <c r="XZ1" s="709"/>
      <c r="YA1" s="709"/>
      <c r="YB1" s="709"/>
      <c r="YC1" s="709"/>
      <c r="YD1" s="735"/>
      <c r="YE1" s="735"/>
      <c r="YF1" s="735"/>
      <c r="YG1" s="735"/>
      <c r="YH1" s="709"/>
      <c r="YI1" s="709"/>
      <c r="YJ1" s="709"/>
      <c r="YK1" s="709"/>
      <c r="YL1" s="735"/>
      <c r="YM1" s="735"/>
      <c r="YN1" s="735"/>
      <c r="YO1" s="735"/>
      <c r="YP1" s="709"/>
      <c r="YQ1" s="709"/>
      <c r="YR1" s="709"/>
      <c r="YS1" s="709"/>
      <c r="YT1" s="735"/>
      <c r="YU1" s="735"/>
      <c r="YV1" s="735"/>
      <c r="YW1" s="735"/>
      <c r="YX1" s="709"/>
      <c r="YY1" s="709"/>
      <c r="YZ1" s="709"/>
      <c r="ZA1" s="709"/>
      <c r="ZB1" s="735"/>
      <c r="ZC1" s="735"/>
      <c r="ZD1" s="735"/>
      <c r="ZE1" s="735"/>
      <c r="ZF1" s="709"/>
      <c r="ZG1" s="709"/>
      <c r="ZH1" s="709"/>
      <c r="ZI1" s="709"/>
      <c r="ZJ1" s="735"/>
      <c r="ZK1" s="735"/>
      <c r="ZL1" s="735"/>
      <c r="ZM1" s="735"/>
      <c r="ZN1" s="709"/>
      <c r="ZO1" s="709"/>
      <c r="ZP1" s="709"/>
      <c r="ZQ1" s="709"/>
      <c r="ZR1" s="735"/>
      <c r="ZS1" s="735"/>
      <c r="ZT1" s="735"/>
      <c r="ZU1" s="735"/>
      <c r="ZV1" s="709"/>
      <c r="ZW1" s="709"/>
      <c r="ZX1" s="709"/>
      <c r="ZY1" s="709"/>
      <c r="ZZ1" s="735"/>
      <c r="AAA1" s="735"/>
      <c r="AAB1" s="735"/>
      <c r="AAC1" s="735"/>
      <c r="AAD1" s="709"/>
      <c r="AAE1" s="709"/>
      <c r="AAF1" s="709"/>
      <c r="AAG1" s="709"/>
      <c r="AAH1" s="735"/>
      <c r="AAI1" s="735"/>
      <c r="AAJ1" s="735"/>
      <c r="AAK1" s="735"/>
      <c r="AAL1" s="709"/>
      <c r="AAM1" s="709"/>
      <c r="AAN1" s="709"/>
      <c r="AAO1" s="709"/>
      <c r="AAP1" s="735"/>
      <c r="AAQ1" s="735"/>
      <c r="AAR1" s="735"/>
      <c r="AAS1" s="735"/>
      <c r="AAT1" s="709"/>
      <c r="AAU1" s="709"/>
      <c r="AAV1" s="709"/>
      <c r="AAW1" s="709"/>
      <c r="AAX1" s="735"/>
      <c r="AAY1" s="735"/>
      <c r="AAZ1" s="735"/>
      <c r="ABA1" s="735"/>
      <c r="ABB1" s="709"/>
      <c r="ABC1" s="709"/>
      <c r="ABD1" s="709"/>
      <c r="ABE1" s="709"/>
      <c r="ABF1" s="735"/>
      <c r="ABG1" s="735"/>
      <c r="ABH1" s="735"/>
      <c r="ABI1" s="735"/>
      <c r="ABJ1" s="709"/>
      <c r="ABK1" s="709"/>
      <c r="ABL1" s="709"/>
      <c r="ABM1" s="709"/>
      <c r="ABN1" s="735"/>
      <c r="ABO1" s="735"/>
      <c r="ABP1" s="735"/>
      <c r="ABQ1" s="735"/>
      <c r="ABR1" s="709"/>
      <c r="ABS1" s="709"/>
      <c r="ABT1" s="709"/>
      <c r="ABU1" s="709"/>
      <c r="ABV1" s="735"/>
      <c r="ABW1" s="735"/>
      <c r="ABX1" s="735"/>
      <c r="ABY1" s="735"/>
      <c r="ABZ1" s="709"/>
      <c r="ACA1" s="709"/>
      <c r="ACB1" s="709"/>
      <c r="ACC1" s="709"/>
      <c r="ACD1" s="735"/>
      <c r="ACE1" s="735"/>
      <c r="ACF1" s="735"/>
      <c r="ACG1" s="735"/>
      <c r="ACH1" s="709"/>
      <c r="ACI1" s="709"/>
      <c r="ACJ1" s="709"/>
      <c r="ACK1" s="709"/>
      <c r="ACL1" s="735"/>
      <c r="ACM1" s="735"/>
      <c r="ACN1" s="735"/>
      <c r="ACO1" s="735"/>
      <c r="ACP1" s="709"/>
      <c r="ACQ1" s="709"/>
      <c r="ACR1" s="709"/>
      <c r="ACS1" s="709"/>
      <c r="ACT1" s="735"/>
      <c r="ACU1" s="735"/>
      <c r="ACV1" s="735"/>
      <c r="ACW1" s="735"/>
      <c r="ACX1" s="709"/>
      <c r="ACY1" s="709"/>
      <c r="ACZ1" s="709"/>
      <c r="ADA1" s="709"/>
      <c r="ADB1" s="735"/>
      <c r="ADC1" s="735"/>
      <c r="ADD1" s="735"/>
      <c r="ADE1" s="735"/>
      <c r="ADF1" s="709"/>
      <c r="ADG1" s="709"/>
      <c r="ADH1" s="709"/>
      <c r="ADI1" s="709"/>
      <c r="ADJ1" s="735"/>
      <c r="ADK1" s="735"/>
      <c r="ADL1" s="735"/>
      <c r="ADM1" s="735"/>
      <c r="ADN1" s="709"/>
      <c r="ADO1" s="709"/>
      <c r="ADP1" s="709"/>
      <c r="ADQ1" s="709"/>
      <c r="ADR1" s="735"/>
      <c r="ADS1" s="735"/>
      <c r="ADT1" s="735"/>
      <c r="ADU1" s="735"/>
      <c r="ADV1" s="709"/>
      <c r="ADW1" s="709"/>
      <c r="ADX1" s="709"/>
      <c r="ADY1" s="709"/>
      <c r="ADZ1" s="735"/>
      <c r="AEA1" s="735"/>
      <c r="AEB1" s="735"/>
      <c r="AEC1" s="735"/>
      <c r="AED1" s="709"/>
      <c r="AEE1" s="709"/>
      <c r="AEF1" s="709"/>
      <c r="AEG1" s="709"/>
      <c r="AEH1" s="735"/>
      <c r="AEI1" s="735"/>
      <c r="AEJ1" s="735"/>
      <c r="AEK1" s="735"/>
      <c r="AEL1" s="709"/>
      <c r="AEM1" s="709"/>
      <c r="AEN1" s="709"/>
      <c r="AEO1" s="709"/>
      <c r="AEP1" s="735"/>
      <c r="AEQ1" s="735"/>
      <c r="AER1" s="735"/>
      <c r="AES1" s="735"/>
      <c r="AET1" s="709"/>
      <c r="AEU1" s="709"/>
      <c r="AEV1" s="709"/>
      <c r="AEW1" s="709"/>
      <c r="AEX1" s="735"/>
      <c r="AEY1" s="735"/>
      <c r="AEZ1" s="735"/>
      <c r="AFA1" s="735"/>
      <c r="AFB1" s="709"/>
      <c r="AFC1" s="709"/>
      <c r="AFD1" s="709"/>
      <c r="AFE1" s="709"/>
      <c r="AFF1" s="735"/>
      <c r="AFG1" s="735"/>
      <c r="AFH1" s="735"/>
      <c r="AFI1" s="735"/>
      <c r="AFJ1" s="709"/>
      <c r="AFK1" s="709"/>
      <c r="AFL1" s="709"/>
      <c r="AFM1" s="709"/>
      <c r="AFN1" s="735"/>
      <c r="AFO1" s="735"/>
      <c r="AFP1" s="735"/>
      <c r="AFQ1" s="735"/>
      <c r="AFR1" s="709"/>
      <c r="AFS1" s="709"/>
      <c r="AFT1" s="709"/>
      <c r="AFU1" s="709"/>
      <c r="AFV1" s="735"/>
      <c r="AFW1" s="735"/>
      <c r="AFX1" s="735"/>
      <c r="AFY1" s="735"/>
      <c r="AFZ1" s="709"/>
      <c r="AGA1" s="709"/>
      <c r="AGB1" s="709"/>
      <c r="AGC1" s="709"/>
      <c r="AGD1" s="735"/>
      <c r="AGE1" s="735"/>
      <c r="AGF1" s="735"/>
      <c r="AGG1" s="735"/>
      <c r="AGH1" s="709"/>
      <c r="AGI1" s="709"/>
      <c r="AGJ1" s="709"/>
      <c r="AGK1" s="709"/>
      <c r="AGL1" s="735"/>
      <c r="AGM1" s="735"/>
      <c r="AGN1" s="735"/>
      <c r="AGO1" s="735"/>
      <c r="AGP1" s="709"/>
      <c r="AGQ1" s="709"/>
      <c r="AGR1" s="709"/>
      <c r="AGS1" s="709"/>
      <c r="AGT1" s="735"/>
      <c r="AGU1" s="735"/>
      <c r="AGV1" s="735"/>
      <c r="AGW1" s="735"/>
      <c r="AGX1" s="709"/>
      <c r="AGY1" s="709"/>
      <c r="AGZ1" s="709"/>
      <c r="AHA1" s="709"/>
      <c r="AHB1" s="735"/>
      <c r="AHC1" s="735"/>
      <c r="AHD1" s="735"/>
      <c r="AHE1" s="735"/>
      <c r="AHF1" s="709"/>
      <c r="AHG1" s="709"/>
      <c r="AHH1" s="709"/>
      <c r="AHI1" s="709"/>
      <c r="AHJ1" s="735"/>
      <c r="AHK1" s="735"/>
      <c r="AHL1" s="735"/>
      <c r="AHM1" s="735"/>
      <c r="AHN1" s="709"/>
      <c r="AHO1" s="709"/>
      <c r="AHP1" s="709"/>
      <c r="AHQ1" s="709"/>
      <c r="AHR1" s="735"/>
      <c r="AHS1" s="735"/>
      <c r="AHT1" s="735"/>
      <c r="AHU1" s="735"/>
      <c r="AHV1" s="709"/>
      <c r="AHW1" s="709"/>
      <c r="AHX1" s="709"/>
      <c r="AHY1" s="709"/>
      <c r="AHZ1" s="735"/>
      <c r="AIA1" s="735"/>
      <c r="AIB1" s="735"/>
      <c r="AIC1" s="735"/>
      <c r="AID1" s="709"/>
      <c r="AIE1" s="709"/>
      <c r="AIF1" s="709"/>
      <c r="AIG1" s="709"/>
      <c r="AIH1" s="735"/>
      <c r="AII1" s="735"/>
      <c r="AIJ1" s="735"/>
      <c r="AIK1" s="735"/>
      <c r="AIL1" s="709"/>
      <c r="AIM1" s="709"/>
      <c r="AIN1" s="709"/>
      <c r="AIO1" s="709"/>
      <c r="AIP1" s="735"/>
      <c r="AIQ1" s="735"/>
      <c r="AIR1" s="735"/>
      <c r="AIS1" s="735"/>
      <c r="AIT1" s="709"/>
      <c r="AIU1" s="709"/>
      <c r="AIV1" s="709"/>
      <c r="AIW1" s="709"/>
      <c r="AIX1" s="735"/>
      <c r="AIY1" s="735"/>
      <c r="AIZ1" s="735"/>
      <c r="AJA1" s="735"/>
      <c r="AJB1" s="709"/>
      <c r="AJC1" s="709"/>
      <c r="AJD1" s="709"/>
      <c r="AJE1" s="709"/>
      <c r="AJF1" s="735"/>
      <c r="AJG1" s="735"/>
      <c r="AJH1" s="735"/>
      <c r="AJI1" s="735"/>
      <c r="AJJ1" s="709"/>
      <c r="AJK1" s="709"/>
      <c r="AJL1" s="709"/>
      <c r="AJM1" s="709"/>
      <c r="AJN1" s="735"/>
      <c r="AJO1" s="735"/>
      <c r="AJP1" s="735"/>
      <c r="AJQ1" s="735"/>
      <c r="AJR1" s="709"/>
      <c r="AJS1" s="709"/>
      <c r="AJT1" s="709"/>
      <c r="AJU1" s="709"/>
      <c r="AJV1" s="735"/>
      <c r="AJW1" s="735"/>
      <c r="AJX1" s="735"/>
      <c r="AJY1" s="735"/>
      <c r="AJZ1" s="709"/>
      <c r="AKA1" s="709"/>
      <c r="AKB1" s="709"/>
      <c r="AKC1" s="709"/>
      <c r="AKD1" s="735"/>
      <c r="AKE1" s="735"/>
      <c r="AKF1" s="735"/>
      <c r="AKG1" s="735"/>
      <c r="AKH1" s="709"/>
      <c r="AKI1" s="709"/>
      <c r="AKJ1" s="709"/>
      <c r="AKK1" s="709"/>
      <c r="AKL1" s="735"/>
      <c r="AKM1" s="735"/>
      <c r="AKN1" s="735"/>
      <c r="AKO1" s="735"/>
      <c r="AKP1" s="709"/>
      <c r="AKQ1" s="709"/>
      <c r="AKR1" s="709"/>
      <c r="AKS1" s="709"/>
      <c r="AKT1" s="735"/>
      <c r="AKU1" s="735"/>
      <c r="AKV1" s="735"/>
      <c r="AKW1" s="735"/>
      <c r="AKX1" s="709"/>
      <c r="AKY1" s="709"/>
      <c r="AKZ1" s="709"/>
      <c r="ALA1" s="709"/>
      <c r="ALB1" s="735"/>
      <c r="ALC1" s="735"/>
      <c r="ALD1" s="735"/>
      <c r="ALE1" s="735"/>
      <c r="ALF1" s="709"/>
      <c r="ALG1" s="709"/>
      <c r="ALH1" s="709"/>
      <c r="ALI1" s="709"/>
      <c r="ALJ1" s="735"/>
      <c r="ALK1" s="735"/>
      <c r="ALL1" s="735"/>
      <c r="ALM1" s="735"/>
      <c r="ALN1" s="709"/>
      <c r="ALO1" s="709"/>
      <c r="ALP1" s="709"/>
      <c r="ALQ1" s="709"/>
      <c r="ALR1" s="735"/>
      <c r="ALS1" s="735"/>
      <c r="ALT1" s="735"/>
      <c r="ALU1" s="735"/>
      <c r="ALV1" s="709"/>
      <c r="ALW1" s="709"/>
      <c r="ALX1" s="709"/>
      <c r="ALY1" s="709"/>
      <c r="ALZ1" s="735"/>
      <c r="AMA1" s="735"/>
      <c r="AMB1" s="735"/>
      <c r="AMC1" s="735"/>
      <c r="AMD1" s="709"/>
      <c r="AME1" s="709"/>
      <c r="AMF1" s="709"/>
      <c r="AMG1" s="709"/>
      <c r="AMH1" s="735"/>
      <c r="AMI1" s="735"/>
      <c r="AMJ1" s="735"/>
      <c r="AMK1" s="735"/>
      <c r="AML1" s="709"/>
      <c r="AMM1" s="709"/>
      <c r="AMN1" s="709"/>
      <c r="AMO1" s="709"/>
      <c r="AMP1" s="735"/>
      <c r="AMQ1" s="735"/>
      <c r="AMR1" s="735"/>
      <c r="AMS1" s="735"/>
      <c r="AMT1" s="709"/>
      <c r="AMU1" s="709"/>
      <c r="AMV1" s="709"/>
      <c r="AMW1" s="709"/>
      <c r="AMX1" s="735"/>
      <c r="AMY1" s="735"/>
      <c r="AMZ1" s="735"/>
      <c r="ANA1" s="735"/>
      <c r="ANB1" s="709"/>
      <c r="ANC1" s="709"/>
      <c r="AND1" s="709"/>
      <c r="ANE1" s="709"/>
      <c r="ANF1" s="735"/>
      <c r="ANG1" s="735"/>
      <c r="ANH1" s="735"/>
      <c r="ANI1" s="735"/>
      <c r="ANJ1" s="709"/>
      <c r="ANK1" s="709"/>
      <c r="ANL1" s="709"/>
      <c r="ANM1" s="709"/>
      <c r="ANN1" s="735"/>
      <c r="ANO1" s="735"/>
      <c r="ANP1" s="735"/>
      <c r="ANQ1" s="735"/>
      <c r="ANR1" s="709"/>
      <c r="ANS1" s="709"/>
      <c r="ANT1" s="709"/>
      <c r="ANU1" s="709"/>
      <c r="ANV1" s="735"/>
      <c r="ANW1" s="735"/>
      <c r="ANX1" s="735"/>
      <c r="ANY1" s="735"/>
      <c r="ANZ1" s="709"/>
      <c r="AOA1" s="709"/>
      <c r="AOB1" s="709"/>
      <c r="AOC1" s="709"/>
      <c r="AOD1" s="735"/>
      <c r="AOE1" s="735"/>
      <c r="AOF1" s="735"/>
      <c r="AOG1" s="735"/>
      <c r="AOH1" s="709"/>
      <c r="AOI1" s="709"/>
      <c r="AOJ1" s="709"/>
      <c r="AOK1" s="709"/>
      <c r="AOL1" s="735"/>
      <c r="AOM1" s="735"/>
      <c r="AON1" s="735"/>
      <c r="AOO1" s="735"/>
      <c r="AOP1" s="709"/>
      <c r="AOQ1" s="709"/>
      <c r="AOR1" s="709"/>
      <c r="AOS1" s="709"/>
      <c r="AOT1" s="735"/>
      <c r="AOU1" s="735"/>
      <c r="AOV1" s="735"/>
      <c r="AOW1" s="735"/>
      <c r="AOX1" s="709"/>
      <c r="AOY1" s="709"/>
      <c r="AOZ1" s="709"/>
      <c r="APA1" s="709"/>
      <c r="APB1" s="735"/>
      <c r="APC1" s="735"/>
      <c r="APD1" s="735"/>
      <c r="APE1" s="735"/>
      <c r="APF1" s="709"/>
      <c r="APG1" s="709"/>
      <c r="APH1" s="709"/>
      <c r="API1" s="709"/>
      <c r="APJ1" s="735"/>
      <c r="APK1" s="735"/>
      <c r="APL1" s="735"/>
      <c r="APM1" s="735"/>
      <c r="APN1" s="709"/>
      <c r="APO1" s="709"/>
      <c r="APP1" s="709"/>
      <c r="APQ1" s="709"/>
      <c r="APR1" s="735"/>
      <c r="APS1" s="735"/>
      <c r="APT1" s="735"/>
      <c r="APU1" s="735"/>
      <c r="APV1" s="709"/>
      <c r="APW1" s="709"/>
      <c r="APX1" s="709"/>
      <c r="APY1" s="709"/>
      <c r="APZ1" s="735"/>
      <c r="AQA1" s="735"/>
      <c r="AQB1" s="735"/>
      <c r="AQC1" s="735"/>
      <c r="AQD1" s="709"/>
      <c r="AQE1" s="709"/>
      <c r="AQF1" s="709"/>
      <c r="AQG1" s="709"/>
      <c r="AQH1" s="735"/>
      <c r="AQI1" s="735"/>
      <c r="AQJ1" s="735"/>
      <c r="AQK1" s="735"/>
      <c r="AQL1" s="709"/>
      <c r="AQM1" s="709"/>
      <c r="AQN1" s="709"/>
      <c r="AQO1" s="709"/>
      <c r="AQP1" s="735"/>
      <c r="AQQ1" s="735"/>
      <c r="AQR1" s="735"/>
      <c r="AQS1" s="735"/>
      <c r="AQT1" s="709"/>
      <c r="AQU1" s="709"/>
      <c r="AQV1" s="709"/>
      <c r="AQW1" s="709"/>
      <c r="AQX1" s="735"/>
      <c r="AQY1" s="735"/>
      <c r="AQZ1" s="735"/>
      <c r="ARA1" s="735"/>
      <c r="ARB1" s="709"/>
      <c r="ARC1" s="709"/>
      <c r="ARD1" s="709"/>
      <c r="ARE1" s="709"/>
      <c r="ARF1" s="735"/>
      <c r="ARG1" s="735"/>
      <c r="ARH1" s="735"/>
      <c r="ARI1" s="735"/>
      <c r="ARJ1" s="709"/>
      <c r="ARK1" s="709"/>
      <c r="ARL1" s="709"/>
      <c r="ARM1" s="709"/>
      <c r="ARN1" s="735"/>
      <c r="ARO1" s="735"/>
      <c r="ARP1" s="735"/>
      <c r="ARQ1" s="735"/>
      <c r="ARR1" s="709"/>
      <c r="ARS1" s="709"/>
      <c r="ART1" s="709"/>
      <c r="ARU1" s="709"/>
      <c r="ARV1" s="735"/>
      <c r="ARW1" s="735"/>
      <c r="ARX1" s="735"/>
      <c r="ARY1" s="735"/>
      <c r="ARZ1" s="709"/>
      <c r="ASA1" s="709"/>
      <c r="ASB1" s="709"/>
      <c r="ASC1" s="709"/>
      <c r="ASD1" s="735"/>
      <c r="ASE1" s="735"/>
      <c r="ASF1" s="735"/>
      <c r="ASG1" s="735"/>
      <c r="ASH1" s="709"/>
      <c r="ASI1" s="709"/>
      <c r="ASJ1" s="709"/>
      <c r="ASK1" s="709"/>
      <c r="ASL1" s="735"/>
      <c r="ASM1" s="735"/>
      <c r="ASN1" s="735"/>
      <c r="ASO1" s="735"/>
      <c r="ASP1" s="709"/>
      <c r="ASQ1" s="709"/>
      <c r="ASR1" s="709"/>
      <c r="ASS1" s="709"/>
      <c r="AST1" s="735"/>
      <c r="ASU1" s="735"/>
      <c r="ASV1" s="735"/>
      <c r="ASW1" s="735"/>
      <c r="ASX1" s="709"/>
      <c r="ASY1" s="709"/>
      <c r="ASZ1" s="709"/>
      <c r="ATA1" s="709"/>
      <c r="ATB1" s="735"/>
      <c r="ATC1" s="735"/>
      <c r="ATD1" s="735"/>
      <c r="ATE1" s="735"/>
      <c r="ATF1" s="709"/>
      <c r="ATG1" s="709"/>
      <c r="ATH1" s="709"/>
      <c r="ATI1" s="709"/>
      <c r="ATJ1" s="735"/>
      <c r="ATK1" s="735"/>
      <c r="ATL1" s="735"/>
      <c r="ATM1" s="735"/>
      <c r="ATN1" s="709"/>
      <c r="ATO1" s="709"/>
      <c r="ATP1" s="709"/>
      <c r="ATQ1" s="709"/>
      <c r="ATR1" s="735"/>
      <c r="ATS1" s="735"/>
      <c r="ATT1" s="735"/>
      <c r="ATU1" s="735"/>
      <c r="ATV1" s="709"/>
      <c r="ATW1" s="709"/>
      <c r="ATX1" s="709"/>
      <c r="ATY1" s="709"/>
      <c r="ATZ1" s="735"/>
      <c r="AUA1" s="735"/>
      <c r="AUB1" s="735"/>
      <c r="AUC1" s="735"/>
      <c r="AUD1" s="709"/>
      <c r="AUE1" s="709"/>
      <c r="AUF1" s="709"/>
      <c r="AUG1" s="709"/>
      <c r="AUH1" s="735"/>
      <c r="AUI1" s="735"/>
      <c r="AUJ1" s="735"/>
      <c r="AUK1" s="735"/>
      <c r="AUL1" s="709"/>
      <c r="AUM1" s="709"/>
      <c r="AUN1" s="709"/>
      <c r="AUO1" s="709"/>
      <c r="AUP1" s="735"/>
      <c r="AUQ1" s="735"/>
      <c r="AUR1" s="735"/>
      <c r="AUS1" s="735"/>
      <c r="AUT1" s="709"/>
      <c r="AUU1" s="709"/>
      <c r="AUV1" s="709"/>
      <c r="AUW1" s="709"/>
      <c r="AUX1" s="735"/>
      <c r="AUY1" s="735"/>
      <c r="AUZ1" s="735"/>
      <c r="AVA1" s="735"/>
      <c r="AVB1" s="709"/>
      <c r="AVC1" s="709"/>
      <c r="AVD1" s="709"/>
      <c r="AVE1" s="709"/>
      <c r="AVF1" s="735"/>
      <c r="AVG1" s="735"/>
      <c r="AVH1" s="735"/>
      <c r="AVI1" s="735"/>
      <c r="AVJ1" s="709"/>
      <c r="AVK1" s="709"/>
      <c r="AVL1" s="709"/>
      <c r="AVM1" s="709"/>
      <c r="AVN1" s="735"/>
      <c r="AVO1" s="735"/>
      <c r="AVP1" s="735"/>
      <c r="AVQ1" s="735"/>
      <c r="AVR1" s="709"/>
      <c r="AVS1" s="709"/>
      <c r="AVT1" s="709"/>
      <c r="AVU1" s="709"/>
      <c r="AVV1" s="735"/>
      <c r="AVW1" s="735"/>
      <c r="AVX1" s="735"/>
      <c r="AVY1" s="735"/>
      <c r="AVZ1" s="709"/>
      <c r="AWA1" s="709"/>
      <c r="AWB1" s="709"/>
      <c r="AWC1" s="709"/>
      <c r="AWD1" s="735"/>
      <c r="AWE1" s="735"/>
      <c r="AWF1" s="735"/>
      <c r="AWG1" s="735"/>
      <c r="AWH1" s="709"/>
      <c r="AWI1" s="709"/>
      <c r="AWJ1" s="709"/>
      <c r="AWK1" s="709"/>
      <c r="AWL1" s="735"/>
      <c r="AWM1" s="735"/>
      <c r="AWN1" s="735"/>
      <c r="AWO1" s="735"/>
      <c r="AWP1" s="709"/>
      <c r="AWQ1" s="709"/>
      <c r="AWR1" s="709"/>
      <c r="AWS1" s="709"/>
      <c r="AWT1" s="735"/>
      <c r="AWU1" s="735"/>
      <c r="AWV1" s="735"/>
      <c r="AWW1" s="735"/>
      <c r="AWX1" s="709"/>
      <c r="AWY1" s="709"/>
      <c r="AWZ1" s="709"/>
      <c r="AXA1" s="709"/>
      <c r="AXB1" s="735"/>
      <c r="AXC1" s="735"/>
      <c r="AXD1" s="735"/>
      <c r="AXE1" s="735"/>
      <c r="AXF1" s="709"/>
      <c r="AXG1" s="709"/>
      <c r="AXH1" s="709"/>
      <c r="AXI1" s="709"/>
      <c r="AXJ1" s="735"/>
      <c r="AXK1" s="735"/>
      <c r="AXL1" s="735"/>
      <c r="AXM1" s="735"/>
      <c r="AXN1" s="709"/>
      <c r="AXO1" s="709"/>
      <c r="AXP1" s="709"/>
      <c r="AXQ1" s="709"/>
      <c r="AXR1" s="735"/>
      <c r="AXS1" s="735"/>
      <c r="AXT1" s="735"/>
      <c r="AXU1" s="735"/>
      <c r="AXV1" s="709"/>
      <c r="AXW1" s="709"/>
      <c r="AXX1" s="709"/>
      <c r="AXY1" s="709"/>
      <c r="AXZ1" s="735"/>
      <c r="AYA1" s="735"/>
      <c r="AYB1" s="735"/>
      <c r="AYC1" s="735"/>
      <c r="AYD1" s="709"/>
      <c r="AYE1" s="709"/>
      <c r="AYF1" s="709"/>
      <c r="AYG1" s="709"/>
      <c r="AYH1" s="735"/>
      <c r="AYI1" s="735"/>
      <c r="AYJ1" s="735"/>
      <c r="AYK1" s="735"/>
      <c r="AYL1" s="709"/>
      <c r="AYM1" s="709"/>
      <c r="AYN1" s="709"/>
      <c r="AYO1" s="709"/>
      <c r="AYP1" s="735"/>
      <c r="AYQ1" s="735"/>
      <c r="AYR1" s="735"/>
      <c r="AYS1" s="735"/>
      <c r="AYT1" s="709"/>
      <c r="AYU1" s="709"/>
      <c r="AYV1" s="709"/>
      <c r="AYW1" s="709"/>
      <c r="AYX1" s="735"/>
      <c r="AYY1" s="735"/>
      <c r="AYZ1" s="735"/>
      <c r="AZA1" s="735"/>
      <c r="AZB1" s="709"/>
      <c r="AZC1" s="709"/>
      <c r="AZD1" s="709"/>
      <c r="AZE1" s="709"/>
      <c r="AZF1" s="735"/>
      <c r="AZG1" s="735"/>
      <c r="AZH1" s="735"/>
      <c r="AZI1" s="735"/>
      <c r="AZJ1" s="709"/>
      <c r="AZK1" s="709"/>
      <c r="AZL1" s="709"/>
      <c r="AZM1" s="709"/>
      <c r="AZN1" s="735"/>
      <c r="AZO1" s="735"/>
      <c r="AZP1" s="735"/>
      <c r="AZQ1" s="735"/>
      <c r="AZR1" s="709"/>
      <c r="AZS1" s="709"/>
      <c r="AZT1" s="709"/>
      <c r="AZU1" s="709"/>
      <c r="AZV1" s="735"/>
      <c r="AZW1" s="735"/>
      <c r="AZX1" s="735"/>
      <c r="AZY1" s="735"/>
      <c r="AZZ1" s="709"/>
      <c r="BAA1" s="709"/>
      <c r="BAB1" s="709"/>
      <c r="BAC1" s="709"/>
      <c r="BAD1" s="735"/>
      <c r="BAE1" s="735"/>
      <c r="BAF1" s="735"/>
      <c r="BAG1" s="735"/>
      <c r="BAH1" s="709"/>
      <c r="BAI1" s="709"/>
      <c r="BAJ1" s="709"/>
      <c r="BAK1" s="709"/>
      <c r="BAL1" s="735"/>
      <c r="BAM1" s="735"/>
      <c r="BAN1" s="735"/>
      <c r="BAO1" s="735"/>
      <c r="BAP1" s="709"/>
      <c r="BAQ1" s="709"/>
      <c r="BAR1" s="709"/>
      <c r="BAS1" s="709"/>
      <c r="BAT1" s="735"/>
      <c r="BAU1" s="735"/>
      <c r="BAV1" s="735"/>
      <c r="BAW1" s="735"/>
      <c r="BAX1" s="709"/>
      <c r="BAY1" s="709"/>
      <c r="BAZ1" s="709"/>
      <c r="BBA1" s="709"/>
      <c r="BBB1" s="735"/>
      <c r="BBC1" s="735"/>
      <c r="BBD1" s="735"/>
      <c r="BBE1" s="735"/>
      <c r="BBF1" s="709"/>
      <c r="BBG1" s="709"/>
      <c r="BBH1" s="709"/>
      <c r="BBI1" s="709"/>
      <c r="BBJ1" s="735"/>
      <c r="BBK1" s="735"/>
      <c r="BBL1" s="735"/>
      <c r="BBM1" s="735"/>
      <c r="BBN1" s="709"/>
      <c r="BBO1" s="709"/>
      <c r="BBP1" s="709"/>
      <c r="BBQ1" s="709"/>
      <c r="BBR1" s="735"/>
      <c r="BBS1" s="735"/>
      <c r="BBT1" s="735"/>
      <c r="BBU1" s="735"/>
      <c r="BBV1" s="709"/>
      <c r="BBW1" s="709"/>
      <c r="BBX1" s="709"/>
      <c r="BBY1" s="709"/>
    </row>
    <row r="2" spans="1:1429">
      <c r="A2" s="736" t="s">
        <v>467</v>
      </c>
      <c r="B2" s="736"/>
      <c r="C2" s="736"/>
      <c r="D2" s="736"/>
      <c r="E2" s="709"/>
      <c r="F2" s="709"/>
      <c r="G2" s="736"/>
      <c r="H2" s="736"/>
      <c r="I2" s="736"/>
      <c r="J2" s="709"/>
      <c r="K2" s="709"/>
      <c r="L2" s="709"/>
      <c r="M2" s="709"/>
      <c r="N2" s="736"/>
      <c r="O2" s="736"/>
      <c r="P2" s="736"/>
      <c r="Q2" s="736"/>
      <c r="R2" s="709"/>
      <c r="S2" s="709"/>
      <c r="T2" s="709"/>
      <c r="U2" s="709"/>
      <c r="V2" s="736"/>
      <c r="W2" s="736"/>
      <c r="X2" s="736"/>
      <c r="Y2" s="736"/>
      <c r="Z2" s="709"/>
      <c r="AA2" s="709"/>
      <c r="AB2" s="709"/>
      <c r="AC2" s="709"/>
      <c r="AD2" s="736"/>
      <c r="AE2" s="736"/>
      <c r="AF2" s="736"/>
      <c r="AG2" s="736"/>
      <c r="AH2" s="709"/>
      <c r="AI2" s="709"/>
      <c r="AJ2" s="709"/>
      <c r="AK2" s="709"/>
      <c r="AL2" s="736"/>
      <c r="AM2" s="736"/>
      <c r="AN2" s="736"/>
      <c r="AO2" s="736"/>
      <c r="AP2" s="709"/>
      <c r="AQ2" s="709"/>
      <c r="AR2" s="709"/>
      <c r="AS2" s="709"/>
      <c r="AT2" s="736"/>
      <c r="AU2" s="736"/>
      <c r="AV2" s="736"/>
      <c r="AW2" s="736"/>
      <c r="AX2" s="709"/>
      <c r="AY2" s="709"/>
      <c r="AZ2" s="709"/>
      <c r="BA2" s="709"/>
      <c r="BB2" s="736"/>
      <c r="BC2" s="736"/>
      <c r="BD2" s="736"/>
      <c r="BE2" s="736"/>
      <c r="BF2" s="709"/>
      <c r="BG2" s="709"/>
      <c r="BH2" s="709"/>
      <c r="BI2" s="709"/>
      <c r="BJ2" s="736"/>
      <c r="BK2" s="736"/>
      <c r="BL2" s="736"/>
      <c r="BM2" s="736"/>
      <c r="BN2" s="709"/>
      <c r="BO2" s="709"/>
      <c r="BP2" s="709"/>
      <c r="BQ2" s="709"/>
      <c r="BR2" s="736"/>
      <c r="BS2" s="736"/>
      <c r="BT2" s="736"/>
      <c r="BU2" s="736"/>
      <c r="BV2" s="709"/>
      <c r="BW2" s="709"/>
      <c r="BX2" s="709"/>
      <c r="BY2" s="709"/>
      <c r="BZ2" s="736"/>
      <c r="CA2" s="736"/>
      <c r="CB2" s="736"/>
      <c r="CC2" s="736"/>
      <c r="CD2" s="709"/>
      <c r="CE2" s="709"/>
      <c r="CF2" s="709"/>
      <c r="CG2" s="709"/>
      <c r="CH2" s="736"/>
      <c r="CI2" s="736"/>
      <c r="CJ2" s="736"/>
      <c r="CK2" s="736"/>
      <c r="CL2" s="709"/>
      <c r="CM2" s="709"/>
      <c r="CN2" s="709"/>
      <c r="CO2" s="709"/>
      <c r="CP2" s="736"/>
      <c r="CQ2" s="736"/>
      <c r="CR2" s="736"/>
      <c r="CS2" s="736"/>
      <c r="CT2" s="709"/>
      <c r="CU2" s="709"/>
      <c r="CV2" s="709"/>
      <c r="CW2" s="709"/>
      <c r="CX2" s="736"/>
      <c r="CY2" s="736"/>
      <c r="CZ2" s="736"/>
      <c r="DA2" s="736"/>
      <c r="DB2" s="709"/>
      <c r="DC2" s="709"/>
      <c r="DD2" s="709"/>
      <c r="DE2" s="709"/>
      <c r="DF2" s="736"/>
      <c r="DG2" s="736"/>
      <c r="DH2" s="736"/>
      <c r="DI2" s="736"/>
      <c r="DJ2" s="709"/>
      <c r="DK2" s="709"/>
      <c r="DL2" s="709"/>
      <c r="DM2" s="709"/>
      <c r="DN2" s="736"/>
      <c r="DO2" s="736"/>
      <c r="DP2" s="736"/>
      <c r="DQ2" s="736"/>
      <c r="DR2" s="709"/>
      <c r="DS2" s="709"/>
      <c r="DT2" s="709"/>
      <c r="DU2" s="709"/>
      <c r="DV2" s="736"/>
      <c r="DW2" s="736"/>
      <c r="DX2" s="736"/>
      <c r="DY2" s="736"/>
      <c r="DZ2" s="709"/>
      <c r="EA2" s="709"/>
      <c r="EB2" s="709"/>
      <c r="EC2" s="709"/>
      <c r="ED2" s="736"/>
      <c r="EE2" s="736"/>
      <c r="EF2" s="736"/>
      <c r="EG2" s="736"/>
      <c r="EH2" s="709"/>
      <c r="EI2" s="709"/>
      <c r="EJ2" s="709"/>
      <c r="EK2" s="709"/>
      <c r="EL2" s="736"/>
      <c r="EM2" s="736"/>
      <c r="EN2" s="736"/>
      <c r="EO2" s="736"/>
      <c r="EP2" s="709"/>
      <c r="EQ2" s="709"/>
      <c r="ER2" s="709"/>
      <c r="ES2" s="709"/>
      <c r="ET2" s="736"/>
      <c r="EU2" s="736"/>
      <c r="EV2" s="736"/>
      <c r="EW2" s="736"/>
      <c r="EX2" s="709"/>
      <c r="EY2" s="709"/>
      <c r="EZ2" s="709"/>
      <c r="FA2" s="709"/>
      <c r="FB2" s="736"/>
      <c r="FC2" s="736"/>
      <c r="FD2" s="736"/>
      <c r="FE2" s="736"/>
      <c r="FF2" s="709"/>
      <c r="FG2" s="709"/>
      <c r="FH2" s="709"/>
      <c r="FI2" s="709"/>
      <c r="FJ2" s="736"/>
      <c r="FK2" s="736"/>
      <c r="FL2" s="736"/>
      <c r="FM2" s="736"/>
      <c r="FN2" s="709"/>
      <c r="FO2" s="709"/>
      <c r="FP2" s="709"/>
      <c r="FQ2" s="709"/>
      <c r="FR2" s="736"/>
      <c r="FS2" s="736"/>
      <c r="FT2" s="736"/>
      <c r="FU2" s="736"/>
      <c r="FV2" s="709"/>
      <c r="FW2" s="709"/>
      <c r="FX2" s="709"/>
      <c r="FY2" s="709"/>
      <c r="FZ2" s="736"/>
      <c r="GA2" s="736"/>
      <c r="GB2" s="736"/>
      <c r="GC2" s="736"/>
      <c r="GD2" s="709"/>
      <c r="GE2" s="709"/>
      <c r="GF2" s="709"/>
      <c r="GG2" s="709"/>
      <c r="GH2" s="736"/>
      <c r="GI2" s="736"/>
      <c r="GJ2" s="736"/>
      <c r="GK2" s="736"/>
      <c r="GL2" s="709"/>
      <c r="GM2" s="709"/>
      <c r="GN2" s="709"/>
      <c r="GO2" s="709"/>
      <c r="GP2" s="736"/>
      <c r="GQ2" s="736"/>
      <c r="GR2" s="736"/>
      <c r="GS2" s="736"/>
      <c r="GT2" s="709"/>
      <c r="GU2" s="709"/>
      <c r="GV2" s="709"/>
      <c r="GW2" s="709"/>
      <c r="GX2" s="736"/>
      <c r="GY2" s="736"/>
      <c r="GZ2" s="736"/>
      <c r="HA2" s="736"/>
      <c r="HB2" s="709"/>
      <c r="HC2" s="709"/>
      <c r="HD2" s="709"/>
      <c r="HE2" s="709"/>
      <c r="HF2" s="736"/>
      <c r="HG2" s="736"/>
      <c r="HH2" s="736"/>
      <c r="HI2" s="736"/>
      <c r="HJ2" s="709"/>
      <c r="HK2" s="709"/>
      <c r="HL2" s="709"/>
      <c r="HM2" s="709"/>
      <c r="HN2" s="736"/>
      <c r="HO2" s="736"/>
      <c r="HP2" s="736"/>
      <c r="HQ2" s="736"/>
      <c r="HR2" s="709"/>
      <c r="HS2" s="709"/>
      <c r="HT2" s="709"/>
      <c r="HU2" s="709"/>
      <c r="HV2" s="736"/>
      <c r="HW2" s="736"/>
      <c r="HX2" s="736"/>
      <c r="HY2" s="736"/>
      <c r="HZ2" s="709"/>
      <c r="IA2" s="709"/>
      <c r="IB2" s="709"/>
      <c r="IC2" s="709"/>
      <c r="ID2" s="736"/>
      <c r="IE2" s="736"/>
      <c r="IF2" s="736"/>
      <c r="IG2" s="736"/>
      <c r="IH2" s="709"/>
      <c r="II2" s="709"/>
      <c r="IJ2" s="709"/>
      <c r="IK2" s="709"/>
      <c r="IL2" s="736"/>
      <c r="IM2" s="736"/>
      <c r="IN2" s="736"/>
      <c r="IO2" s="736"/>
      <c r="IP2" s="709"/>
      <c r="IQ2" s="709"/>
      <c r="IR2" s="709"/>
      <c r="IS2" s="709"/>
      <c r="IT2" s="736"/>
      <c r="IU2" s="736"/>
      <c r="IV2" s="736"/>
      <c r="IW2" s="736"/>
      <c r="IX2" s="709"/>
      <c r="IY2" s="709"/>
      <c r="IZ2" s="709"/>
      <c r="JA2" s="709"/>
      <c r="JB2" s="736"/>
      <c r="JC2" s="736"/>
      <c r="JD2" s="736"/>
      <c r="JE2" s="736"/>
      <c r="JF2" s="709"/>
      <c r="JG2" s="709"/>
      <c r="JH2" s="709"/>
      <c r="JI2" s="709"/>
      <c r="JJ2" s="736"/>
      <c r="JK2" s="736"/>
      <c r="JL2" s="736"/>
      <c r="JM2" s="736"/>
      <c r="JN2" s="709"/>
      <c r="JO2" s="709"/>
      <c r="JP2" s="709"/>
      <c r="JQ2" s="709"/>
      <c r="JR2" s="736"/>
      <c r="JS2" s="736"/>
      <c r="JT2" s="736"/>
      <c r="JU2" s="736"/>
      <c r="JV2" s="709"/>
      <c r="JW2" s="709"/>
      <c r="JX2" s="709"/>
      <c r="JY2" s="709"/>
      <c r="JZ2" s="736"/>
      <c r="KA2" s="736"/>
      <c r="KB2" s="736"/>
      <c r="KC2" s="736"/>
      <c r="KD2" s="709"/>
      <c r="KE2" s="709"/>
      <c r="KF2" s="709"/>
      <c r="KG2" s="709"/>
      <c r="KH2" s="736"/>
      <c r="KI2" s="736"/>
      <c r="KJ2" s="736"/>
      <c r="KK2" s="736"/>
      <c r="KL2" s="709"/>
      <c r="KM2" s="709"/>
      <c r="KN2" s="709"/>
      <c r="KO2" s="709"/>
      <c r="KP2" s="736"/>
      <c r="KQ2" s="736"/>
      <c r="KR2" s="736"/>
      <c r="KS2" s="736"/>
      <c r="KT2" s="709"/>
      <c r="KU2" s="709"/>
      <c r="KV2" s="709"/>
      <c r="KW2" s="709"/>
      <c r="KX2" s="736"/>
      <c r="KY2" s="736"/>
      <c r="KZ2" s="736"/>
      <c r="LA2" s="736"/>
      <c r="LB2" s="709"/>
      <c r="LC2" s="709"/>
      <c r="LD2" s="709"/>
      <c r="LE2" s="709"/>
      <c r="LF2" s="736"/>
      <c r="LG2" s="736"/>
      <c r="LH2" s="736"/>
      <c r="LI2" s="736"/>
      <c r="LJ2" s="709"/>
      <c r="LK2" s="709"/>
      <c r="LL2" s="709"/>
      <c r="LM2" s="709"/>
      <c r="LN2" s="736"/>
      <c r="LO2" s="736"/>
      <c r="LP2" s="736"/>
      <c r="LQ2" s="736"/>
      <c r="LR2" s="709"/>
      <c r="LS2" s="709"/>
      <c r="LT2" s="709"/>
      <c r="LU2" s="709"/>
      <c r="LV2" s="736"/>
      <c r="LW2" s="736"/>
      <c r="LX2" s="736"/>
      <c r="LY2" s="736"/>
      <c r="LZ2" s="709"/>
      <c r="MA2" s="709"/>
      <c r="MB2" s="709"/>
      <c r="MC2" s="709"/>
      <c r="MD2" s="736"/>
      <c r="ME2" s="736"/>
      <c r="MF2" s="736"/>
      <c r="MG2" s="736"/>
      <c r="MH2" s="709"/>
      <c r="MI2" s="709"/>
      <c r="MJ2" s="709"/>
      <c r="MK2" s="709"/>
      <c r="ML2" s="736"/>
      <c r="MM2" s="736"/>
      <c r="MN2" s="736"/>
      <c r="MO2" s="736"/>
      <c r="MP2" s="709"/>
      <c r="MQ2" s="709"/>
      <c r="MR2" s="709"/>
      <c r="MS2" s="709"/>
      <c r="MT2" s="736"/>
      <c r="MU2" s="736"/>
      <c r="MV2" s="736"/>
      <c r="MW2" s="736"/>
      <c r="MX2" s="709"/>
      <c r="MY2" s="709"/>
      <c r="MZ2" s="709"/>
      <c r="NA2" s="709"/>
      <c r="NB2" s="736"/>
      <c r="NC2" s="736"/>
      <c r="ND2" s="736"/>
      <c r="NE2" s="736"/>
      <c r="NF2" s="709"/>
      <c r="NG2" s="709"/>
      <c r="NH2" s="709"/>
      <c r="NI2" s="709"/>
      <c r="NJ2" s="736"/>
      <c r="NK2" s="736"/>
      <c r="NL2" s="736"/>
      <c r="NM2" s="736"/>
      <c r="NN2" s="709"/>
      <c r="NO2" s="709"/>
      <c r="NP2" s="709"/>
      <c r="NQ2" s="709"/>
      <c r="NR2" s="736"/>
      <c r="NS2" s="736"/>
      <c r="NT2" s="736"/>
      <c r="NU2" s="736"/>
      <c r="NV2" s="709"/>
      <c r="NW2" s="709"/>
      <c r="NX2" s="709"/>
      <c r="NY2" s="709"/>
      <c r="NZ2" s="736"/>
      <c r="OA2" s="736"/>
      <c r="OB2" s="736"/>
      <c r="OC2" s="736"/>
      <c r="OD2" s="709"/>
      <c r="OE2" s="709"/>
      <c r="OF2" s="709"/>
      <c r="OG2" s="709"/>
      <c r="OH2" s="736"/>
      <c r="OI2" s="736"/>
      <c r="OJ2" s="736"/>
      <c r="OK2" s="736"/>
      <c r="OL2" s="709"/>
      <c r="OM2" s="709"/>
      <c r="ON2" s="709"/>
      <c r="OO2" s="709"/>
      <c r="OP2" s="736"/>
      <c r="OQ2" s="736"/>
      <c r="OR2" s="736"/>
      <c r="OS2" s="736"/>
      <c r="OT2" s="709"/>
      <c r="OU2" s="709"/>
      <c r="OV2" s="709"/>
      <c r="OW2" s="709"/>
      <c r="OX2" s="736"/>
      <c r="OY2" s="736"/>
      <c r="OZ2" s="736"/>
      <c r="PA2" s="736"/>
      <c r="PB2" s="709"/>
      <c r="PC2" s="709"/>
      <c r="PD2" s="709"/>
      <c r="PE2" s="709"/>
      <c r="PF2" s="736"/>
      <c r="PG2" s="736"/>
      <c r="PH2" s="736"/>
      <c r="PI2" s="736"/>
      <c r="PJ2" s="709"/>
      <c r="PK2" s="709"/>
      <c r="PL2" s="709"/>
      <c r="PM2" s="709"/>
      <c r="PN2" s="736"/>
      <c r="PO2" s="736"/>
      <c r="PP2" s="736"/>
      <c r="PQ2" s="736"/>
      <c r="PR2" s="709"/>
      <c r="PS2" s="709"/>
      <c r="PT2" s="709"/>
      <c r="PU2" s="709"/>
      <c r="PV2" s="736"/>
      <c r="PW2" s="736"/>
      <c r="PX2" s="736"/>
      <c r="PY2" s="736"/>
      <c r="PZ2" s="709"/>
      <c r="QA2" s="709"/>
      <c r="QB2" s="709"/>
      <c r="QC2" s="709"/>
      <c r="QD2" s="736"/>
      <c r="QE2" s="736"/>
      <c r="QF2" s="736"/>
      <c r="QG2" s="736"/>
      <c r="QH2" s="709"/>
      <c r="QI2" s="709"/>
      <c r="QJ2" s="709"/>
      <c r="QK2" s="709"/>
      <c r="QL2" s="736"/>
      <c r="QM2" s="736"/>
      <c r="QN2" s="736"/>
      <c r="QO2" s="736"/>
      <c r="QP2" s="709"/>
      <c r="QQ2" s="709"/>
      <c r="QR2" s="709"/>
      <c r="QS2" s="709"/>
      <c r="QT2" s="736"/>
      <c r="QU2" s="736"/>
      <c r="QV2" s="736"/>
      <c r="QW2" s="736"/>
      <c r="QX2" s="709"/>
      <c r="QY2" s="709"/>
      <c r="QZ2" s="709"/>
      <c r="RA2" s="709"/>
      <c r="RB2" s="736"/>
      <c r="RC2" s="736"/>
      <c r="RD2" s="736"/>
      <c r="RE2" s="736"/>
      <c r="RF2" s="709"/>
      <c r="RG2" s="709"/>
      <c r="RH2" s="709"/>
      <c r="RI2" s="709"/>
      <c r="RJ2" s="736"/>
      <c r="RK2" s="736"/>
      <c r="RL2" s="736"/>
      <c r="RM2" s="736"/>
      <c r="RN2" s="709"/>
      <c r="RO2" s="709"/>
      <c r="RP2" s="709"/>
      <c r="RQ2" s="709"/>
      <c r="RR2" s="736"/>
      <c r="RS2" s="736"/>
      <c r="RT2" s="736"/>
      <c r="RU2" s="736"/>
      <c r="RV2" s="709"/>
      <c r="RW2" s="709"/>
      <c r="RX2" s="709"/>
      <c r="RY2" s="709"/>
      <c r="RZ2" s="736"/>
      <c r="SA2" s="736"/>
      <c r="SB2" s="736"/>
      <c r="SC2" s="736"/>
      <c r="SD2" s="709"/>
      <c r="SE2" s="709"/>
      <c r="SF2" s="709"/>
      <c r="SG2" s="709"/>
      <c r="SH2" s="736"/>
      <c r="SI2" s="736"/>
      <c r="SJ2" s="736"/>
      <c r="SK2" s="736"/>
      <c r="SL2" s="709"/>
      <c r="SM2" s="709"/>
      <c r="SN2" s="709"/>
      <c r="SO2" s="709"/>
      <c r="SP2" s="736"/>
      <c r="SQ2" s="736"/>
      <c r="SR2" s="736"/>
      <c r="SS2" s="736"/>
      <c r="ST2" s="709"/>
      <c r="SU2" s="709"/>
      <c r="SV2" s="709"/>
      <c r="SW2" s="709"/>
      <c r="SX2" s="736"/>
      <c r="SY2" s="736"/>
      <c r="SZ2" s="736"/>
      <c r="TA2" s="736"/>
      <c r="TB2" s="709"/>
      <c r="TC2" s="709"/>
      <c r="TD2" s="709"/>
      <c r="TE2" s="709"/>
      <c r="TF2" s="736"/>
      <c r="TG2" s="736"/>
      <c r="TH2" s="736"/>
      <c r="TI2" s="736"/>
      <c r="TJ2" s="709"/>
      <c r="TK2" s="709"/>
      <c r="TL2" s="709"/>
      <c r="TM2" s="709"/>
      <c r="TN2" s="736"/>
      <c r="TO2" s="736"/>
      <c r="TP2" s="736"/>
      <c r="TQ2" s="736"/>
      <c r="TR2" s="709"/>
      <c r="TS2" s="709"/>
      <c r="TT2" s="709"/>
      <c r="TU2" s="709"/>
      <c r="TV2" s="736"/>
      <c r="TW2" s="736"/>
      <c r="TX2" s="736"/>
      <c r="TY2" s="736"/>
      <c r="TZ2" s="709"/>
      <c r="UA2" s="709"/>
      <c r="UB2" s="709"/>
      <c r="UC2" s="709"/>
      <c r="UD2" s="736"/>
      <c r="UE2" s="736"/>
      <c r="UF2" s="736"/>
      <c r="UG2" s="736"/>
      <c r="UH2" s="709"/>
      <c r="UI2" s="709"/>
      <c r="UJ2" s="709"/>
      <c r="UK2" s="709"/>
      <c r="UL2" s="736"/>
      <c r="UM2" s="736"/>
      <c r="UN2" s="736"/>
      <c r="UO2" s="736"/>
      <c r="UP2" s="709"/>
      <c r="UQ2" s="709"/>
      <c r="UR2" s="709"/>
      <c r="US2" s="709"/>
      <c r="UT2" s="736"/>
      <c r="UU2" s="736"/>
      <c r="UV2" s="736"/>
      <c r="UW2" s="736"/>
      <c r="UX2" s="709"/>
      <c r="UY2" s="709"/>
      <c r="UZ2" s="709"/>
      <c r="VA2" s="709"/>
      <c r="VB2" s="736"/>
      <c r="VC2" s="736"/>
      <c r="VD2" s="736"/>
      <c r="VE2" s="736"/>
      <c r="VF2" s="709"/>
      <c r="VG2" s="709"/>
      <c r="VH2" s="709"/>
      <c r="VI2" s="709"/>
      <c r="VJ2" s="736"/>
      <c r="VK2" s="736"/>
      <c r="VL2" s="736"/>
      <c r="VM2" s="736"/>
      <c r="VN2" s="709"/>
      <c r="VO2" s="709"/>
      <c r="VP2" s="709"/>
      <c r="VQ2" s="709"/>
      <c r="VR2" s="736"/>
      <c r="VS2" s="736"/>
      <c r="VT2" s="736"/>
      <c r="VU2" s="736"/>
      <c r="VV2" s="709"/>
      <c r="VW2" s="709"/>
      <c r="VX2" s="709"/>
      <c r="VY2" s="709"/>
      <c r="VZ2" s="736"/>
      <c r="WA2" s="736"/>
      <c r="WB2" s="736"/>
      <c r="WC2" s="736"/>
      <c r="WD2" s="709"/>
      <c r="WE2" s="709"/>
      <c r="WF2" s="709"/>
      <c r="WG2" s="709"/>
      <c r="WH2" s="736"/>
      <c r="WI2" s="736"/>
      <c r="WJ2" s="736"/>
      <c r="WK2" s="736"/>
      <c r="WL2" s="709"/>
      <c r="WM2" s="709"/>
      <c r="WN2" s="709"/>
      <c r="WO2" s="709"/>
      <c r="WP2" s="736"/>
      <c r="WQ2" s="736"/>
      <c r="WR2" s="736"/>
      <c r="WS2" s="736"/>
      <c r="WT2" s="709"/>
      <c r="WU2" s="709"/>
      <c r="WV2" s="709"/>
      <c r="WW2" s="709"/>
      <c r="WX2" s="736"/>
      <c r="WY2" s="736"/>
      <c r="WZ2" s="736"/>
      <c r="XA2" s="736"/>
      <c r="XB2" s="709"/>
      <c r="XC2" s="709"/>
      <c r="XD2" s="709"/>
      <c r="XE2" s="709"/>
      <c r="XF2" s="736"/>
      <c r="XG2" s="736"/>
      <c r="XH2" s="736"/>
      <c r="XI2" s="736"/>
      <c r="XJ2" s="709"/>
      <c r="XK2" s="709"/>
      <c r="XL2" s="709"/>
      <c r="XM2" s="709"/>
      <c r="XN2" s="736"/>
      <c r="XO2" s="736"/>
      <c r="XP2" s="736"/>
      <c r="XQ2" s="736"/>
      <c r="XR2" s="709"/>
      <c r="XS2" s="709"/>
      <c r="XT2" s="709"/>
      <c r="XU2" s="709"/>
      <c r="XV2" s="736"/>
      <c r="XW2" s="736"/>
      <c r="XX2" s="736"/>
      <c r="XY2" s="736"/>
      <c r="XZ2" s="709"/>
      <c r="YA2" s="709"/>
      <c r="YB2" s="709"/>
      <c r="YC2" s="709"/>
      <c r="YD2" s="736"/>
      <c r="YE2" s="736"/>
      <c r="YF2" s="736"/>
      <c r="YG2" s="736"/>
      <c r="YH2" s="709"/>
      <c r="YI2" s="709"/>
      <c r="YJ2" s="709"/>
      <c r="YK2" s="709"/>
      <c r="YL2" s="736"/>
      <c r="YM2" s="736"/>
      <c r="YN2" s="736"/>
      <c r="YO2" s="736"/>
      <c r="YP2" s="709"/>
      <c r="YQ2" s="709"/>
      <c r="YR2" s="709"/>
      <c r="YS2" s="709"/>
      <c r="YT2" s="736"/>
      <c r="YU2" s="736"/>
      <c r="YV2" s="736"/>
      <c r="YW2" s="736"/>
      <c r="YX2" s="709"/>
      <c r="YY2" s="709"/>
      <c r="YZ2" s="709"/>
      <c r="ZA2" s="709"/>
      <c r="ZB2" s="736"/>
      <c r="ZC2" s="736"/>
      <c r="ZD2" s="736"/>
      <c r="ZE2" s="736"/>
      <c r="ZF2" s="709"/>
      <c r="ZG2" s="709"/>
      <c r="ZH2" s="709"/>
      <c r="ZI2" s="709"/>
      <c r="ZJ2" s="736"/>
      <c r="ZK2" s="736"/>
      <c r="ZL2" s="736"/>
      <c r="ZM2" s="736"/>
      <c r="ZN2" s="709"/>
      <c r="ZO2" s="709"/>
      <c r="ZP2" s="709"/>
      <c r="ZQ2" s="709"/>
      <c r="ZR2" s="736"/>
      <c r="ZS2" s="736"/>
      <c r="ZT2" s="736"/>
      <c r="ZU2" s="736"/>
      <c r="ZV2" s="709"/>
      <c r="ZW2" s="709"/>
      <c r="ZX2" s="709"/>
      <c r="ZY2" s="709"/>
      <c r="ZZ2" s="736"/>
      <c r="AAA2" s="736"/>
      <c r="AAB2" s="736"/>
      <c r="AAC2" s="736"/>
      <c r="AAD2" s="709"/>
      <c r="AAE2" s="709"/>
      <c r="AAF2" s="709"/>
      <c r="AAG2" s="709"/>
      <c r="AAH2" s="736"/>
      <c r="AAI2" s="736"/>
      <c r="AAJ2" s="736"/>
      <c r="AAK2" s="736"/>
      <c r="AAL2" s="709"/>
      <c r="AAM2" s="709"/>
      <c r="AAN2" s="709"/>
      <c r="AAO2" s="709"/>
      <c r="AAP2" s="736"/>
      <c r="AAQ2" s="736"/>
      <c r="AAR2" s="736"/>
      <c r="AAS2" s="736"/>
      <c r="AAT2" s="709"/>
      <c r="AAU2" s="709"/>
      <c r="AAV2" s="709"/>
      <c r="AAW2" s="709"/>
      <c r="AAX2" s="736"/>
      <c r="AAY2" s="736"/>
      <c r="AAZ2" s="736"/>
      <c r="ABA2" s="736"/>
      <c r="ABB2" s="709"/>
      <c r="ABC2" s="709"/>
      <c r="ABD2" s="709"/>
      <c r="ABE2" s="709"/>
      <c r="ABF2" s="736"/>
      <c r="ABG2" s="736"/>
      <c r="ABH2" s="736"/>
      <c r="ABI2" s="736"/>
      <c r="ABJ2" s="709"/>
      <c r="ABK2" s="709"/>
      <c r="ABL2" s="709"/>
      <c r="ABM2" s="709"/>
      <c r="ABN2" s="736"/>
      <c r="ABO2" s="736"/>
      <c r="ABP2" s="736"/>
      <c r="ABQ2" s="736"/>
      <c r="ABR2" s="709"/>
      <c r="ABS2" s="709"/>
      <c r="ABT2" s="709"/>
      <c r="ABU2" s="709"/>
      <c r="ABV2" s="736"/>
      <c r="ABW2" s="736"/>
      <c r="ABX2" s="736"/>
      <c r="ABY2" s="736"/>
      <c r="ABZ2" s="709"/>
      <c r="ACA2" s="709"/>
      <c r="ACB2" s="709"/>
      <c r="ACC2" s="709"/>
      <c r="ACD2" s="736"/>
      <c r="ACE2" s="736"/>
      <c r="ACF2" s="736"/>
      <c r="ACG2" s="736"/>
      <c r="ACH2" s="709"/>
      <c r="ACI2" s="709"/>
      <c r="ACJ2" s="709"/>
      <c r="ACK2" s="709"/>
      <c r="ACL2" s="736"/>
      <c r="ACM2" s="736"/>
      <c r="ACN2" s="736"/>
      <c r="ACO2" s="736"/>
      <c r="ACP2" s="709"/>
      <c r="ACQ2" s="709"/>
      <c r="ACR2" s="709"/>
      <c r="ACS2" s="709"/>
      <c r="ACT2" s="736"/>
      <c r="ACU2" s="736"/>
      <c r="ACV2" s="736"/>
      <c r="ACW2" s="736"/>
      <c r="ACX2" s="709"/>
      <c r="ACY2" s="709"/>
      <c r="ACZ2" s="709"/>
      <c r="ADA2" s="709"/>
      <c r="ADB2" s="736"/>
      <c r="ADC2" s="736"/>
      <c r="ADD2" s="736"/>
      <c r="ADE2" s="736"/>
      <c r="ADF2" s="709"/>
      <c r="ADG2" s="709"/>
      <c r="ADH2" s="709"/>
      <c r="ADI2" s="709"/>
      <c r="ADJ2" s="736"/>
      <c r="ADK2" s="736"/>
      <c r="ADL2" s="736"/>
      <c r="ADM2" s="736"/>
      <c r="ADN2" s="709"/>
      <c r="ADO2" s="709"/>
      <c r="ADP2" s="709"/>
      <c r="ADQ2" s="709"/>
      <c r="ADR2" s="736"/>
      <c r="ADS2" s="736"/>
      <c r="ADT2" s="736"/>
      <c r="ADU2" s="736"/>
      <c r="ADV2" s="709"/>
      <c r="ADW2" s="709"/>
      <c r="ADX2" s="709"/>
      <c r="ADY2" s="709"/>
      <c r="ADZ2" s="736"/>
      <c r="AEA2" s="736"/>
      <c r="AEB2" s="736"/>
      <c r="AEC2" s="736"/>
      <c r="AED2" s="709"/>
      <c r="AEE2" s="709"/>
      <c r="AEF2" s="709"/>
      <c r="AEG2" s="709"/>
      <c r="AEH2" s="736"/>
      <c r="AEI2" s="736"/>
      <c r="AEJ2" s="736"/>
      <c r="AEK2" s="736"/>
      <c r="AEL2" s="709"/>
      <c r="AEM2" s="709"/>
      <c r="AEN2" s="709"/>
      <c r="AEO2" s="709"/>
      <c r="AEP2" s="736"/>
      <c r="AEQ2" s="736"/>
      <c r="AER2" s="736"/>
      <c r="AES2" s="736"/>
      <c r="AET2" s="709"/>
      <c r="AEU2" s="709"/>
      <c r="AEV2" s="709"/>
      <c r="AEW2" s="709"/>
      <c r="AEX2" s="736"/>
      <c r="AEY2" s="736"/>
      <c r="AEZ2" s="736"/>
      <c r="AFA2" s="736"/>
      <c r="AFB2" s="709"/>
      <c r="AFC2" s="709"/>
      <c r="AFD2" s="709"/>
      <c r="AFE2" s="709"/>
      <c r="AFF2" s="736"/>
      <c r="AFG2" s="736"/>
      <c r="AFH2" s="736"/>
      <c r="AFI2" s="736"/>
      <c r="AFJ2" s="709"/>
      <c r="AFK2" s="709"/>
      <c r="AFL2" s="709"/>
      <c r="AFM2" s="709"/>
      <c r="AFN2" s="736"/>
      <c r="AFO2" s="736"/>
      <c r="AFP2" s="736"/>
      <c r="AFQ2" s="736"/>
      <c r="AFR2" s="709"/>
      <c r="AFS2" s="709"/>
      <c r="AFT2" s="709"/>
      <c r="AFU2" s="709"/>
      <c r="AFV2" s="736"/>
      <c r="AFW2" s="736"/>
      <c r="AFX2" s="736"/>
      <c r="AFY2" s="736"/>
      <c r="AFZ2" s="709"/>
      <c r="AGA2" s="709"/>
      <c r="AGB2" s="709"/>
      <c r="AGC2" s="709"/>
      <c r="AGD2" s="736"/>
      <c r="AGE2" s="736"/>
      <c r="AGF2" s="736"/>
      <c r="AGG2" s="736"/>
      <c r="AGH2" s="709"/>
      <c r="AGI2" s="709"/>
      <c r="AGJ2" s="709"/>
      <c r="AGK2" s="709"/>
      <c r="AGL2" s="736"/>
      <c r="AGM2" s="736"/>
      <c r="AGN2" s="736"/>
      <c r="AGO2" s="736"/>
      <c r="AGP2" s="709"/>
      <c r="AGQ2" s="709"/>
      <c r="AGR2" s="709"/>
      <c r="AGS2" s="709"/>
      <c r="AGT2" s="736"/>
      <c r="AGU2" s="736"/>
      <c r="AGV2" s="736"/>
      <c r="AGW2" s="736"/>
      <c r="AGX2" s="709"/>
      <c r="AGY2" s="709"/>
      <c r="AGZ2" s="709"/>
      <c r="AHA2" s="709"/>
      <c r="AHB2" s="736"/>
      <c r="AHC2" s="736"/>
      <c r="AHD2" s="736"/>
      <c r="AHE2" s="736"/>
      <c r="AHF2" s="709"/>
      <c r="AHG2" s="709"/>
      <c r="AHH2" s="709"/>
      <c r="AHI2" s="709"/>
      <c r="AHJ2" s="736"/>
      <c r="AHK2" s="736"/>
      <c r="AHL2" s="736"/>
      <c r="AHM2" s="736"/>
      <c r="AHN2" s="709"/>
      <c r="AHO2" s="709"/>
      <c r="AHP2" s="709"/>
      <c r="AHQ2" s="709"/>
      <c r="AHR2" s="736"/>
      <c r="AHS2" s="736"/>
      <c r="AHT2" s="736"/>
      <c r="AHU2" s="736"/>
      <c r="AHV2" s="709"/>
      <c r="AHW2" s="709"/>
      <c r="AHX2" s="709"/>
      <c r="AHY2" s="709"/>
      <c r="AHZ2" s="736"/>
      <c r="AIA2" s="736"/>
      <c r="AIB2" s="736"/>
      <c r="AIC2" s="736"/>
      <c r="AID2" s="709"/>
      <c r="AIE2" s="709"/>
      <c r="AIF2" s="709"/>
      <c r="AIG2" s="709"/>
      <c r="AIH2" s="736"/>
      <c r="AII2" s="736"/>
      <c r="AIJ2" s="736"/>
      <c r="AIK2" s="736"/>
      <c r="AIL2" s="709"/>
      <c r="AIM2" s="709"/>
      <c r="AIN2" s="709"/>
      <c r="AIO2" s="709"/>
      <c r="AIP2" s="736"/>
      <c r="AIQ2" s="736"/>
      <c r="AIR2" s="736"/>
      <c r="AIS2" s="736"/>
      <c r="AIT2" s="709"/>
      <c r="AIU2" s="709"/>
      <c r="AIV2" s="709"/>
      <c r="AIW2" s="709"/>
      <c r="AIX2" s="736"/>
      <c r="AIY2" s="736"/>
      <c r="AIZ2" s="736"/>
      <c r="AJA2" s="736"/>
      <c r="AJB2" s="709"/>
      <c r="AJC2" s="709"/>
      <c r="AJD2" s="709"/>
      <c r="AJE2" s="709"/>
      <c r="AJF2" s="736"/>
      <c r="AJG2" s="736"/>
      <c r="AJH2" s="736"/>
      <c r="AJI2" s="736"/>
      <c r="AJJ2" s="709"/>
      <c r="AJK2" s="709"/>
      <c r="AJL2" s="709"/>
      <c r="AJM2" s="709"/>
      <c r="AJN2" s="736"/>
      <c r="AJO2" s="736"/>
      <c r="AJP2" s="736"/>
      <c r="AJQ2" s="736"/>
      <c r="AJR2" s="709"/>
      <c r="AJS2" s="709"/>
      <c r="AJT2" s="709"/>
      <c r="AJU2" s="709"/>
      <c r="AJV2" s="736"/>
      <c r="AJW2" s="736"/>
      <c r="AJX2" s="736"/>
      <c r="AJY2" s="736"/>
      <c r="AJZ2" s="709"/>
      <c r="AKA2" s="709"/>
      <c r="AKB2" s="709"/>
      <c r="AKC2" s="709"/>
      <c r="AKD2" s="736"/>
      <c r="AKE2" s="736"/>
      <c r="AKF2" s="736"/>
      <c r="AKG2" s="736"/>
      <c r="AKH2" s="709"/>
      <c r="AKI2" s="709"/>
      <c r="AKJ2" s="709"/>
      <c r="AKK2" s="709"/>
      <c r="AKL2" s="736"/>
      <c r="AKM2" s="736"/>
      <c r="AKN2" s="736"/>
      <c r="AKO2" s="736"/>
      <c r="AKP2" s="709"/>
      <c r="AKQ2" s="709"/>
      <c r="AKR2" s="709"/>
      <c r="AKS2" s="709"/>
      <c r="AKT2" s="736"/>
      <c r="AKU2" s="736"/>
      <c r="AKV2" s="736"/>
      <c r="AKW2" s="736"/>
      <c r="AKX2" s="709"/>
      <c r="AKY2" s="709"/>
      <c r="AKZ2" s="709"/>
      <c r="ALA2" s="709"/>
      <c r="ALB2" s="736"/>
      <c r="ALC2" s="736"/>
      <c r="ALD2" s="736"/>
      <c r="ALE2" s="736"/>
      <c r="ALF2" s="709"/>
      <c r="ALG2" s="709"/>
      <c r="ALH2" s="709"/>
      <c r="ALI2" s="709"/>
      <c r="ALJ2" s="736"/>
      <c r="ALK2" s="736"/>
      <c r="ALL2" s="736"/>
      <c r="ALM2" s="736"/>
      <c r="ALN2" s="709"/>
      <c r="ALO2" s="709"/>
      <c r="ALP2" s="709"/>
      <c r="ALQ2" s="709"/>
      <c r="ALR2" s="736"/>
      <c r="ALS2" s="736"/>
      <c r="ALT2" s="736"/>
      <c r="ALU2" s="736"/>
      <c r="ALV2" s="709"/>
      <c r="ALW2" s="709"/>
      <c r="ALX2" s="709"/>
      <c r="ALY2" s="709"/>
      <c r="ALZ2" s="736"/>
      <c r="AMA2" s="736"/>
      <c r="AMB2" s="736"/>
      <c r="AMC2" s="736"/>
      <c r="AMD2" s="709"/>
      <c r="AME2" s="709"/>
      <c r="AMF2" s="709"/>
      <c r="AMG2" s="709"/>
      <c r="AMH2" s="736"/>
      <c r="AMI2" s="736"/>
      <c r="AMJ2" s="736"/>
      <c r="AMK2" s="736"/>
      <c r="AML2" s="709"/>
      <c r="AMM2" s="709"/>
      <c r="AMN2" s="709"/>
      <c r="AMO2" s="709"/>
      <c r="AMP2" s="736"/>
      <c r="AMQ2" s="736"/>
      <c r="AMR2" s="736"/>
      <c r="AMS2" s="736"/>
      <c r="AMT2" s="709"/>
      <c r="AMU2" s="709"/>
      <c r="AMV2" s="709"/>
      <c r="AMW2" s="709"/>
      <c r="AMX2" s="736"/>
      <c r="AMY2" s="736"/>
      <c r="AMZ2" s="736"/>
      <c r="ANA2" s="736"/>
      <c r="ANB2" s="709"/>
      <c r="ANC2" s="709"/>
      <c r="AND2" s="709"/>
      <c r="ANE2" s="709"/>
      <c r="ANF2" s="736"/>
      <c r="ANG2" s="736"/>
      <c r="ANH2" s="736"/>
      <c r="ANI2" s="736"/>
      <c r="ANJ2" s="709"/>
      <c r="ANK2" s="709"/>
      <c r="ANL2" s="709"/>
      <c r="ANM2" s="709"/>
      <c r="ANN2" s="736"/>
      <c r="ANO2" s="736"/>
      <c r="ANP2" s="736"/>
      <c r="ANQ2" s="736"/>
      <c r="ANR2" s="709"/>
      <c r="ANS2" s="709"/>
      <c r="ANT2" s="709"/>
      <c r="ANU2" s="709"/>
      <c r="ANV2" s="736"/>
      <c r="ANW2" s="736"/>
      <c r="ANX2" s="736"/>
      <c r="ANY2" s="736"/>
      <c r="ANZ2" s="709"/>
      <c r="AOA2" s="709"/>
      <c r="AOB2" s="709"/>
      <c r="AOC2" s="709"/>
      <c r="AOD2" s="736"/>
      <c r="AOE2" s="736"/>
      <c r="AOF2" s="736"/>
      <c r="AOG2" s="736"/>
      <c r="AOH2" s="709"/>
      <c r="AOI2" s="709"/>
      <c r="AOJ2" s="709"/>
      <c r="AOK2" s="709"/>
      <c r="AOL2" s="736"/>
      <c r="AOM2" s="736"/>
      <c r="AON2" s="736"/>
      <c r="AOO2" s="736"/>
      <c r="AOP2" s="709"/>
      <c r="AOQ2" s="709"/>
      <c r="AOR2" s="709"/>
      <c r="AOS2" s="709"/>
      <c r="AOT2" s="736"/>
      <c r="AOU2" s="736"/>
      <c r="AOV2" s="736"/>
      <c r="AOW2" s="736"/>
      <c r="AOX2" s="709"/>
      <c r="AOY2" s="709"/>
      <c r="AOZ2" s="709"/>
      <c r="APA2" s="709"/>
      <c r="APB2" s="736"/>
      <c r="APC2" s="736"/>
      <c r="APD2" s="736"/>
      <c r="APE2" s="736"/>
      <c r="APF2" s="709"/>
      <c r="APG2" s="709"/>
      <c r="APH2" s="709"/>
      <c r="API2" s="709"/>
      <c r="APJ2" s="736"/>
      <c r="APK2" s="736"/>
      <c r="APL2" s="736"/>
      <c r="APM2" s="736"/>
      <c r="APN2" s="709"/>
      <c r="APO2" s="709"/>
      <c r="APP2" s="709"/>
      <c r="APQ2" s="709"/>
      <c r="APR2" s="736"/>
      <c r="APS2" s="736"/>
      <c r="APT2" s="736"/>
      <c r="APU2" s="736"/>
      <c r="APV2" s="709"/>
      <c r="APW2" s="709"/>
      <c r="APX2" s="709"/>
      <c r="APY2" s="709"/>
      <c r="APZ2" s="736"/>
      <c r="AQA2" s="736"/>
      <c r="AQB2" s="736"/>
      <c r="AQC2" s="736"/>
      <c r="AQD2" s="709"/>
      <c r="AQE2" s="709"/>
      <c r="AQF2" s="709"/>
      <c r="AQG2" s="709"/>
      <c r="AQH2" s="736"/>
      <c r="AQI2" s="736"/>
      <c r="AQJ2" s="736"/>
      <c r="AQK2" s="736"/>
      <c r="AQL2" s="709"/>
      <c r="AQM2" s="709"/>
      <c r="AQN2" s="709"/>
      <c r="AQO2" s="709"/>
      <c r="AQP2" s="736"/>
      <c r="AQQ2" s="736"/>
      <c r="AQR2" s="736"/>
      <c r="AQS2" s="736"/>
      <c r="AQT2" s="709"/>
      <c r="AQU2" s="709"/>
      <c r="AQV2" s="709"/>
      <c r="AQW2" s="709"/>
      <c r="AQX2" s="736"/>
      <c r="AQY2" s="736"/>
      <c r="AQZ2" s="736"/>
      <c r="ARA2" s="736"/>
      <c r="ARB2" s="709"/>
      <c r="ARC2" s="709"/>
      <c r="ARD2" s="709"/>
      <c r="ARE2" s="709"/>
      <c r="ARF2" s="736"/>
      <c r="ARG2" s="736"/>
      <c r="ARH2" s="736"/>
      <c r="ARI2" s="736"/>
      <c r="ARJ2" s="709"/>
      <c r="ARK2" s="709"/>
      <c r="ARL2" s="709"/>
      <c r="ARM2" s="709"/>
      <c r="ARN2" s="736"/>
      <c r="ARO2" s="736"/>
      <c r="ARP2" s="736"/>
      <c r="ARQ2" s="736"/>
      <c r="ARR2" s="709"/>
      <c r="ARS2" s="709"/>
      <c r="ART2" s="709"/>
      <c r="ARU2" s="709"/>
      <c r="ARV2" s="736"/>
      <c r="ARW2" s="736"/>
      <c r="ARX2" s="736"/>
      <c r="ARY2" s="736"/>
      <c r="ARZ2" s="709"/>
      <c r="ASA2" s="709"/>
      <c r="ASB2" s="709"/>
      <c r="ASC2" s="709"/>
      <c r="ASD2" s="736"/>
      <c r="ASE2" s="736"/>
      <c r="ASF2" s="736"/>
      <c r="ASG2" s="736"/>
      <c r="ASH2" s="709"/>
      <c r="ASI2" s="709"/>
      <c r="ASJ2" s="709"/>
      <c r="ASK2" s="709"/>
      <c r="ASL2" s="736"/>
      <c r="ASM2" s="736"/>
      <c r="ASN2" s="736"/>
      <c r="ASO2" s="736"/>
      <c r="ASP2" s="709"/>
      <c r="ASQ2" s="709"/>
      <c r="ASR2" s="709"/>
      <c r="ASS2" s="709"/>
      <c r="AST2" s="736"/>
      <c r="ASU2" s="736"/>
      <c r="ASV2" s="736"/>
      <c r="ASW2" s="736"/>
      <c r="ASX2" s="709"/>
      <c r="ASY2" s="709"/>
      <c r="ASZ2" s="709"/>
      <c r="ATA2" s="709"/>
      <c r="ATB2" s="736"/>
      <c r="ATC2" s="736"/>
      <c r="ATD2" s="736"/>
      <c r="ATE2" s="736"/>
      <c r="ATF2" s="709"/>
      <c r="ATG2" s="709"/>
      <c r="ATH2" s="709"/>
      <c r="ATI2" s="709"/>
      <c r="ATJ2" s="736"/>
      <c r="ATK2" s="736"/>
      <c r="ATL2" s="736"/>
      <c r="ATM2" s="736"/>
      <c r="ATN2" s="709"/>
      <c r="ATO2" s="709"/>
      <c r="ATP2" s="709"/>
      <c r="ATQ2" s="709"/>
      <c r="ATR2" s="736"/>
      <c r="ATS2" s="736"/>
      <c r="ATT2" s="736"/>
      <c r="ATU2" s="736"/>
      <c r="ATV2" s="709"/>
      <c r="ATW2" s="709"/>
      <c r="ATX2" s="709"/>
      <c r="ATY2" s="709"/>
      <c r="ATZ2" s="736"/>
      <c r="AUA2" s="736"/>
      <c r="AUB2" s="736"/>
      <c r="AUC2" s="736"/>
      <c r="AUD2" s="709"/>
      <c r="AUE2" s="709"/>
      <c r="AUF2" s="709"/>
      <c r="AUG2" s="709"/>
      <c r="AUH2" s="736"/>
      <c r="AUI2" s="736"/>
      <c r="AUJ2" s="736"/>
      <c r="AUK2" s="736"/>
      <c r="AUL2" s="709"/>
      <c r="AUM2" s="709"/>
      <c r="AUN2" s="709"/>
      <c r="AUO2" s="709"/>
      <c r="AUP2" s="736"/>
      <c r="AUQ2" s="736"/>
      <c r="AUR2" s="736"/>
      <c r="AUS2" s="736"/>
      <c r="AUT2" s="709"/>
      <c r="AUU2" s="709"/>
      <c r="AUV2" s="709"/>
      <c r="AUW2" s="709"/>
      <c r="AUX2" s="736"/>
      <c r="AUY2" s="736"/>
      <c r="AUZ2" s="736"/>
      <c r="AVA2" s="736"/>
      <c r="AVB2" s="709"/>
      <c r="AVC2" s="709"/>
      <c r="AVD2" s="709"/>
      <c r="AVE2" s="709"/>
      <c r="AVF2" s="736"/>
      <c r="AVG2" s="736"/>
      <c r="AVH2" s="736"/>
      <c r="AVI2" s="736"/>
      <c r="AVJ2" s="709"/>
      <c r="AVK2" s="709"/>
      <c r="AVL2" s="709"/>
      <c r="AVM2" s="709"/>
      <c r="AVN2" s="736"/>
      <c r="AVO2" s="736"/>
      <c r="AVP2" s="736"/>
      <c r="AVQ2" s="736"/>
      <c r="AVR2" s="709"/>
      <c r="AVS2" s="709"/>
      <c r="AVT2" s="709"/>
      <c r="AVU2" s="709"/>
      <c r="AVV2" s="736"/>
      <c r="AVW2" s="736"/>
      <c r="AVX2" s="736"/>
      <c r="AVY2" s="736"/>
      <c r="AVZ2" s="709"/>
      <c r="AWA2" s="709"/>
      <c r="AWB2" s="709"/>
      <c r="AWC2" s="709"/>
      <c r="AWD2" s="736"/>
      <c r="AWE2" s="736"/>
      <c r="AWF2" s="736"/>
      <c r="AWG2" s="736"/>
      <c r="AWH2" s="709"/>
      <c r="AWI2" s="709"/>
      <c r="AWJ2" s="709"/>
      <c r="AWK2" s="709"/>
      <c r="AWL2" s="736"/>
      <c r="AWM2" s="736"/>
      <c r="AWN2" s="736"/>
      <c r="AWO2" s="736"/>
      <c r="AWP2" s="709"/>
      <c r="AWQ2" s="709"/>
      <c r="AWR2" s="709"/>
      <c r="AWS2" s="709"/>
      <c r="AWT2" s="736"/>
      <c r="AWU2" s="736"/>
      <c r="AWV2" s="736"/>
      <c r="AWW2" s="736"/>
      <c r="AWX2" s="709"/>
      <c r="AWY2" s="709"/>
      <c r="AWZ2" s="709"/>
      <c r="AXA2" s="709"/>
      <c r="AXB2" s="736"/>
      <c r="AXC2" s="736"/>
      <c r="AXD2" s="736"/>
      <c r="AXE2" s="736"/>
      <c r="AXF2" s="709"/>
      <c r="AXG2" s="709"/>
      <c r="AXH2" s="709"/>
      <c r="AXI2" s="709"/>
      <c r="AXJ2" s="736"/>
      <c r="AXK2" s="736"/>
      <c r="AXL2" s="736"/>
      <c r="AXM2" s="736"/>
      <c r="AXN2" s="709"/>
      <c r="AXO2" s="709"/>
      <c r="AXP2" s="709"/>
      <c r="AXQ2" s="709"/>
      <c r="AXR2" s="736"/>
      <c r="AXS2" s="736"/>
      <c r="AXT2" s="736"/>
      <c r="AXU2" s="736"/>
      <c r="AXV2" s="709"/>
      <c r="AXW2" s="709"/>
      <c r="AXX2" s="709"/>
      <c r="AXY2" s="709"/>
      <c r="AXZ2" s="736"/>
      <c r="AYA2" s="736"/>
      <c r="AYB2" s="736"/>
      <c r="AYC2" s="736"/>
      <c r="AYD2" s="709"/>
      <c r="AYE2" s="709"/>
      <c r="AYF2" s="709"/>
      <c r="AYG2" s="709"/>
      <c r="AYH2" s="736"/>
      <c r="AYI2" s="736"/>
      <c r="AYJ2" s="736"/>
      <c r="AYK2" s="736"/>
      <c r="AYL2" s="709"/>
      <c r="AYM2" s="709"/>
      <c r="AYN2" s="709"/>
      <c r="AYO2" s="709"/>
      <c r="AYP2" s="736"/>
      <c r="AYQ2" s="736"/>
      <c r="AYR2" s="736"/>
      <c r="AYS2" s="736"/>
      <c r="AYT2" s="709"/>
      <c r="AYU2" s="709"/>
      <c r="AYV2" s="709"/>
      <c r="AYW2" s="709"/>
      <c r="AYX2" s="736"/>
      <c r="AYY2" s="736"/>
      <c r="AYZ2" s="736"/>
      <c r="AZA2" s="736"/>
      <c r="AZB2" s="709"/>
      <c r="AZC2" s="709"/>
      <c r="AZD2" s="709"/>
      <c r="AZE2" s="709"/>
      <c r="AZF2" s="736"/>
      <c r="AZG2" s="736"/>
      <c r="AZH2" s="736"/>
      <c r="AZI2" s="736"/>
      <c r="AZJ2" s="709"/>
      <c r="AZK2" s="709"/>
      <c r="AZL2" s="709"/>
      <c r="AZM2" s="709"/>
      <c r="AZN2" s="736"/>
      <c r="AZO2" s="736"/>
      <c r="AZP2" s="736"/>
      <c r="AZQ2" s="736"/>
      <c r="AZR2" s="709"/>
      <c r="AZS2" s="709"/>
      <c r="AZT2" s="709"/>
      <c r="AZU2" s="709"/>
      <c r="AZV2" s="736"/>
      <c r="AZW2" s="736"/>
      <c r="AZX2" s="736"/>
      <c r="AZY2" s="736"/>
      <c r="AZZ2" s="709"/>
      <c r="BAA2" s="709"/>
      <c r="BAB2" s="709"/>
      <c r="BAC2" s="709"/>
      <c r="BAD2" s="736"/>
      <c r="BAE2" s="736"/>
      <c r="BAF2" s="736"/>
      <c r="BAG2" s="736"/>
      <c r="BAH2" s="709"/>
      <c r="BAI2" s="709"/>
      <c r="BAJ2" s="709"/>
      <c r="BAK2" s="709"/>
      <c r="BAL2" s="736"/>
      <c r="BAM2" s="736"/>
      <c r="BAN2" s="736"/>
      <c r="BAO2" s="736"/>
      <c r="BAP2" s="709"/>
      <c r="BAQ2" s="709"/>
      <c r="BAR2" s="709"/>
      <c r="BAS2" s="709"/>
      <c r="BAT2" s="736"/>
      <c r="BAU2" s="736"/>
      <c r="BAV2" s="736"/>
      <c r="BAW2" s="736"/>
      <c r="BAX2" s="709"/>
      <c r="BAY2" s="709"/>
      <c r="BAZ2" s="709"/>
      <c r="BBA2" s="709"/>
      <c r="BBB2" s="736"/>
      <c r="BBC2" s="736"/>
      <c r="BBD2" s="736"/>
      <c r="BBE2" s="736"/>
      <c r="BBF2" s="709"/>
      <c r="BBG2" s="709"/>
      <c r="BBH2" s="709"/>
      <c r="BBI2" s="709"/>
      <c r="BBJ2" s="736"/>
      <c r="BBK2" s="736"/>
      <c r="BBL2" s="736"/>
      <c r="BBM2" s="736"/>
      <c r="BBN2" s="709"/>
      <c r="BBO2" s="709"/>
      <c r="BBP2" s="709"/>
      <c r="BBQ2" s="709"/>
      <c r="BBR2" s="736"/>
      <c r="BBS2" s="736"/>
      <c r="BBT2" s="736"/>
      <c r="BBU2" s="736"/>
      <c r="BBV2" s="709"/>
      <c r="BBW2" s="709"/>
      <c r="BBX2" s="709"/>
      <c r="BBY2" s="709"/>
    </row>
    <row r="3" spans="1:1429">
      <c r="A3" s="736" t="s">
        <v>468</v>
      </c>
      <c r="B3" s="736"/>
      <c r="C3" s="736"/>
      <c r="D3" s="736"/>
      <c r="E3" s="709"/>
      <c r="F3" s="709"/>
      <c r="G3" s="736"/>
      <c r="H3" s="736"/>
      <c r="I3" s="736"/>
      <c r="J3" s="709"/>
      <c r="K3" s="709"/>
      <c r="L3" s="709"/>
      <c r="M3" s="709"/>
      <c r="N3" s="736"/>
      <c r="O3" s="736"/>
      <c r="P3" s="736"/>
      <c r="Q3" s="736"/>
      <c r="R3" s="709"/>
      <c r="S3" s="709"/>
      <c r="T3" s="709"/>
      <c r="U3" s="709"/>
      <c r="V3" s="736"/>
      <c r="W3" s="736"/>
      <c r="X3" s="736"/>
      <c r="Y3" s="736"/>
      <c r="Z3" s="709"/>
      <c r="AA3" s="709"/>
      <c r="AB3" s="709"/>
      <c r="AC3" s="709"/>
      <c r="AD3" s="736"/>
      <c r="AE3" s="736"/>
      <c r="AF3" s="736"/>
      <c r="AG3" s="736"/>
      <c r="AH3" s="709"/>
      <c r="AI3" s="709"/>
      <c r="AJ3" s="709"/>
      <c r="AK3" s="709"/>
      <c r="AL3" s="736"/>
      <c r="AM3" s="736"/>
      <c r="AN3" s="736"/>
      <c r="AO3" s="736"/>
      <c r="AP3" s="709"/>
      <c r="AQ3" s="709"/>
      <c r="AR3" s="709"/>
      <c r="AS3" s="709"/>
      <c r="AT3" s="736"/>
      <c r="AU3" s="736"/>
      <c r="AV3" s="736"/>
      <c r="AW3" s="736"/>
      <c r="AX3" s="709"/>
      <c r="AY3" s="709"/>
      <c r="AZ3" s="709"/>
      <c r="BA3" s="709"/>
      <c r="BB3" s="736"/>
      <c r="BC3" s="736"/>
      <c r="BD3" s="736"/>
      <c r="BE3" s="736"/>
      <c r="BF3" s="709"/>
      <c r="BG3" s="709"/>
      <c r="BH3" s="709"/>
      <c r="BI3" s="709"/>
      <c r="BJ3" s="736"/>
      <c r="BK3" s="736"/>
      <c r="BL3" s="736"/>
      <c r="BM3" s="736"/>
      <c r="BN3" s="709"/>
      <c r="BO3" s="709"/>
      <c r="BP3" s="709"/>
      <c r="BQ3" s="709"/>
      <c r="BR3" s="736"/>
      <c r="BS3" s="736"/>
      <c r="BT3" s="736"/>
      <c r="BU3" s="736"/>
      <c r="BV3" s="709"/>
      <c r="BW3" s="709"/>
      <c r="BX3" s="709"/>
      <c r="BY3" s="709"/>
      <c r="BZ3" s="736"/>
      <c r="CA3" s="736"/>
      <c r="CB3" s="736"/>
      <c r="CC3" s="736"/>
      <c r="CD3" s="709"/>
      <c r="CE3" s="709"/>
      <c r="CF3" s="709"/>
      <c r="CG3" s="709"/>
      <c r="CH3" s="736"/>
      <c r="CI3" s="736"/>
      <c r="CJ3" s="736"/>
      <c r="CK3" s="736"/>
      <c r="CL3" s="709"/>
      <c r="CM3" s="709"/>
      <c r="CN3" s="709"/>
      <c r="CO3" s="709"/>
      <c r="CP3" s="736"/>
      <c r="CQ3" s="736"/>
      <c r="CR3" s="736"/>
      <c r="CS3" s="736"/>
      <c r="CT3" s="709"/>
      <c r="CU3" s="709"/>
      <c r="CV3" s="709"/>
      <c r="CW3" s="709"/>
      <c r="CX3" s="736"/>
      <c r="CY3" s="736"/>
      <c r="CZ3" s="736"/>
      <c r="DA3" s="736"/>
      <c r="DB3" s="709"/>
      <c r="DC3" s="709"/>
      <c r="DD3" s="709"/>
      <c r="DE3" s="709"/>
      <c r="DF3" s="736"/>
      <c r="DG3" s="736"/>
      <c r="DH3" s="736"/>
      <c r="DI3" s="736"/>
      <c r="DJ3" s="709"/>
      <c r="DK3" s="709"/>
      <c r="DL3" s="709"/>
      <c r="DM3" s="709"/>
      <c r="DN3" s="736"/>
      <c r="DO3" s="736"/>
      <c r="DP3" s="736"/>
      <c r="DQ3" s="736"/>
      <c r="DR3" s="709"/>
      <c r="DS3" s="709"/>
      <c r="DT3" s="709"/>
      <c r="DU3" s="709"/>
      <c r="DV3" s="736"/>
      <c r="DW3" s="736"/>
      <c r="DX3" s="736"/>
      <c r="DY3" s="736"/>
      <c r="DZ3" s="709"/>
      <c r="EA3" s="709"/>
      <c r="EB3" s="709"/>
      <c r="EC3" s="709"/>
      <c r="ED3" s="736"/>
      <c r="EE3" s="736"/>
      <c r="EF3" s="736"/>
      <c r="EG3" s="736"/>
      <c r="EH3" s="709"/>
      <c r="EI3" s="709"/>
      <c r="EJ3" s="709"/>
      <c r="EK3" s="709"/>
      <c r="EL3" s="736"/>
      <c r="EM3" s="736"/>
      <c r="EN3" s="736"/>
      <c r="EO3" s="736"/>
      <c r="EP3" s="709"/>
      <c r="EQ3" s="709"/>
      <c r="ER3" s="709"/>
      <c r="ES3" s="709"/>
      <c r="ET3" s="736"/>
      <c r="EU3" s="736"/>
      <c r="EV3" s="736"/>
      <c r="EW3" s="736"/>
      <c r="EX3" s="709"/>
      <c r="EY3" s="709"/>
      <c r="EZ3" s="709"/>
      <c r="FA3" s="709"/>
      <c r="FB3" s="736"/>
      <c r="FC3" s="736"/>
      <c r="FD3" s="736"/>
      <c r="FE3" s="736"/>
      <c r="FF3" s="709"/>
      <c r="FG3" s="709"/>
      <c r="FH3" s="709"/>
      <c r="FI3" s="709"/>
      <c r="FJ3" s="736"/>
      <c r="FK3" s="736"/>
      <c r="FL3" s="736"/>
      <c r="FM3" s="736"/>
      <c r="FN3" s="709"/>
      <c r="FO3" s="709"/>
      <c r="FP3" s="709"/>
      <c r="FQ3" s="709"/>
      <c r="FR3" s="736"/>
      <c r="FS3" s="736"/>
      <c r="FT3" s="736"/>
      <c r="FU3" s="736"/>
      <c r="FV3" s="709"/>
      <c r="FW3" s="709"/>
      <c r="FX3" s="709"/>
      <c r="FY3" s="709"/>
      <c r="FZ3" s="736"/>
      <c r="GA3" s="736"/>
      <c r="GB3" s="736"/>
      <c r="GC3" s="736"/>
      <c r="GD3" s="709"/>
      <c r="GE3" s="709"/>
      <c r="GF3" s="709"/>
      <c r="GG3" s="709"/>
      <c r="GH3" s="736"/>
      <c r="GI3" s="736"/>
      <c r="GJ3" s="736"/>
      <c r="GK3" s="736"/>
      <c r="GL3" s="709"/>
      <c r="GM3" s="709"/>
      <c r="GN3" s="709"/>
      <c r="GO3" s="709"/>
      <c r="GP3" s="736"/>
      <c r="GQ3" s="736"/>
      <c r="GR3" s="736"/>
      <c r="GS3" s="736"/>
      <c r="GT3" s="709"/>
      <c r="GU3" s="709"/>
      <c r="GV3" s="709"/>
      <c r="GW3" s="709"/>
      <c r="GX3" s="736"/>
      <c r="GY3" s="736"/>
      <c r="GZ3" s="736"/>
      <c r="HA3" s="736"/>
      <c r="HB3" s="709"/>
      <c r="HC3" s="709"/>
      <c r="HD3" s="709"/>
      <c r="HE3" s="709"/>
      <c r="HF3" s="736"/>
      <c r="HG3" s="736"/>
      <c r="HH3" s="736"/>
      <c r="HI3" s="736"/>
      <c r="HJ3" s="709"/>
      <c r="HK3" s="709"/>
      <c r="HL3" s="709"/>
      <c r="HM3" s="709"/>
      <c r="HN3" s="736"/>
      <c r="HO3" s="736"/>
      <c r="HP3" s="736"/>
      <c r="HQ3" s="736"/>
      <c r="HR3" s="709"/>
      <c r="HS3" s="709"/>
      <c r="HT3" s="709"/>
      <c r="HU3" s="709"/>
      <c r="HV3" s="736"/>
      <c r="HW3" s="736"/>
      <c r="HX3" s="736"/>
      <c r="HY3" s="736"/>
      <c r="HZ3" s="709"/>
      <c r="IA3" s="709"/>
      <c r="IB3" s="709"/>
      <c r="IC3" s="709"/>
      <c r="ID3" s="736"/>
      <c r="IE3" s="736"/>
      <c r="IF3" s="736"/>
      <c r="IG3" s="736"/>
      <c r="IH3" s="709"/>
      <c r="II3" s="709"/>
      <c r="IJ3" s="709"/>
      <c r="IK3" s="709"/>
      <c r="IL3" s="736"/>
      <c r="IM3" s="736"/>
      <c r="IN3" s="736"/>
      <c r="IO3" s="736"/>
      <c r="IP3" s="709"/>
      <c r="IQ3" s="709"/>
      <c r="IR3" s="709"/>
      <c r="IS3" s="709"/>
      <c r="IT3" s="736"/>
      <c r="IU3" s="736"/>
      <c r="IV3" s="736"/>
      <c r="IW3" s="736"/>
      <c r="IX3" s="709"/>
      <c r="IY3" s="709"/>
      <c r="IZ3" s="709"/>
      <c r="JA3" s="709"/>
      <c r="JB3" s="736"/>
      <c r="JC3" s="736"/>
      <c r="JD3" s="736"/>
      <c r="JE3" s="736"/>
      <c r="JF3" s="709"/>
      <c r="JG3" s="709"/>
      <c r="JH3" s="709"/>
      <c r="JI3" s="709"/>
      <c r="JJ3" s="736"/>
      <c r="JK3" s="736"/>
      <c r="JL3" s="736"/>
      <c r="JM3" s="736"/>
      <c r="JN3" s="709"/>
      <c r="JO3" s="709"/>
      <c r="JP3" s="709"/>
      <c r="JQ3" s="709"/>
      <c r="JR3" s="736"/>
      <c r="JS3" s="736"/>
      <c r="JT3" s="736"/>
      <c r="JU3" s="736"/>
      <c r="JV3" s="709"/>
      <c r="JW3" s="709"/>
      <c r="JX3" s="709"/>
      <c r="JY3" s="709"/>
      <c r="JZ3" s="736"/>
      <c r="KA3" s="736"/>
      <c r="KB3" s="736"/>
      <c r="KC3" s="736"/>
      <c r="KD3" s="709"/>
      <c r="KE3" s="709"/>
      <c r="KF3" s="709"/>
      <c r="KG3" s="709"/>
      <c r="KH3" s="736"/>
      <c r="KI3" s="736"/>
      <c r="KJ3" s="736"/>
      <c r="KK3" s="736"/>
      <c r="KL3" s="709"/>
      <c r="KM3" s="709"/>
      <c r="KN3" s="709"/>
      <c r="KO3" s="709"/>
      <c r="KP3" s="736"/>
      <c r="KQ3" s="736"/>
      <c r="KR3" s="736"/>
      <c r="KS3" s="736"/>
      <c r="KT3" s="709"/>
      <c r="KU3" s="709"/>
      <c r="KV3" s="709"/>
      <c r="KW3" s="709"/>
      <c r="KX3" s="736"/>
      <c r="KY3" s="736"/>
      <c r="KZ3" s="736"/>
      <c r="LA3" s="736"/>
      <c r="LB3" s="709"/>
      <c r="LC3" s="709"/>
      <c r="LD3" s="709"/>
      <c r="LE3" s="709"/>
      <c r="LF3" s="736"/>
      <c r="LG3" s="736"/>
      <c r="LH3" s="736"/>
      <c r="LI3" s="736"/>
      <c r="LJ3" s="709"/>
      <c r="LK3" s="709"/>
      <c r="LL3" s="709"/>
      <c r="LM3" s="709"/>
      <c r="LN3" s="736"/>
      <c r="LO3" s="736"/>
      <c r="LP3" s="736"/>
      <c r="LQ3" s="736"/>
      <c r="LR3" s="709"/>
      <c r="LS3" s="709"/>
      <c r="LT3" s="709"/>
      <c r="LU3" s="709"/>
      <c r="LV3" s="736"/>
      <c r="LW3" s="736"/>
      <c r="LX3" s="736"/>
      <c r="LY3" s="736"/>
      <c r="LZ3" s="709"/>
      <c r="MA3" s="709"/>
      <c r="MB3" s="709"/>
      <c r="MC3" s="709"/>
      <c r="MD3" s="736"/>
      <c r="ME3" s="736"/>
      <c r="MF3" s="736"/>
      <c r="MG3" s="736"/>
      <c r="MH3" s="709"/>
      <c r="MI3" s="709"/>
      <c r="MJ3" s="709"/>
      <c r="MK3" s="709"/>
      <c r="ML3" s="736"/>
      <c r="MM3" s="736"/>
      <c r="MN3" s="736"/>
      <c r="MO3" s="736"/>
      <c r="MP3" s="709"/>
      <c r="MQ3" s="709"/>
      <c r="MR3" s="709"/>
      <c r="MS3" s="709"/>
      <c r="MT3" s="736"/>
      <c r="MU3" s="736"/>
      <c r="MV3" s="736"/>
      <c r="MW3" s="736"/>
      <c r="MX3" s="709"/>
      <c r="MY3" s="709"/>
      <c r="MZ3" s="709"/>
      <c r="NA3" s="709"/>
      <c r="NB3" s="736"/>
      <c r="NC3" s="736"/>
      <c r="ND3" s="736"/>
      <c r="NE3" s="736"/>
      <c r="NF3" s="709"/>
      <c r="NG3" s="709"/>
      <c r="NH3" s="709"/>
      <c r="NI3" s="709"/>
      <c r="NJ3" s="736"/>
      <c r="NK3" s="736"/>
      <c r="NL3" s="736"/>
      <c r="NM3" s="736"/>
      <c r="NN3" s="709"/>
      <c r="NO3" s="709"/>
      <c r="NP3" s="709"/>
      <c r="NQ3" s="709"/>
      <c r="NR3" s="736"/>
      <c r="NS3" s="736"/>
      <c r="NT3" s="736"/>
      <c r="NU3" s="736"/>
      <c r="NV3" s="709"/>
      <c r="NW3" s="709"/>
      <c r="NX3" s="709"/>
      <c r="NY3" s="709"/>
      <c r="NZ3" s="736"/>
      <c r="OA3" s="736"/>
      <c r="OB3" s="736"/>
      <c r="OC3" s="736"/>
      <c r="OD3" s="709"/>
      <c r="OE3" s="709"/>
      <c r="OF3" s="709"/>
      <c r="OG3" s="709"/>
      <c r="OH3" s="736"/>
      <c r="OI3" s="736"/>
      <c r="OJ3" s="736"/>
      <c r="OK3" s="736"/>
      <c r="OL3" s="709"/>
      <c r="OM3" s="709"/>
      <c r="ON3" s="709"/>
      <c r="OO3" s="709"/>
      <c r="OP3" s="736"/>
      <c r="OQ3" s="736"/>
      <c r="OR3" s="736"/>
      <c r="OS3" s="736"/>
      <c r="OT3" s="709"/>
      <c r="OU3" s="709"/>
      <c r="OV3" s="709"/>
      <c r="OW3" s="709"/>
      <c r="OX3" s="736"/>
      <c r="OY3" s="736"/>
      <c r="OZ3" s="736"/>
      <c r="PA3" s="736"/>
      <c r="PB3" s="709"/>
      <c r="PC3" s="709"/>
      <c r="PD3" s="709"/>
      <c r="PE3" s="709"/>
      <c r="PF3" s="736"/>
      <c r="PG3" s="736"/>
      <c r="PH3" s="736"/>
      <c r="PI3" s="736"/>
      <c r="PJ3" s="709"/>
      <c r="PK3" s="709"/>
      <c r="PL3" s="709"/>
      <c r="PM3" s="709"/>
      <c r="PN3" s="736"/>
      <c r="PO3" s="736"/>
      <c r="PP3" s="736"/>
      <c r="PQ3" s="736"/>
      <c r="PR3" s="709"/>
      <c r="PS3" s="709"/>
      <c r="PT3" s="709"/>
      <c r="PU3" s="709"/>
      <c r="PV3" s="736"/>
      <c r="PW3" s="736"/>
      <c r="PX3" s="736"/>
      <c r="PY3" s="736"/>
      <c r="PZ3" s="709"/>
      <c r="QA3" s="709"/>
      <c r="QB3" s="709"/>
      <c r="QC3" s="709"/>
      <c r="QD3" s="736"/>
      <c r="QE3" s="736"/>
      <c r="QF3" s="736"/>
      <c r="QG3" s="736"/>
      <c r="QH3" s="709"/>
      <c r="QI3" s="709"/>
      <c r="QJ3" s="709"/>
      <c r="QK3" s="709"/>
      <c r="QL3" s="736"/>
      <c r="QM3" s="736"/>
      <c r="QN3" s="736"/>
      <c r="QO3" s="736"/>
      <c r="QP3" s="709"/>
      <c r="QQ3" s="709"/>
      <c r="QR3" s="709"/>
      <c r="QS3" s="709"/>
      <c r="QT3" s="736"/>
      <c r="QU3" s="736"/>
      <c r="QV3" s="736"/>
      <c r="QW3" s="736"/>
      <c r="QX3" s="709"/>
      <c r="QY3" s="709"/>
      <c r="QZ3" s="709"/>
      <c r="RA3" s="709"/>
      <c r="RB3" s="736"/>
      <c r="RC3" s="736"/>
      <c r="RD3" s="736"/>
      <c r="RE3" s="736"/>
      <c r="RF3" s="709"/>
      <c r="RG3" s="709"/>
      <c r="RH3" s="709"/>
      <c r="RI3" s="709"/>
      <c r="RJ3" s="736"/>
      <c r="RK3" s="736"/>
      <c r="RL3" s="736"/>
      <c r="RM3" s="736"/>
      <c r="RN3" s="709"/>
      <c r="RO3" s="709"/>
      <c r="RP3" s="709"/>
      <c r="RQ3" s="709"/>
      <c r="RR3" s="736"/>
      <c r="RS3" s="736"/>
      <c r="RT3" s="736"/>
      <c r="RU3" s="736"/>
      <c r="RV3" s="709"/>
      <c r="RW3" s="709"/>
      <c r="RX3" s="709"/>
      <c r="RY3" s="709"/>
      <c r="RZ3" s="736"/>
      <c r="SA3" s="736"/>
      <c r="SB3" s="736"/>
      <c r="SC3" s="736"/>
      <c r="SD3" s="709"/>
      <c r="SE3" s="709"/>
      <c r="SF3" s="709"/>
      <c r="SG3" s="709"/>
      <c r="SH3" s="736"/>
      <c r="SI3" s="736"/>
      <c r="SJ3" s="736"/>
      <c r="SK3" s="736"/>
      <c r="SL3" s="709"/>
      <c r="SM3" s="709"/>
      <c r="SN3" s="709"/>
      <c r="SO3" s="709"/>
      <c r="SP3" s="736"/>
      <c r="SQ3" s="736"/>
      <c r="SR3" s="736"/>
      <c r="SS3" s="736"/>
      <c r="ST3" s="709"/>
      <c r="SU3" s="709"/>
      <c r="SV3" s="709"/>
      <c r="SW3" s="709"/>
      <c r="SX3" s="736"/>
      <c r="SY3" s="736"/>
      <c r="SZ3" s="736"/>
      <c r="TA3" s="736"/>
      <c r="TB3" s="709"/>
      <c r="TC3" s="709"/>
      <c r="TD3" s="709"/>
      <c r="TE3" s="709"/>
      <c r="TF3" s="736"/>
      <c r="TG3" s="736"/>
      <c r="TH3" s="736"/>
      <c r="TI3" s="736"/>
      <c r="TJ3" s="709"/>
      <c r="TK3" s="709"/>
      <c r="TL3" s="709"/>
      <c r="TM3" s="709"/>
      <c r="TN3" s="736"/>
      <c r="TO3" s="736"/>
      <c r="TP3" s="736"/>
      <c r="TQ3" s="736"/>
      <c r="TR3" s="709"/>
      <c r="TS3" s="709"/>
      <c r="TT3" s="709"/>
      <c r="TU3" s="709"/>
      <c r="TV3" s="736"/>
      <c r="TW3" s="736"/>
      <c r="TX3" s="736"/>
      <c r="TY3" s="736"/>
      <c r="TZ3" s="709"/>
      <c r="UA3" s="709"/>
      <c r="UB3" s="709"/>
      <c r="UC3" s="709"/>
      <c r="UD3" s="736"/>
      <c r="UE3" s="736"/>
      <c r="UF3" s="736"/>
      <c r="UG3" s="736"/>
      <c r="UH3" s="709"/>
      <c r="UI3" s="709"/>
      <c r="UJ3" s="709"/>
      <c r="UK3" s="709"/>
      <c r="UL3" s="736"/>
      <c r="UM3" s="736"/>
      <c r="UN3" s="736"/>
      <c r="UO3" s="736"/>
      <c r="UP3" s="709"/>
      <c r="UQ3" s="709"/>
      <c r="UR3" s="709"/>
      <c r="US3" s="709"/>
      <c r="UT3" s="736"/>
      <c r="UU3" s="736"/>
      <c r="UV3" s="736"/>
      <c r="UW3" s="736"/>
      <c r="UX3" s="709"/>
      <c r="UY3" s="709"/>
      <c r="UZ3" s="709"/>
      <c r="VA3" s="709"/>
      <c r="VB3" s="736"/>
      <c r="VC3" s="736"/>
      <c r="VD3" s="736"/>
      <c r="VE3" s="736"/>
      <c r="VF3" s="709"/>
      <c r="VG3" s="709"/>
      <c r="VH3" s="709"/>
      <c r="VI3" s="709"/>
      <c r="VJ3" s="736"/>
      <c r="VK3" s="736"/>
      <c r="VL3" s="736"/>
      <c r="VM3" s="736"/>
      <c r="VN3" s="709"/>
      <c r="VO3" s="709"/>
      <c r="VP3" s="709"/>
      <c r="VQ3" s="709"/>
      <c r="VR3" s="736"/>
      <c r="VS3" s="736"/>
      <c r="VT3" s="736"/>
      <c r="VU3" s="736"/>
      <c r="VV3" s="709"/>
      <c r="VW3" s="709"/>
      <c r="VX3" s="709"/>
      <c r="VY3" s="709"/>
      <c r="VZ3" s="736"/>
      <c r="WA3" s="736"/>
      <c r="WB3" s="736"/>
      <c r="WC3" s="736"/>
      <c r="WD3" s="709"/>
      <c r="WE3" s="709"/>
      <c r="WF3" s="709"/>
      <c r="WG3" s="709"/>
      <c r="WH3" s="736"/>
      <c r="WI3" s="736"/>
      <c r="WJ3" s="736"/>
      <c r="WK3" s="736"/>
      <c r="WL3" s="709"/>
      <c r="WM3" s="709"/>
      <c r="WN3" s="709"/>
      <c r="WO3" s="709"/>
      <c r="WP3" s="736"/>
      <c r="WQ3" s="736"/>
      <c r="WR3" s="736"/>
      <c r="WS3" s="736"/>
      <c r="WT3" s="709"/>
      <c r="WU3" s="709"/>
      <c r="WV3" s="709"/>
      <c r="WW3" s="709"/>
      <c r="WX3" s="736"/>
      <c r="WY3" s="736"/>
      <c r="WZ3" s="736"/>
      <c r="XA3" s="736"/>
      <c r="XB3" s="709"/>
      <c r="XC3" s="709"/>
      <c r="XD3" s="709"/>
      <c r="XE3" s="709"/>
      <c r="XF3" s="736"/>
      <c r="XG3" s="736"/>
      <c r="XH3" s="736"/>
      <c r="XI3" s="736"/>
      <c r="XJ3" s="709"/>
      <c r="XK3" s="709"/>
      <c r="XL3" s="709"/>
      <c r="XM3" s="709"/>
      <c r="XN3" s="736"/>
      <c r="XO3" s="736"/>
      <c r="XP3" s="736"/>
      <c r="XQ3" s="736"/>
      <c r="XR3" s="709"/>
      <c r="XS3" s="709"/>
      <c r="XT3" s="709"/>
      <c r="XU3" s="709"/>
      <c r="XV3" s="736"/>
      <c r="XW3" s="736"/>
      <c r="XX3" s="736"/>
      <c r="XY3" s="736"/>
      <c r="XZ3" s="709"/>
      <c r="YA3" s="709"/>
      <c r="YB3" s="709"/>
      <c r="YC3" s="709"/>
      <c r="YD3" s="736"/>
      <c r="YE3" s="736"/>
      <c r="YF3" s="736"/>
      <c r="YG3" s="736"/>
      <c r="YH3" s="709"/>
      <c r="YI3" s="709"/>
      <c r="YJ3" s="709"/>
      <c r="YK3" s="709"/>
      <c r="YL3" s="736"/>
      <c r="YM3" s="736"/>
      <c r="YN3" s="736"/>
      <c r="YO3" s="736"/>
      <c r="YP3" s="709"/>
      <c r="YQ3" s="709"/>
      <c r="YR3" s="709"/>
      <c r="YS3" s="709"/>
      <c r="YT3" s="736"/>
      <c r="YU3" s="736"/>
      <c r="YV3" s="736"/>
      <c r="YW3" s="736"/>
      <c r="YX3" s="709"/>
      <c r="YY3" s="709"/>
      <c r="YZ3" s="709"/>
      <c r="ZA3" s="709"/>
      <c r="ZB3" s="736"/>
      <c r="ZC3" s="736"/>
      <c r="ZD3" s="736"/>
      <c r="ZE3" s="736"/>
      <c r="ZF3" s="709"/>
      <c r="ZG3" s="709"/>
      <c r="ZH3" s="709"/>
      <c r="ZI3" s="709"/>
      <c r="ZJ3" s="736"/>
      <c r="ZK3" s="736"/>
      <c r="ZL3" s="736"/>
      <c r="ZM3" s="736"/>
      <c r="ZN3" s="709"/>
      <c r="ZO3" s="709"/>
      <c r="ZP3" s="709"/>
      <c r="ZQ3" s="709"/>
      <c r="ZR3" s="736"/>
      <c r="ZS3" s="736"/>
      <c r="ZT3" s="736"/>
      <c r="ZU3" s="736"/>
      <c r="ZV3" s="709"/>
      <c r="ZW3" s="709"/>
      <c r="ZX3" s="709"/>
      <c r="ZY3" s="709"/>
      <c r="ZZ3" s="736"/>
      <c r="AAA3" s="736"/>
      <c r="AAB3" s="736"/>
      <c r="AAC3" s="736"/>
      <c r="AAD3" s="709"/>
      <c r="AAE3" s="709"/>
      <c r="AAF3" s="709"/>
      <c r="AAG3" s="709"/>
      <c r="AAH3" s="736"/>
      <c r="AAI3" s="736"/>
      <c r="AAJ3" s="736"/>
      <c r="AAK3" s="736"/>
      <c r="AAL3" s="709"/>
      <c r="AAM3" s="709"/>
      <c r="AAN3" s="709"/>
      <c r="AAO3" s="709"/>
      <c r="AAP3" s="736"/>
      <c r="AAQ3" s="736"/>
      <c r="AAR3" s="736"/>
      <c r="AAS3" s="736"/>
      <c r="AAT3" s="709"/>
      <c r="AAU3" s="709"/>
      <c r="AAV3" s="709"/>
      <c r="AAW3" s="709"/>
      <c r="AAX3" s="736"/>
      <c r="AAY3" s="736"/>
      <c r="AAZ3" s="736"/>
      <c r="ABA3" s="736"/>
      <c r="ABB3" s="709"/>
      <c r="ABC3" s="709"/>
      <c r="ABD3" s="709"/>
      <c r="ABE3" s="709"/>
      <c r="ABF3" s="736"/>
      <c r="ABG3" s="736"/>
      <c r="ABH3" s="736"/>
      <c r="ABI3" s="736"/>
      <c r="ABJ3" s="709"/>
      <c r="ABK3" s="709"/>
      <c r="ABL3" s="709"/>
      <c r="ABM3" s="709"/>
      <c r="ABN3" s="736"/>
      <c r="ABO3" s="736"/>
      <c r="ABP3" s="736"/>
      <c r="ABQ3" s="736"/>
      <c r="ABR3" s="709"/>
      <c r="ABS3" s="709"/>
      <c r="ABT3" s="709"/>
      <c r="ABU3" s="709"/>
      <c r="ABV3" s="736"/>
      <c r="ABW3" s="736"/>
      <c r="ABX3" s="736"/>
      <c r="ABY3" s="736"/>
      <c r="ABZ3" s="709"/>
      <c r="ACA3" s="709"/>
      <c r="ACB3" s="709"/>
      <c r="ACC3" s="709"/>
      <c r="ACD3" s="736"/>
      <c r="ACE3" s="736"/>
      <c r="ACF3" s="736"/>
      <c r="ACG3" s="736"/>
      <c r="ACH3" s="709"/>
      <c r="ACI3" s="709"/>
      <c r="ACJ3" s="709"/>
      <c r="ACK3" s="709"/>
      <c r="ACL3" s="736"/>
      <c r="ACM3" s="736"/>
      <c r="ACN3" s="736"/>
      <c r="ACO3" s="736"/>
      <c r="ACP3" s="709"/>
      <c r="ACQ3" s="709"/>
      <c r="ACR3" s="709"/>
      <c r="ACS3" s="709"/>
      <c r="ACT3" s="736"/>
      <c r="ACU3" s="736"/>
      <c r="ACV3" s="736"/>
      <c r="ACW3" s="736"/>
      <c r="ACX3" s="709"/>
      <c r="ACY3" s="709"/>
      <c r="ACZ3" s="709"/>
      <c r="ADA3" s="709"/>
      <c r="ADB3" s="736"/>
      <c r="ADC3" s="736"/>
      <c r="ADD3" s="736"/>
      <c r="ADE3" s="736"/>
      <c r="ADF3" s="709"/>
      <c r="ADG3" s="709"/>
      <c r="ADH3" s="709"/>
      <c r="ADI3" s="709"/>
      <c r="ADJ3" s="736"/>
      <c r="ADK3" s="736"/>
      <c r="ADL3" s="736"/>
      <c r="ADM3" s="736"/>
      <c r="ADN3" s="709"/>
      <c r="ADO3" s="709"/>
      <c r="ADP3" s="709"/>
      <c r="ADQ3" s="709"/>
      <c r="ADR3" s="736"/>
      <c r="ADS3" s="736"/>
      <c r="ADT3" s="736"/>
      <c r="ADU3" s="736"/>
      <c r="ADV3" s="709"/>
      <c r="ADW3" s="709"/>
      <c r="ADX3" s="709"/>
      <c r="ADY3" s="709"/>
      <c r="ADZ3" s="736"/>
      <c r="AEA3" s="736"/>
      <c r="AEB3" s="736"/>
      <c r="AEC3" s="736"/>
      <c r="AED3" s="709"/>
      <c r="AEE3" s="709"/>
      <c r="AEF3" s="709"/>
      <c r="AEG3" s="709"/>
      <c r="AEH3" s="736"/>
      <c r="AEI3" s="736"/>
      <c r="AEJ3" s="736"/>
      <c r="AEK3" s="736"/>
      <c r="AEL3" s="709"/>
      <c r="AEM3" s="709"/>
      <c r="AEN3" s="709"/>
      <c r="AEO3" s="709"/>
      <c r="AEP3" s="736"/>
      <c r="AEQ3" s="736"/>
      <c r="AER3" s="736"/>
      <c r="AES3" s="736"/>
      <c r="AET3" s="709"/>
      <c r="AEU3" s="709"/>
      <c r="AEV3" s="709"/>
      <c r="AEW3" s="709"/>
      <c r="AEX3" s="736"/>
      <c r="AEY3" s="736"/>
      <c r="AEZ3" s="736"/>
      <c r="AFA3" s="736"/>
      <c r="AFB3" s="709"/>
      <c r="AFC3" s="709"/>
      <c r="AFD3" s="709"/>
      <c r="AFE3" s="709"/>
      <c r="AFF3" s="736"/>
      <c r="AFG3" s="736"/>
      <c r="AFH3" s="736"/>
      <c r="AFI3" s="736"/>
      <c r="AFJ3" s="709"/>
      <c r="AFK3" s="709"/>
      <c r="AFL3" s="709"/>
      <c r="AFM3" s="709"/>
      <c r="AFN3" s="736"/>
      <c r="AFO3" s="736"/>
      <c r="AFP3" s="736"/>
      <c r="AFQ3" s="736"/>
      <c r="AFR3" s="709"/>
      <c r="AFS3" s="709"/>
      <c r="AFT3" s="709"/>
      <c r="AFU3" s="709"/>
      <c r="AFV3" s="736"/>
      <c r="AFW3" s="736"/>
      <c r="AFX3" s="736"/>
      <c r="AFY3" s="736"/>
      <c r="AFZ3" s="709"/>
      <c r="AGA3" s="709"/>
      <c r="AGB3" s="709"/>
      <c r="AGC3" s="709"/>
      <c r="AGD3" s="736"/>
      <c r="AGE3" s="736"/>
      <c r="AGF3" s="736"/>
      <c r="AGG3" s="736"/>
      <c r="AGH3" s="709"/>
      <c r="AGI3" s="709"/>
      <c r="AGJ3" s="709"/>
      <c r="AGK3" s="709"/>
      <c r="AGL3" s="736"/>
      <c r="AGM3" s="736"/>
      <c r="AGN3" s="736"/>
      <c r="AGO3" s="736"/>
      <c r="AGP3" s="709"/>
      <c r="AGQ3" s="709"/>
      <c r="AGR3" s="709"/>
      <c r="AGS3" s="709"/>
      <c r="AGT3" s="736"/>
      <c r="AGU3" s="736"/>
      <c r="AGV3" s="736"/>
      <c r="AGW3" s="736"/>
      <c r="AGX3" s="709"/>
      <c r="AGY3" s="709"/>
      <c r="AGZ3" s="709"/>
      <c r="AHA3" s="709"/>
      <c r="AHB3" s="736"/>
      <c r="AHC3" s="736"/>
      <c r="AHD3" s="736"/>
      <c r="AHE3" s="736"/>
      <c r="AHF3" s="709"/>
      <c r="AHG3" s="709"/>
      <c r="AHH3" s="709"/>
      <c r="AHI3" s="709"/>
      <c r="AHJ3" s="736"/>
      <c r="AHK3" s="736"/>
      <c r="AHL3" s="736"/>
      <c r="AHM3" s="736"/>
      <c r="AHN3" s="709"/>
      <c r="AHO3" s="709"/>
      <c r="AHP3" s="709"/>
      <c r="AHQ3" s="709"/>
      <c r="AHR3" s="736"/>
      <c r="AHS3" s="736"/>
      <c r="AHT3" s="736"/>
      <c r="AHU3" s="736"/>
      <c r="AHV3" s="709"/>
      <c r="AHW3" s="709"/>
      <c r="AHX3" s="709"/>
      <c r="AHY3" s="709"/>
      <c r="AHZ3" s="736"/>
      <c r="AIA3" s="736"/>
      <c r="AIB3" s="736"/>
      <c r="AIC3" s="736"/>
      <c r="AID3" s="709"/>
      <c r="AIE3" s="709"/>
      <c r="AIF3" s="709"/>
      <c r="AIG3" s="709"/>
      <c r="AIH3" s="736"/>
      <c r="AII3" s="736"/>
      <c r="AIJ3" s="736"/>
      <c r="AIK3" s="736"/>
      <c r="AIL3" s="709"/>
      <c r="AIM3" s="709"/>
      <c r="AIN3" s="709"/>
      <c r="AIO3" s="709"/>
      <c r="AIP3" s="736"/>
      <c r="AIQ3" s="736"/>
      <c r="AIR3" s="736"/>
      <c r="AIS3" s="736"/>
      <c r="AIT3" s="709"/>
      <c r="AIU3" s="709"/>
      <c r="AIV3" s="709"/>
      <c r="AIW3" s="709"/>
      <c r="AIX3" s="736"/>
      <c r="AIY3" s="736"/>
      <c r="AIZ3" s="736"/>
      <c r="AJA3" s="736"/>
      <c r="AJB3" s="709"/>
      <c r="AJC3" s="709"/>
      <c r="AJD3" s="709"/>
      <c r="AJE3" s="709"/>
      <c r="AJF3" s="736"/>
      <c r="AJG3" s="736"/>
      <c r="AJH3" s="736"/>
      <c r="AJI3" s="736"/>
      <c r="AJJ3" s="709"/>
      <c r="AJK3" s="709"/>
      <c r="AJL3" s="709"/>
      <c r="AJM3" s="709"/>
      <c r="AJN3" s="736"/>
      <c r="AJO3" s="736"/>
      <c r="AJP3" s="736"/>
      <c r="AJQ3" s="736"/>
      <c r="AJR3" s="709"/>
      <c r="AJS3" s="709"/>
      <c r="AJT3" s="709"/>
      <c r="AJU3" s="709"/>
      <c r="AJV3" s="736"/>
      <c r="AJW3" s="736"/>
      <c r="AJX3" s="736"/>
      <c r="AJY3" s="736"/>
      <c r="AJZ3" s="709"/>
      <c r="AKA3" s="709"/>
      <c r="AKB3" s="709"/>
      <c r="AKC3" s="709"/>
      <c r="AKD3" s="736"/>
      <c r="AKE3" s="736"/>
      <c r="AKF3" s="736"/>
      <c r="AKG3" s="736"/>
      <c r="AKH3" s="709"/>
      <c r="AKI3" s="709"/>
      <c r="AKJ3" s="709"/>
      <c r="AKK3" s="709"/>
      <c r="AKL3" s="736"/>
      <c r="AKM3" s="736"/>
      <c r="AKN3" s="736"/>
      <c r="AKO3" s="736"/>
      <c r="AKP3" s="709"/>
      <c r="AKQ3" s="709"/>
      <c r="AKR3" s="709"/>
      <c r="AKS3" s="709"/>
      <c r="AKT3" s="736"/>
      <c r="AKU3" s="736"/>
      <c r="AKV3" s="736"/>
      <c r="AKW3" s="736"/>
      <c r="AKX3" s="709"/>
      <c r="AKY3" s="709"/>
      <c r="AKZ3" s="709"/>
      <c r="ALA3" s="709"/>
      <c r="ALB3" s="736"/>
      <c r="ALC3" s="736"/>
      <c r="ALD3" s="736"/>
      <c r="ALE3" s="736"/>
      <c r="ALF3" s="709"/>
      <c r="ALG3" s="709"/>
      <c r="ALH3" s="709"/>
      <c r="ALI3" s="709"/>
      <c r="ALJ3" s="736"/>
      <c r="ALK3" s="736"/>
      <c r="ALL3" s="736"/>
      <c r="ALM3" s="736"/>
      <c r="ALN3" s="709"/>
      <c r="ALO3" s="709"/>
      <c r="ALP3" s="709"/>
      <c r="ALQ3" s="709"/>
      <c r="ALR3" s="736"/>
      <c r="ALS3" s="736"/>
      <c r="ALT3" s="736"/>
      <c r="ALU3" s="736"/>
      <c r="ALV3" s="709"/>
      <c r="ALW3" s="709"/>
      <c r="ALX3" s="709"/>
      <c r="ALY3" s="709"/>
      <c r="ALZ3" s="736"/>
      <c r="AMA3" s="736"/>
      <c r="AMB3" s="736"/>
      <c r="AMC3" s="736"/>
      <c r="AMD3" s="709"/>
      <c r="AME3" s="709"/>
      <c r="AMF3" s="709"/>
      <c r="AMG3" s="709"/>
      <c r="AMH3" s="736"/>
      <c r="AMI3" s="736"/>
      <c r="AMJ3" s="736"/>
      <c r="AMK3" s="736"/>
      <c r="AML3" s="709"/>
      <c r="AMM3" s="709"/>
      <c r="AMN3" s="709"/>
      <c r="AMO3" s="709"/>
      <c r="AMP3" s="736"/>
      <c r="AMQ3" s="736"/>
      <c r="AMR3" s="736"/>
      <c r="AMS3" s="736"/>
      <c r="AMT3" s="709"/>
      <c r="AMU3" s="709"/>
      <c r="AMV3" s="709"/>
      <c r="AMW3" s="709"/>
      <c r="AMX3" s="736"/>
      <c r="AMY3" s="736"/>
      <c r="AMZ3" s="736"/>
      <c r="ANA3" s="736"/>
      <c r="ANB3" s="709"/>
      <c r="ANC3" s="709"/>
      <c r="AND3" s="709"/>
      <c r="ANE3" s="709"/>
      <c r="ANF3" s="736"/>
      <c r="ANG3" s="736"/>
      <c r="ANH3" s="736"/>
      <c r="ANI3" s="736"/>
      <c r="ANJ3" s="709"/>
      <c r="ANK3" s="709"/>
      <c r="ANL3" s="709"/>
      <c r="ANM3" s="709"/>
      <c r="ANN3" s="736"/>
      <c r="ANO3" s="736"/>
      <c r="ANP3" s="736"/>
      <c r="ANQ3" s="736"/>
      <c r="ANR3" s="709"/>
      <c r="ANS3" s="709"/>
      <c r="ANT3" s="709"/>
      <c r="ANU3" s="709"/>
      <c r="ANV3" s="736"/>
      <c r="ANW3" s="736"/>
      <c r="ANX3" s="736"/>
      <c r="ANY3" s="736"/>
      <c r="ANZ3" s="709"/>
      <c r="AOA3" s="709"/>
      <c r="AOB3" s="709"/>
      <c r="AOC3" s="709"/>
      <c r="AOD3" s="736"/>
      <c r="AOE3" s="736"/>
      <c r="AOF3" s="736"/>
      <c r="AOG3" s="736"/>
      <c r="AOH3" s="709"/>
      <c r="AOI3" s="709"/>
      <c r="AOJ3" s="709"/>
      <c r="AOK3" s="709"/>
      <c r="AOL3" s="736"/>
      <c r="AOM3" s="736"/>
      <c r="AON3" s="736"/>
      <c r="AOO3" s="736"/>
      <c r="AOP3" s="709"/>
      <c r="AOQ3" s="709"/>
      <c r="AOR3" s="709"/>
      <c r="AOS3" s="709"/>
      <c r="AOT3" s="736"/>
      <c r="AOU3" s="736"/>
      <c r="AOV3" s="736"/>
      <c r="AOW3" s="736"/>
      <c r="AOX3" s="709"/>
      <c r="AOY3" s="709"/>
      <c r="AOZ3" s="709"/>
      <c r="APA3" s="709"/>
      <c r="APB3" s="736"/>
      <c r="APC3" s="736"/>
      <c r="APD3" s="736"/>
      <c r="APE3" s="736"/>
      <c r="APF3" s="709"/>
      <c r="APG3" s="709"/>
      <c r="APH3" s="709"/>
      <c r="API3" s="709"/>
      <c r="APJ3" s="736"/>
      <c r="APK3" s="736"/>
      <c r="APL3" s="736"/>
      <c r="APM3" s="736"/>
      <c r="APN3" s="709"/>
      <c r="APO3" s="709"/>
      <c r="APP3" s="709"/>
      <c r="APQ3" s="709"/>
      <c r="APR3" s="736"/>
      <c r="APS3" s="736"/>
      <c r="APT3" s="736"/>
      <c r="APU3" s="736"/>
      <c r="APV3" s="709"/>
      <c r="APW3" s="709"/>
      <c r="APX3" s="709"/>
      <c r="APY3" s="709"/>
      <c r="APZ3" s="736"/>
      <c r="AQA3" s="736"/>
      <c r="AQB3" s="736"/>
      <c r="AQC3" s="736"/>
      <c r="AQD3" s="709"/>
      <c r="AQE3" s="709"/>
      <c r="AQF3" s="709"/>
      <c r="AQG3" s="709"/>
      <c r="AQH3" s="736"/>
      <c r="AQI3" s="736"/>
      <c r="AQJ3" s="736"/>
      <c r="AQK3" s="736"/>
      <c r="AQL3" s="709"/>
      <c r="AQM3" s="709"/>
      <c r="AQN3" s="709"/>
      <c r="AQO3" s="709"/>
      <c r="AQP3" s="736"/>
      <c r="AQQ3" s="736"/>
      <c r="AQR3" s="736"/>
      <c r="AQS3" s="736"/>
      <c r="AQT3" s="709"/>
      <c r="AQU3" s="709"/>
      <c r="AQV3" s="709"/>
      <c r="AQW3" s="709"/>
      <c r="AQX3" s="736"/>
      <c r="AQY3" s="736"/>
      <c r="AQZ3" s="736"/>
      <c r="ARA3" s="736"/>
      <c r="ARB3" s="709"/>
      <c r="ARC3" s="709"/>
      <c r="ARD3" s="709"/>
      <c r="ARE3" s="709"/>
      <c r="ARF3" s="736"/>
      <c r="ARG3" s="736"/>
      <c r="ARH3" s="736"/>
      <c r="ARI3" s="736"/>
      <c r="ARJ3" s="709"/>
      <c r="ARK3" s="709"/>
      <c r="ARL3" s="709"/>
      <c r="ARM3" s="709"/>
      <c r="ARN3" s="736"/>
      <c r="ARO3" s="736"/>
      <c r="ARP3" s="736"/>
      <c r="ARQ3" s="736"/>
      <c r="ARR3" s="709"/>
      <c r="ARS3" s="709"/>
      <c r="ART3" s="709"/>
      <c r="ARU3" s="709"/>
      <c r="ARV3" s="736"/>
      <c r="ARW3" s="736"/>
      <c r="ARX3" s="736"/>
      <c r="ARY3" s="736"/>
      <c r="ARZ3" s="709"/>
      <c r="ASA3" s="709"/>
      <c r="ASB3" s="709"/>
      <c r="ASC3" s="709"/>
      <c r="ASD3" s="736"/>
      <c r="ASE3" s="736"/>
      <c r="ASF3" s="736"/>
      <c r="ASG3" s="736"/>
      <c r="ASH3" s="709"/>
      <c r="ASI3" s="709"/>
      <c r="ASJ3" s="709"/>
      <c r="ASK3" s="709"/>
      <c r="ASL3" s="736"/>
      <c r="ASM3" s="736"/>
      <c r="ASN3" s="736"/>
      <c r="ASO3" s="736"/>
      <c r="ASP3" s="709"/>
      <c r="ASQ3" s="709"/>
      <c r="ASR3" s="709"/>
      <c r="ASS3" s="709"/>
      <c r="AST3" s="736"/>
      <c r="ASU3" s="736"/>
      <c r="ASV3" s="736"/>
      <c r="ASW3" s="736"/>
      <c r="ASX3" s="709"/>
      <c r="ASY3" s="709"/>
      <c r="ASZ3" s="709"/>
      <c r="ATA3" s="709"/>
      <c r="ATB3" s="736"/>
      <c r="ATC3" s="736"/>
      <c r="ATD3" s="736"/>
      <c r="ATE3" s="736"/>
      <c r="ATF3" s="709"/>
      <c r="ATG3" s="709"/>
      <c r="ATH3" s="709"/>
      <c r="ATI3" s="709"/>
      <c r="ATJ3" s="736"/>
      <c r="ATK3" s="736"/>
      <c r="ATL3" s="736"/>
      <c r="ATM3" s="736"/>
      <c r="ATN3" s="709"/>
      <c r="ATO3" s="709"/>
      <c r="ATP3" s="709"/>
      <c r="ATQ3" s="709"/>
      <c r="ATR3" s="736"/>
      <c r="ATS3" s="736"/>
      <c r="ATT3" s="736"/>
      <c r="ATU3" s="736"/>
      <c r="ATV3" s="709"/>
      <c r="ATW3" s="709"/>
      <c r="ATX3" s="709"/>
      <c r="ATY3" s="709"/>
      <c r="ATZ3" s="736"/>
      <c r="AUA3" s="736"/>
      <c r="AUB3" s="736"/>
      <c r="AUC3" s="736"/>
      <c r="AUD3" s="709"/>
      <c r="AUE3" s="709"/>
      <c r="AUF3" s="709"/>
      <c r="AUG3" s="709"/>
      <c r="AUH3" s="736"/>
      <c r="AUI3" s="736"/>
      <c r="AUJ3" s="736"/>
      <c r="AUK3" s="736"/>
      <c r="AUL3" s="709"/>
      <c r="AUM3" s="709"/>
      <c r="AUN3" s="709"/>
      <c r="AUO3" s="709"/>
      <c r="AUP3" s="736"/>
      <c r="AUQ3" s="736"/>
      <c r="AUR3" s="736"/>
      <c r="AUS3" s="736"/>
      <c r="AUT3" s="709"/>
      <c r="AUU3" s="709"/>
      <c r="AUV3" s="709"/>
      <c r="AUW3" s="709"/>
      <c r="AUX3" s="736"/>
      <c r="AUY3" s="736"/>
      <c r="AUZ3" s="736"/>
      <c r="AVA3" s="736"/>
      <c r="AVB3" s="709"/>
      <c r="AVC3" s="709"/>
      <c r="AVD3" s="709"/>
      <c r="AVE3" s="709"/>
      <c r="AVF3" s="736"/>
      <c r="AVG3" s="736"/>
      <c r="AVH3" s="736"/>
      <c r="AVI3" s="736"/>
      <c r="AVJ3" s="709"/>
      <c r="AVK3" s="709"/>
      <c r="AVL3" s="709"/>
      <c r="AVM3" s="709"/>
      <c r="AVN3" s="736"/>
      <c r="AVO3" s="736"/>
      <c r="AVP3" s="736"/>
      <c r="AVQ3" s="736"/>
      <c r="AVR3" s="709"/>
      <c r="AVS3" s="709"/>
      <c r="AVT3" s="709"/>
      <c r="AVU3" s="709"/>
      <c r="AVV3" s="736"/>
      <c r="AVW3" s="736"/>
      <c r="AVX3" s="736"/>
      <c r="AVY3" s="736"/>
      <c r="AVZ3" s="709"/>
      <c r="AWA3" s="709"/>
      <c r="AWB3" s="709"/>
      <c r="AWC3" s="709"/>
      <c r="AWD3" s="736"/>
      <c r="AWE3" s="736"/>
      <c r="AWF3" s="736"/>
      <c r="AWG3" s="736"/>
      <c r="AWH3" s="709"/>
      <c r="AWI3" s="709"/>
      <c r="AWJ3" s="709"/>
      <c r="AWK3" s="709"/>
      <c r="AWL3" s="736"/>
      <c r="AWM3" s="736"/>
      <c r="AWN3" s="736"/>
      <c r="AWO3" s="736"/>
      <c r="AWP3" s="709"/>
      <c r="AWQ3" s="709"/>
      <c r="AWR3" s="709"/>
      <c r="AWS3" s="709"/>
      <c r="AWT3" s="736"/>
      <c r="AWU3" s="736"/>
      <c r="AWV3" s="736"/>
      <c r="AWW3" s="736"/>
      <c r="AWX3" s="709"/>
      <c r="AWY3" s="709"/>
      <c r="AWZ3" s="709"/>
      <c r="AXA3" s="709"/>
      <c r="AXB3" s="736"/>
      <c r="AXC3" s="736"/>
      <c r="AXD3" s="736"/>
      <c r="AXE3" s="736"/>
      <c r="AXF3" s="709"/>
      <c r="AXG3" s="709"/>
      <c r="AXH3" s="709"/>
      <c r="AXI3" s="709"/>
      <c r="AXJ3" s="736"/>
      <c r="AXK3" s="736"/>
      <c r="AXL3" s="736"/>
      <c r="AXM3" s="736"/>
      <c r="AXN3" s="709"/>
      <c r="AXO3" s="709"/>
      <c r="AXP3" s="709"/>
      <c r="AXQ3" s="709"/>
      <c r="AXR3" s="736"/>
      <c r="AXS3" s="736"/>
      <c r="AXT3" s="736"/>
      <c r="AXU3" s="736"/>
      <c r="AXV3" s="709"/>
      <c r="AXW3" s="709"/>
      <c r="AXX3" s="709"/>
      <c r="AXY3" s="709"/>
      <c r="AXZ3" s="736"/>
      <c r="AYA3" s="736"/>
      <c r="AYB3" s="736"/>
      <c r="AYC3" s="736"/>
      <c r="AYD3" s="709"/>
      <c r="AYE3" s="709"/>
      <c r="AYF3" s="709"/>
      <c r="AYG3" s="709"/>
      <c r="AYH3" s="736"/>
      <c r="AYI3" s="736"/>
      <c r="AYJ3" s="736"/>
      <c r="AYK3" s="736"/>
      <c r="AYL3" s="709"/>
      <c r="AYM3" s="709"/>
      <c r="AYN3" s="709"/>
      <c r="AYO3" s="709"/>
      <c r="AYP3" s="736"/>
      <c r="AYQ3" s="736"/>
      <c r="AYR3" s="736"/>
      <c r="AYS3" s="736"/>
      <c r="AYT3" s="709"/>
      <c r="AYU3" s="709"/>
      <c r="AYV3" s="709"/>
      <c r="AYW3" s="709"/>
      <c r="AYX3" s="736"/>
      <c r="AYY3" s="736"/>
      <c r="AYZ3" s="736"/>
      <c r="AZA3" s="736"/>
      <c r="AZB3" s="709"/>
      <c r="AZC3" s="709"/>
      <c r="AZD3" s="709"/>
      <c r="AZE3" s="709"/>
      <c r="AZF3" s="736"/>
      <c r="AZG3" s="736"/>
      <c r="AZH3" s="736"/>
      <c r="AZI3" s="736"/>
      <c r="AZJ3" s="709"/>
      <c r="AZK3" s="709"/>
      <c r="AZL3" s="709"/>
      <c r="AZM3" s="709"/>
      <c r="AZN3" s="736"/>
      <c r="AZO3" s="736"/>
      <c r="AZP3" s="736"/>
      <c r="AZQ3" s="736"/>
      <c r="AZR3" s="709"/>
      <c r="AZS3" s="709"/>
      <c r="AZT3" s="709"/>
      <c r="AZU3" s="709"/>
      <c r="AZV3" s="736"/>
      <c r="AZW3" s="736"/>
      <c r="AZX3" s="736"/>
      <c r="AZY3" s="736"/>
      <c r="AZZ3" s="709"/>
      <c r="BAA3" s="709"/>
      <c r="BAB3" s="709"/>
      <c r="BAC3" s="709"/>
      <c r="BAD3" s="736"/>
      <c r="BAE3" s="736"/>
      <c r="BAF3" s="736"/>
      <c r="BAG3" s="736"/>
      <c r="BAH3" s="709"/>
      <c r="BAI3" s="709"/>
      <c r="BAJ3" s="709"/>
      <c r="BAK3" s="709"/>
      <c r="BAL3" s="736"/>
      <c r="BAM3" s="736"/>
      <c r="BAN3" s="736"/>
      <c r="BAO3" s="736"/>
      <c r="BAP3" s="709"/>
      <c r="BAQ3" s="709"/>
      <c r="BAR3" s="709"/>
      <c r="BAS3" s="709"/>
      <c r="BAT3" s="736"/>
      <c r="BAU3" s="736"/>
      <c r="BAV3" s="736"/>
      <c r="BAW3" s="736"/>
      <c r="BAX3" s="709"/>
      <c r="BAY3" s="709"/>
      <c r="BAZ3" s="709"/>
      <c r="BBA3" s="709"/>
      <c r="BBB3" s="736"/>
      <c r="BBC3" s="736"/>
      <c r="BBD3" s="736"/>
      <c r="BBE3" s="736"/>
      <c r="BBF3" s="709"/>
      <c r="BBG3" s="709"/>
      <c r="BBH3" s="709"/>
      <c r="BBI3" s="709"/>
      <c r="BBJ3" s="736"/>
      <c r="BBK3" s="736"/>
      <c r="BBL3" s="736"/>
      <c r="BBM3" s="736"/>
      <c r="BBN3" s="709"/>
      <c r="BBO3" s="709"/>
      <c r="BBP3" s="709"/>
      <c r="BBQ3" s="709"/>
      <c r="BBR3" s="736"/>
      <c r="BBS3" s="736"/>
      <c r="BBT3" s="736"/>
      <c r="BBU3" s="736"/>
      <c r="BBV3" s="709"/>
      <c r="BBW3" s="709"/>
      <c r="BBX3" s="709"/>
      <c r="BBY3" s="709"/>
    </row>
    <row r="4" spans="1:1429">
      <c r="A4" s="713"/>
      <c r="B4" s="713"/>
      <c r="C4" s="713"/>
      <c r="D4" s="713"/>
      <c r="E4" s="709"/>
      <c r="F4" s="709"/>
      <c r="G4" s="713"/>
      <c r="H4" s="713"/>
      <c r="I4" s="713"/>
      <c r="J4" s="709"/>
      <c r="K4" s="709"/>
      <c r="L4" s="709"/>
      <c r="M4" s="709"/>
      <c r="N4" s="713"/>
      <c r="O4" s="713"/>
      <c r="P4" s="713"/>
      <c r="Q4" s="713"/>
      <c r="R4" s="709"/>
      <c r="S4" s="709"/>
      <c r="T4" s="709"/>
      <c r="U4" s="709"/>
      <c r="V4" s="713"/>
      <c r="W4" s="713"/>
      <c r="X4" s="713"/>
      <c r="Y4" s="713"/>
      <c r="Z4" s="709"/>
      <c r="AA4" s="709"/>
      <c r="AB4" s="709"/>
      <c r="AC4" s="709"/>
      <c r="AD4" s="713"/>
      <c r="AE4" s="713"/>
      <c r="AF4" s="713"/>
      <c r="AG4" s="713"/>
      <c r="AH4" s="709"/>
      <c r="AI4" s="709"/>
      <c r="AJ4" s="709"/>
      <c r="AK4" s="709"/>
      <c r="AL4" s="713"/>
      <c r="AM4" s="713"/>
      <c r="AN4" s="713"/>
      <c r="AO4" s="713"/>
      <c r="AP4" s="709"/>
      <c r="AQ4" s="709"/>
      <c r="AR4" s="709"/>
      <c r="AS4" s="709"/>
      <c r="AT4" s="713"/>
      <c r="AU4" s="713"/>
      <c r="AV4" s="713"/>
      <c r="AW4" s="713"/>
      <c r="AX4" s="709"/>
      <c r="AY4" s="709"/>
      <c r="AZ4" s="709"/>
      <c r="BA4" s="709"/>
      <c r="BB4" s="713"/>
      <c r="BC4" s="713"/>
      <c r="BD4" s="713"/>
      <c r="BE4" s="713"/>
      <c r="BF4" s="709"/>
      <c r="BG4" s="709"/>
      <c r="BH4" s="709"/>
      <c r="BI4" s="709"/>
      <c r="BJ4" s="713"/>
      <c r="BK4" s="713"/>
      <c r="BL4" s="713"/>
      <c r="BM4" s="713"/>
      <c r="BN4" s="709"/>
      <c r="BO4" s="709"/>
      <c r="BP4" s="709"/>
      <c r="BQ4" s="709"/>
      <c r="BR4" s="713"/>
      <c r="BS4" s="713"/>
      <c r="BT4" s="713"/>
      <c r="BU4" s="713"/>
      <c r="BV4" s="709"/>
      <c r="BW4" s="709"/>
      <c r="BX4" s="709"/>
      <c r="BY4" s="709"/>
      <c r="BZ4" s="713"/>
      <c r="CA4" s="713"/>
      <c r="CB4" s="713"/>
      <c r="CC4" s="713"/>
      <c r="CD4" s="709"/>
      <c r="CE4" s="709"/>
      <c r="CF4" s="709"/>
      <c r="CG4" s="709"/>
      <c r="CH4" s="713"/>
      <c r="CI4" s="713"/>
      <c r="CJ4" s="713"/>
      <c r="CK4" s="713"/>
      <c r="CL4" s="709"/>
      <c r="CM4" s="709"/>
      <c r="CN4" s="709"/>
      <c r="CO4" s="709"/>
      <c r="CP4" s="713"/>
      <c r="CQ4" s="713"/>
      <c r="CR4" s="713"/>
      <c r="CS4" s="713"/>
      <c r="CT4" s="709"/>
      <c r="CU4" s="709"/>
      <c r="CV4" s="709"/>
      <c r="CW4" s="709"/>
      <c r="CX4" s="713"/>
      <c r="CY4" s="713"/>
      <c r="CZ4" s="713"/>
      <c r="DA4" s="713"/>
      <c r="DB4" s="709"/>
      <c r="DC4" s="709"/>
      <c r="DD4" s="709"/>
      <c r="DE4" s="709"/>
      <c r="DF4" s="713"/>
      <c r="DG4" s="713"/>
      <c r="DH4" s="713"/>
      <c r="DI4" s="713"/>
      <c r="DJ4" s="709"/>
      <c r="DK4" s="709"/>
      <c r="DL4" s="709"/>
      <c r="DM4" s="709"/>
      <c r="DN4" s="713"/>
      <c r="DO4" s="713"/>
      <c r="DP4" s="713"/>
      <c r="DQ4" s="713"/>
      <c r="DR4" s="709"/>
      <c r="DS4" s="709"/>
      <c r="DT4" s="709"/>
      <c r="DU4" s="709"/>
      <c r="DV4" s="713"/>
      <c r="DW4" s="713"/>
      <c r="DX4" s="713"/>
      <c r="DY4" s="713"/>
      <c r="DZ4" s="709"/>
      <c r="EA4" s="709"/>
      <c r="EB4" s="709"/>
      <c r="EC4" s="709"/>
      <c r="ED4" s="713"/>
      <c r="EE4" s="713"/>
      <c r="EF4" s="713"/>
      <c r="EG4" s="713"/>
      <c r="EH4" s="709"/>
      <c r="EI4" s="709"/>
      <c r="EJ4" s="709"/>
      <c r="EK4" s="709"/>
      <c r="EL4" s="713"/>
      <c r="EM4" s="713"/>
      <c r="EN4" s="713"/>
      <c r="EO4" s="713"/>
      <c r="EP4" s="709"/>
      <c r="EQ4" s="709"/>
      <c r="ER4" s="709"/>
      <c r="ES4" s="709"/>
      <c r="ET4" s="713"/>
      <c r="EU4" s="713"/>
      <c r="EV4" s="713"/>
      <c r="EW4" s="713"/>
      <c r="EX4" s="709"/>
      <c r="EY4" s="709"/>
      <c r="EZ4" s="709"/>
      <c r="FA4" s="709"/>
      <c r="FB4" s="713"/>
      <c r="FC4" s="713"/>
      <c r="FD4" s="713"/>
      <c r="FE4" s="713"/>
      <c r="FF4" s="709"/>
      <c r="FG4" s="709"/>
      <c r="FH4" s="709"/>
      <c r="FI4" s="709"/>
      <c r="FJ4" s="713"/>
      <c r="FK4" s="713"/>
      <c r="FL4" s="713"/>
      <c r="FM4" s="713"/>
      <c r="FN4" s="709"/>
      <c r="FO4" s="709"/>
      <c r="FP4" s="709"/>
      <c r="FQ4" s="709"/>
      <c r="FR4" s="713"/>
      <c r="FS4" s="713"/>
      <c r="FT4" s="713"/>
      <c r="FU4" s="713"/>
      <c r="FV4" s="709"/>
      <c r="FW4" s="709"/>
      <c r="FX4" s="709"/>
      <c r="FY4" s="709"/>
      <c r="FZ4" s="713"/>
      <c r="GA4" s="713"/>
      <c r="GB4" s="713"/>
      <c r="GC4" s="713"/>
      <c r="GD4" s="709"/>
      <c r="GE4" s="709"/>
      <c r="GF4" s="709"/>
      <c r="GG4" s="709"/>
      <c r="GH4" s="713"/>
      <c r="GI4" s="713"/>
      <c r="GJ4" s="713"/>
      <c r="GK4" s="713"/>
      <c r="GL4" s="709"/>
      <c r="GM4" s="709"/>
      <c r="GN4" s="709"/>
      <c r="GO4" s="709"/>
      <c r="GP4" s="713"/>
      <c r="GQ4" s="713"/>
      <c r="GR4" s="713"/>
      <c r="GS4" s="713"/>
      <c r="GT4" s="709"/>
      <c r="GU4" s="709"/>
      <c r="GV4" s="709"/>
      <c r="GW4" s="709"/>
      <c r="GX4" s="713"/>
      <c r="GY4" s="713"/>
      <c r="GZ4" s="713"/>
      <c r="HA4" s="713"/>
      <c r="HB4" s="709"/>
      <c r="HC4" s="709"/>
      <c r="HD4" s="709"/>
      <c r="HE4" s="709"/>
      <c r="HF4" s="713"/>
      <c r="HG4" s="713"/>
      <c r="HH4" s="713"/>
      <c r="HI4" s="713"/>
      <c r="HJ4" s="709"/>
      <c r="HK4" s="709"/>
      <c r="HL4" s="709"/>
      <c r="HM4" s="709"/>
      <c r="HN4" s="713"/>
      <c r="HO4" s="713"/>
      <c r="HP4" s="713"/>
      <c r="HQ4" s="713"/>
      <c r="HR4" s="709"/>
      <c r="HS4" s="709"/>
      <c r="HT4" s="709"/>
      <c r="HU4" s="709"/>
      <c r="HV4" s="713"/>
      <c r="HW4" s="713"/>
      <c r="HX4" s="713"/>
      <c r="HY4" s="713"/>
      <c r="HZ4" s="709"/>
      <c r="IA4" s="709"/>
      <c r="IB4" s="709"/>
      <c r="IC4" s="709"/>
      <c r="ID4" s="713"/>
      <c r="IE4" s="713"/>
      <c r="IF4" s="713"/>
      <c r="IG4" s="713"/>
      <c r="IH4" s="709"/>
      <c r="II4" s="709"/>
      <c r="IJ4" s="709"/>
      <c r="IK4" s="709"/>
      <c r="IL4" s="713"/>
      <c r="IM4" s="713"/>
      <c r="IN4" s="713"/>
      <c r="IO4" s="713"/>
      <c r="IP4" s="709"/>
      <c r="IQ4" s="709"/>
      <c r="IR4" s="709"/>
      <c r="IS4" s="709"/>
      <c r="IT4" s="713"/>
      <c r="IU4" s="713"/>
      <c r="IV4" s="713"/>
      <c r="IW4" s="713"/>
      <c r="IX4" s="709"/>
      <c r="IY4" s="709"/>
      <c r="IZ4" s="709"/>
      <c r="JA4" s="709"/>
      <c r="JB4" s="713"/>
      <c r="JC4" s="713"/>
      <c r="JD4" s="713"/>
      <c r="JE4" s="713"/>
      <c r="JF4" s="709"/>
      <c r="JG4" s="709"/>
      <c r="JH4" s="709"/>
      <c r="JI4" s="709"/>
      <c r="JJ4" s="713"/>
      <c r="JK4" s="713"/>
      <c r="JL4" s="713"/>
      <c r="JM4" s="713"/>
      <c r="JN4" s="709"/>
      <c r="JO4" s="709"/>
      <c r="JP4" s="709"/>
      <c r="JQ4" s="709"/>
      <c r="JR4" s="713"/>
      <c r="JS4" s="713"/>
      <c r="JT4" s="713"/>
      <c r="JU4" s="713"/>
      <c r="JV4" s="709"/>
      <c r="JW4" s="709"/>
      <c r="JX4" s="709"/>
      <c r="JY4" s="709"/>
      <c r="JZ4" s="713"/>
      <c r="KA4" s="713"/>
      <c r="KB4" s="713"/>
      <c r="KC4" s="713"/>
      <c r="KD4" s="709"/>
      <c r="KE4" s="709"/>
      <c r="KF4" s="709"/>
      <c r="KG4" s="709"/>
      <c r="KH4" s="713"/>
      <c r="KI4" s="713"/>
      <c r="KJ4" s="713"/>
      <c r="KK4" s="713"/>
      <c r="KL4" s="709"/>
      <c r="KM4" s="709"/>
      <c r="KN4" s="709"/>
      <c r="KO4" s="709"/>
      <c r="KP4" s="713"/>
      <c r="KQ4" s="713"/>
      <c r="KR4" s="713"/>
      <c r="KS4" s="713"/>
      <c r="KT4" s="709"/>
      <c r="KU4" s="709"/>
      <c r="KV4" s="709"/>
      <c r="KW4" s="709"/>
      <c r="KX4" s="713"/>
      <c r="KY4" s="713"/>
      <c r="KZ4" s="713"/>
      <c r="LA4" s="713"/>
      <c r="LB4" s="709"/>
      <c r="LC4" s="709"/>
      <c r="LD4" s="709"/>
      <c r="LE4" s="709"/>
      <c r="LF4" s="713"/>
      <c r="LG4" s="713"/>
      <c r="LH4" s="713"/>
      <c r="LI4" s="713"/>
      <c r="LJ4" s="709"/>
      <c r="LK4" s="709"/>
      <c r="LL4" s="709"/>
      <c r="LM4" s="709"/>
      <c r="LN4" s="713"/>
      <c r="LO4" s="713"/>
      <c r="LP4" s="713"/>
      <c r="LQ4" s="713"/>
      <c r="LR4" s="709"/>
      <c r="LS4" s="709"/>
      <c r="LT4" s="709"/>
      <c r="LU4" s="709"/>
      <c r="LV4" s="713"/>
      <c r="LW4" s="713"/>
      <c r="LX4" s="713"/>
      <c r="LY4" s="713"/>
      <c r="LZ4" s="709"/>
      <c r="MA4" s="709"/>
      <c r="MB4" s="709"/>
      <c r="MC4" s="709"/>
      <c r="MD4" s="713"/>
      <c r="ME4" s="713"/>
      <c r="MF4" s="713"/>
      <c r="MG4" s="713"/>
      <c r="MH4" s="709"/>
      <c r="MI4" s="709"/>
      <c r="MJ4" s="709"/>
      <c r="MK4" s="709"/>
      <c r="ML4" s="713"/>
      <c r="MM4" s="713"/>
      <c r="MN4" s="713"/>
      <c r="MO4" s="713"/>
      <c r="MP4" s="709"/>
      <c r="MQ4" s="709"/>
      <c r="MR4" s="709"/>
      <c r="MS4" s="709"/>
      <c r="MT4" s="713"/>
      <c r="MU4" s="713"/>
      <c r="MV4" s="713"/>
      <c r="MW4" s="713"/>
      <c r="MX4" s="709"/>
      <c r="MY4" s="709"/>
      <c r="MZ4" s="709"/>
      <c r="NA4" s="709"/>
      <c r="NB4" s="713"/>
      <c r="NC4" s="713"/>
      <c r="ND4" s="713"/>
      <c r="NE4" s="713"/>
      <c r="NF4" s="709"/>
      <c r="NG4" s="709"/>
      <c r="NH4" s="709"/>
      <c r="NI4" s="709"/>
      <c r="NJ4" s="713"/>
      <c r="NK4" s="713"/>
      <c r="NL4" s="713"/>
      <c r="NM4" s="713"/>
      <c r="NN4" s="709"/>
      <c r="NO4" s="709"/>
      <c r="NP4" s="709"/>
      <c r="NQ4" s="709"/>
      <c r="NR4" s="713"/>
      <c r="NS4" s="713"/>
      <c r="NT4" s="713"/>
      <c r="NU4" s="713"/>
      <c r="NV4" s="709"/>
      <c r="NW4" s="709"/>
      <c r="NX4" s="709"/>
      <c r="NY4" s="709"/>
      <c r="NZ4" s="713"/>
      <c r="OA4" s="713"/>
      <c r="OB4" s="713"/>
      <c r="OC4" s="713"/>
      <c r="OD4" s="709"/>
      <c r="OE4" s="709"/>
      <c r="OF4" s="709"/>
      <c r="OG4" s="709"/>
      <c r="OH4" s="713"/>
      <c r="OI4" s="713"/>
      <c r="OJ4" s="713"/>
      <c r="OK4" s="713"/>
      <c r="OL4" s="709"/>
      <c r="OM4" s="709"/>
      <c r="ON4" s="709"/>
      <c r="OO4" s="709"/>
      <c r="OP4" s="713"/>
      <c r="OQ4" s="713"/>
      <c r="OR4" s="713"/>
      <c r="OS4" s="713"/>
      <c r="OT4" s="709"/>
      <c r="OU4" s="709"/>
      <c r="OV4" s="709"/>
      <c r="OW4" s="709"/>
      <c r="OX4" s="713"/>
      <c r="OY4" s="713"/>
      <c r="OZ4" s="713"/>
      <c r="PA4" s="713"/>
      <c r="PB4" s="709"/>
      <c r="PC4" s="709"/>
      <c r="PD4" s="709"/>
      <c r="PE4" s="709"/>
      <c r="PF4" s="713"/>
      <c r="PG4" s="713"/>
      <c r="PH4" s="713"/>
      <c r="PI4" s="713"/>
      <c r="PJ4" s="709"/>
      <c r="PK4" s="709"/>
      <c r="PL4" s="709"/>
      <c r="PM4" s="709"/>
      <c r="PN4" s="713"/>
      <c r="PO4" s="713"/>
      <c r="PP4" s="713"/>
      <c r="PQ4" s="713"/>
      <c r="PR4" s="709"/>
      <c r="PS4" s="709"/>
      <c r="PT4" s="709"/>
      <c r="PU4" s="709"/>
      <c r="PV4" s="713"/>
      <c r="PW4" s="713"/>
      <c r="PX4" s="713"/>
      <c r="PY4" s="713"/>
      <c r="PZ4" s="709"/>
      <c r="QA4" s="709"/>
      <c r="QB4" s="709"/>
      <c r="QC4" s="709"/>
      <c r="QD4" s="713"/>
      <c r="QE4" s="713"/>
      <c r="QF4" s="713"/>
      <c r="QG4" s="713"/>
      <c r="QH4" s="709"/>
      <c r="QI4" s="709"/>
      <c r="QJ4" s="709"/>
      <c r="QK4" s="709"/>
      <c r="QL4" s="713"/>
      <c r="QM4" s="713"/>
      <c r="QN4" s="713"/>
      <c r="QO4" s="713"/>
      <c r="QP4" s="709"/>
      <c r="QQ4" s="709"/>
      <c r="QR4" s="709"/>
      <c r="QS4" s="709"/>
      <c r="QT4" s="713"/>
      <c r="QU4" s="713"/>
      <c r="QV4" s="713"/>
      <c r="QW4" s="713"/>
      <c r="QX4" s="709"/>
      <c r="QY4" s="709"/>
      <c r="QZ4" s="709"/>
      <c r="RA4" s="709"/>
      <c r="RB4" s="713"/>
      <c r="RC4" s="713"/>
      <c r="RD4" s="713"/>
      <c r="RE4" s="713"/>
      <c r="RF4" s="709"/>
      <c r="RG4" s="709"/>
      <c r="RH4" s="709"/>
      <c r="RI4" s="709"/>
      <c r="RJ4" s="713"/>
      <c r="RK4" s="713"/>
      <c r="RL4" s="713"/>
      <c r="RM4" s="713"/>
      <c r="RN4" s="709"/>
      <c r="RO4" s="709"/>
      <c r="RP4" s="709"/>
      <c r="RQ4" s="709"/>
      <c r="RR4" s="713"/>
      <c r="RS4" s="713"/>
      <c r="RT4" s="713"/>
      <c r="RU4" s="713"/>
      <c r="RV4" s="709"/>
      <c r="RW4" s="709"/>
      <c r="RX4" s="709"/>
      <c r="RY4" s="709"/>
      <c r="RZ4" s="713"/>
      <c r="SA4" s="713"/>
      <c r="SB4" s="713"/>
      <c r="SC4" s="713"/>
      <c r="SD4" s="709"/>
      <c r="SE4" s="709"/>
      <c r="SF4" s="709"/>
      <c r="SG4" s="709"/>
      <c r="SH4" s="713"/>
      <c r="SI4" s="713"/>
      <c r="SJ4" s="713"/>
      <c r="SK4" s="713"/>
      <c r="SL4" s="709"/>
      <c r="SM4" s="709"/>
      <c r="SN4" s="709"/>
      <c r="SO4" s="709"/>
      <c r="SP4" s="713"/>
      <c r="SQ4" s="713"/>
      <c r="SR4" s="713"/>
      <c r="SS4" s="713"/>
      <c r="ST4" s="709"/>
      <c r="SU4" s="709"/>
      <c r="SV4" s="709"/>
      <c r="SW4" s="709"/>
      <c r="SX4" s="713"/>
      <c r="SY4" s="713"/>
      <c r="SZ4" s="713"/>
      <c r="TA4" s="713"/>
      <c r="TB4" s="709"/>
      <c r="TC4" s="709"/>
      <c r="TD4" s="709"/>
      <c r="TE4" s="709"/>
      <c r="TF4" s="713"/>
      <c r="TG4" s="713"/>
      <c r="TH4" s="713"/>
      <c r="TI4" s="713"/>
      <c r="TJ4" s="709"/>
      <c r="TK4" s="709"/>
      <c r="TL4" s="709"/>
      <c r="TM4" s="709"/>
      <c r="TN4" s="713"/>
      <c r="TO4" s="713"/>
      <c r="TP4" s="713"/>
      <c r="TQ4" s="713"/>
      <c r="TR4" s="709"/>
      <c r="TS4" s="709"/>
      <c r="TT4" s="709"/>
      <c r="TU4" s="709"/>
      <c r="TV4" s="713"/>
      <c r="TW4" s="713"/>
      <c r="TX4" s="713"/>
      <c r="TY4" s="713"/>
      <c r="TZ4" s="709"/>
      <c r="UA4" s="709"/>
      <c r="UB4" s="709"/>
      <c r="UC4" s="709"/>
      <c r="UD4" s="713"/>
      <c r="UE4" s="713"/>
      <c r="UF4" s="713"/>
      <c r="UG4" s="713"/>
      <c r="UH4" s="709"/>
      <c r="UI4" s="709"/>
      <c r="UJ4" s="709"/>
      <c r="UK4" s="709"/>
      <c r="UL4" s="713"/>
      <c r="UM4" s="713"/>
      <c r="UN4" s="713"/>
      <c r="UO4" s="713"/>
      <c r="UP4" s="709"/>
      <c r="UQ4" s="709"/>
      <c r="UR4" s="709"/>
      <c r="US4" s="709"/>
      <c r="UT4" s="713"/>
      <c r="UU4" s="713"/>
      <c r="UV4" s="713"/>
      <c r="UW4" s="713"/>
      <c r="UX4" s="709"/>
      <c r="UY4" s="709"/>
      <c r="UZ4" s="709"/>
      <c r="VA4" s="709"/>
      <c r="VB4" s="713"/>
      <c r="VC4" s="713"/>
      <c r="VD4" s="713"/>
      <c r="VE4" s="713"/>
      <c r="VF4" s="709"/>
      <c r="VG4" s="709"/>
      <c r="VH4" s="709"/>
      <c r="VI4" s="709"/>
      <c r="VJ4" s="713"/>
      <c r="VK4" s="713"/>
      <c r="VL4" s="713"/>
      <c r="VM4" s="713"/>
      <c r="VN4" s="709"/>
      <c r="VO4" s="709"/>
      <c r="VP4" s="709"/>
      <c r="VQ4" s="709"/>
      <c r="VR4" s="713"/>
      <c r="VS4" s="713"/>
      <c r="VT4" s="713"/>
      <c r="VU4" s="713"/>
      <c r="VV4" s="709"/>
      <c r="VW4" s="709"/>
      <c r="VX4" s="709"/>
      <c r="VY4" s="709"/>
      <c r="VZ4" s="713"/>
      <c r="WA4" s="713"/>
      <c r="WB4" s="713"/>
      <c r="WC4" s="713"/>
      <c r="WD4" s="709"/>
      <c r="WE4" s="709"/>
      <c r="WF4" s="709"/>
      <c r="WG4" s="709"/>
      <c r="WH4" s="713"/>
      <c r="WI4" s="713"/>
      <c r="WJ4" s="713"/>
      <c r="WK4" s="713"/>
      <c r="WL4" s="709"/>
      <c r="WM4" s="709"/>
      <c r="WN4" s="709"/>
      <c r="WO4" s="709"/>
      <c r="WP4" s="713"/>
      <c r="WQ4" s="713"/>
      <c r="WR4" s="713"/>
      <c r="WS4" s="713"/>
      <c r="WT4" s="709"/>
      <c r="WU4" s="709"/>
      <c r="WV4" s="709"/>
      <c r="WW4" s="709"/>
      <c r="WX4" s="713"/>
      <c r="WY4" s="713"/>
      <c r="WZ4" s="713"/>
      <c r="XA4" s="713"/>
      <c r="XB4" s="709"/>
      <c r="XC4" s="709"/>
      <c r="XD4" s="709"/>
      <c r="XE4" s="709"/>
      <c r="XF4" s="713"/>
      <c r="XG4" s="713"/>
      <c r="XH4" s="713"/>
      <c r="XI4" s="713"/>
      <c r="XJ4" s="709"/>
      <c r="XK4" s="709"/>
      <c r="XL4" s="709"/>
      <c r="XM4" s="709"/>
      <c r="XN4" s="713"/>
      <c r="XO4" s="713"/>
      <c r="XP4" s="713"/>
      <c r="XQ4" s="713"/>
      <c r="XR4" s="709"/>
      <c r="XS4" s="709"/>
      <c r="XT4" s="709"/>
      <c r="XU4" s="709"/>
      <c r="XV4" s="713"/>
      <c r="XW4" s="713"/>
      <c r="XX4" s="713"/>
      <c r="XY4" s="713"/>
      <c r="XZ4" s="709"/>
      <c r="YA4" s="709"/>
      <c r="YB4" s="709"/>
      <c r="YC4" s="709"/>
      <c r="YD4" s="713"/>
      <c r="YE4" s="713"/>
      <c r="YF4" s="713"/>
      <c r="YG4" s="713"/>
      <c r="YH4" s="709"/>
      <c r="YI4" s="709"/>
      <c r="YJ4" s="709"/>
      <c r="YK4" s="709"/>
      <c r="YL4" s="713"/>
      <c r="YM4" s="713"/>
      <c r="YN4" s="713"/>
      <c r="YO4" s="713"/>
      <c r="YP4" s="709"/>
      <c r="YQ4" s="709"/>
      <c r="YR4" s="709"/>
      <c r="YS4" s="709"/>
      <c r="YT4" s="713"/>
      <c r="YU4" s="713"/>
      <c r="YV4" s="713"/>
      <c r="YW4" s="713"/>
      <c r="YX4" s="709"/>
      <c r="YY4" s="709"/>
      <c r="YZ4" s="709"/>
      <c r="ZA4" s="709"/>
      <c r="ZB4" s="713"/>
      <c r="ZC4" s="713"/>
      <c r="ZD4" s="713"/>
      <c r="ZE4" s="713"/>
      <c r="ZF4" s="709"/>
      <c r="ZG4" s="709"/>
      <c r="ZH4" s="709"/>
      <c r="ZI4" s="709"/>
      <c r="ZJ4" s="713"/>
      <c r="ZK4" s="713"/>
      <c r="ZL4" s="713"/>
      <c r="ZM4" s="713"/>
      <c r="ZN4" s="709"/>
      <c r="ZO4" s="709"/>
      <c r="ZP4" s="709"/>
      <c r="ZQ4" s="709"/>
      <c r="ZR4" s="713"/>
      <c r="ZS4" s="713"/>
      <c r="ZT4" s="713"/>
      <c r="ZU4" s="713"/>
      <c r="ZV4" s="709"/>
      <c r="ZW4" s="709"/>
      <c r="ZX4" s="709"/>
      <c r="ZY4" s="709"/>
      <c r="ZZ4" s="713"/>
      <c r="AAA4" s="713"/>
      <c r="AAB4" s="713"/>
      <c r="AAC4" s="713"/>
      <c r="AAD4" s="709"/>
      <c r="AAE4" s="709"/>
      <c r="AAF4" s="709"/>
      <c r="AAG4" s="709"/>
      <c r="AAH4" s="713"/>
      <c r="AAI4" s="713"/>
      <c r="AAJ4" s="713"/>
      <c r="AAK4" s="713"/>
      <c r="AAL4" s="709"/>
      <c r="AAM4" s="709"/>
      <c r="AAN4" s="709"/>
      <c r="AAO4" s="709"/>
      <c r="AAP4" s="713"/>
      <c r="AAQ4" s="713"/>
      <c r="AAR4" s="713"/>
      <c r="AAS4" s="713"/>
      <c r="AAT4" s="709"/>
      <c r="AAU4" s="709"/>
      <c r="AAV4" s="709"/>
      <c r="AAW4" s="709"/>
      <c r="AAX4" s="713"/>
      <c r="AAY4" s="713"/>
      <c r="AAZ4" s="713"/>
      <c r="ABA4" s="713"/>
      <c r="ABB4" s="709"/>
      <c r="ABC4" s="709"/>
      <c r="ABD4" s="709"/>
      <c r="ABE4" s="709"/>
      <c r="ABF4" s="713"/>
      <c r="ABG4" s="713"/>
      <c r="ABH4" s="713"/>
      <c r="ABI4" s="713"/>
      <c r="ABJ4" s="709"/>
      <c r="ABK4" s="709"/>
      <c r="ABL4" s="709"/>
      <c r="ABM4" s="709"/>
      <c r="ABN4" s="713"/>
      <c r="ABO4" s="713"/>
      <c r="ABP4" s="713"/>
      <c r="ABQ4" s="713"/>
      <c r="ABR4" s="709"/>
      <c r="ABS4" s="709"/>
      <c r="ABT4" s="709"/>
      <c r="ABU4" s="709"/>
      <c r="ABV4" s="713"/>
      <c r="ABW4" s="713"/>
      <c r="ABX4" s="713"/>
      <c r="ABY4" s="713"/>
      <c r="ABZ4" s="709"/>
      <c r="ACA4" s="709"/>
      <c r="ACB4" s="709"/>
      <c r="ACC4" s="709"/>
      <c r="ACD4" s="713"/>
      <c r="ACE4" s="713"/>
      <c r="ACF4" s="713"/>
      <c r="ACG4" s="713"/>
      <c r="ACH4" s="709"/>
      <c r="ACI4" s="709"/>
      <c r="ACJ4" s="709"/>
      <c r="ACK4" s="709"/>
      <c r="ACL4" s="713"/>
      <c r="ACM4" s="713"/>
      <c r="ACN4" s="713"/>
      <c r="ACO4" s="713"/>
      <c r="ACP4" s="709"/>
      <c r="ACQ4" s="709"/>
      <c r="ACR4" s="709"/>
      <c r="ACS4" s="709"/>
      <c r="ACT4" s="713"/>
      <c r="ACU4" s="713"/>
      <c r="ACV4" s="713"/>
      <c r="ACW4" s="713"/>
      <c r="ACX4" s="709"/>
      <c r="ACY4" s="709"/>
      <c r="ACZ4" s="709"/>
      <c r="ADA4" s="709"/>
      <c r="ADB4" s="713"/>
      <c r="ADC4" s="713"/>
      <c r="ADD4" s="713"/>
      <c r="ADE4" s="713"/>
      <c r="ADF4" s="709"/>
      <c r="ADG4" s="709"/>
      <c r="ADH4" s="709"/>
      <c r="ADI4" s="709"/>
      <c r="ADJ4" s="713"/>
      <c r="ADK4" s="713"/>
      <c r="ADL4" s="713"/>
      <c r="ADM4" s="713"/>
      <c r="ADN4" s="709"/>
      <c r="ADO4" s="709"/>
      <c r="ADP4" s="709"/>
      <c r="ADQ4" s="709"/>
      <c r="ADR4" s="713"/>
      <c r="ADS4" s="713"/>
      <c r="ADT4" s="713"/>
      <c r="ADU4" s="713"/>
      <c r="ADV4" s="709"/>
      <c r="ADW4" s="709"/>
      <c r="ADX4" s="709"/>
      <c r="ADY4" s="709"/>
      <c r="ADZ4" s="713"/>
      <c r="AEA4" s="713"/>
      <c r="AEB4" s="713"/>
      <c r="AEC4" s="713"/>
      <c r="AED4" s="709"/>
      <c r="AEE4" s="709"/>
      <c r="AEF4" s="709"/>
      <c r="AEG4" s="709"/>
      <c r="AEH4" s="713"/>
      <c r="AEI4" s="713"/>
      <c r="AEJ4" s="713"/>
      <c r="AEK4" s="713"/>
      <c r="AEL4" s="709"/>
      <c r="AEM4" s="709"/>
      <c r="AEN4" s="709"/>
      <c r="AEO4" s="709"/>
      <c r="AEP4" s="713"/>
      <c r="AEQ4" s="713"/>
      <c r="AER4" s="713"/>
      <c r="AES4" s="713"/>
      <c r="AET4" s="709"/>
      <c r="AEU4" s="709"/>
      <c r="AEV4" s="709"/>
      <c r="AEW4" s="709"/>
      <c r="AEX4" s="713"/>
      <c r="AEY4" s="713"/>
      <c r="AEZ4" s="713"/>
      <c r="AFA4" s="713"/>
      <c r="AFB4" s="709"/>
      <c r="AFC4" s="709"/>
      <c r="AFD4" s="709"/>
      <c r="AFE4" s="709"/>
      <c r="AFF4" s="713"/>
      <c r="AFG4" s="713"/>
      <c r="AFH4" s="713"/>
      <c r="AFI4" s="713"/>
      <c r="AFJ4" s="709"/>
      <c r="AFK4" s="709"/>
      <c r="AFL4" s="709"/>
      <c r="AFM4" s="709"/>
      <c r="AFN4" s="713"/>
      <c r="AFO4" s="713"/>
      <c r="AFP4" s="713"/>
      <c r="AFQ4" s="713"/>
      <c r="AFR4" s="709"/>
      <c r="AFS4" s="709"/>
      <c r="AFT4" s="709"/>
      <c r="AFU4" s="709"/>
      <c r="AFV4" s="713"/>
      <c r="AFW4" s="713"/>
      <c r="AFX4" s="713"/>
      <c r="AFY4" s="713"/>
      <c r="AFZ4" s="709"/>
      <c r="AGA4" s="709"/>
      <c r="AGB4" s="709"/>
      <c r="AGC4" s="709"/>
      <c r="AGD4" s="713"/>
      <c r="AGE4" s="713"/>
      <c r="AGF4" s="713"/>
      <c r="AGG4" s="713"/>
      <c r="AGH4" s="709"/>
      <c r="AGI4" s="709"/>
      <c r="AGJ4" s="709"/>
      <c r="AGK4" s="709"/>
      <c r="AGL4" s="713"/>
      <c r="AGM4" s="713"/>
      <c r="AGN4" s="713"/>
      <c r="AGO4" s="713"/>
      <c r="AGP4" s="709"/>
      <c r="AGQ4" s="709"/>
      <c r="AGR4" s="709"/>
      <c r="AGS4" s="709"/>
      <c r="AGT4" s="713"/>
      <c r="AGU4" s="713"/>
      <c r="AGV4" s="713"/>
      <c r="AGW4" s="713"/>
      <c r="AGX4" s="709"/>
      <c r="AGY4" s="709"/>
      <c r="AGZ4" s="709"/>
      <c r="AHA4" s="709"/>
      <c r="AHB4" s="713"/>
      <c r="AHC4" s="713"/>
      <c r="AHD4" s="713"/>
      <c r="AHE4" s="713"/>
      <c r="AHF4" s="709"/>
      <c r="AHG4" s="709"/>
      <c r="AHH4" s="709"/>
      <c r="AHI4" s="709"/>
      <c r="AHJ4" s="713"/>
      <c r="AHK4" s="713"/>
      <c r="AHL4" s="713"/>
      <c r="AHM4" s="713"/>
      <c r="AHN4" s="709"/>
      <c r="AHO4" s="709"/>
      <c r="AHP4" s="709"/>
      <c r="AHQ4" s="709"/>
      <c r="AHR4" s="713"/>
      <c r="AHS4" s="713"/>
      <c r="AHT4" s="713"/>
      <c r="AHU4" s="713"/>
      <c r="AHV4" s="709"/>
      <c r="AHW4" s="709"/>
      <c r="AHX4" s="709"/>
      <c r="AHY4" s="709"/>
      <c r="AHZ4" s="713"/>
      <c r="AIA4" s="713"/>
      <c r="AIB4" s="713"/>
      <c r="AIC4" s="713"/>
      <c r="AID4" s="709"/>
      <c r="AIE4" s="709"/>
      <c r="AIF4" s="709"/>
      <c r="AIG4" s="709"/>
      <c r="AIH4" s="713"/>
      <c r="AII4" s="713"/>
      <c r="AIJ4" s="713"/>
      <c r="AIK4" s="713"/>
      <c r="AIL4" s="709"/>
      <c r="AIM4" s="709"/>
      <c r="AIN4" s="709"/>
      <c r="AIO4" s="709"/>
      <c r="AIP4" s="713"/>
      <c r="AIQ4" s="713"/>
      <c r="AIR4" s="713"/>
      <c r="AIS4" s="713"/>
      <c r="AIT4" s="709"/>
      <c r="AIU4" s="709"/>
      <c r="AIV4" s="709"/>
      <c r="AIW4" s="709"/>
      <c r="AIX4" s="713"/>
      <c r="AIY4" s="713"/>
      <c r="AIZ4" s="713"/>
      <c r="AJA4" s="713"/>
      <c r="AJB4" s="709"/>
      <c r="AJC4" s="709"/>
      <c r="AJD4" s="709"/>
      <c r="AJE4" s="709"/>
      <c r="AJF4" s="713"/>
      <c r="AJG4" s="713"/>
      <c r="AJH4" s="713"/>
      <c r="AJI4" s="713"/>
      <c r="AJJ4" s="709"/>
      <c r="AJK4" s="709"/>
      <c r="AJL4" s="709"/>
      <c r="AJM4" s="709"/>
      <c r="AJN4" s="713"/>
      <c r="AJO4" s="713"/>
      <c r="AJP4" s="713"/>
      <c r="AJQ4" s="713"/>
      <c r="AJR4" s="709"/>
      <c r="AJS4" s="709"/>
      <c r="AJT4" s="709"/>
      <c r="AJU4" s="709"/>
      <c r="AJV4" s="713"/>
      <c r="AJW4" s="713"/>
      <c r="AJX4" s="713"/>
      <c r="AJY4" s="713"/>
      <c r="AJZ4" s="709"/>
      <c r="AKA4" s="709"/>
      <c r="AKB4" s="709"/>
      <c r="AKC4" s="709"/>
      <c r="AKD4" s="713"/>
      <c r="AKE4" s="713"/>
      <c r="AKF4" s="713"/>
      <c r="AKG4" s="713"/>
      <c r="AKH4" s="709"/>
      <c r="AKI4" s="709"/>
      <c r="AKJ4" s="709"/>
      <c r="AKK4" s="709"/>
      <c r="AKL4" s="713"/>
      <c r="AKM4" s="713"/>
      <c r="AKN4" s="713"/>
      <c r="AKO4" s="713"/>
      <c r="AKP4" s="709"/>
      <c r="AKQ4" s="709"/>
      <c r="AKR4" s="709"/>
      <c r="AKS4" s="709"/>
      <c r="AKT4" s="713"/>
      <c r="AKU4" s="713"/>
      <c r="AKV4" s="713"/>
      <c r="AKW4" s="713"/>
      <c r="AKX4" s="709"/>
      <c r="AKY4" s="709"/>
      <c r="AKZ4" s="709"/>
      <c r="ALA4" s="709"/>
      <c r="ALB4" s="713"/>
      <c r="ALC4" s="713"/>
      <c r="ALD4" s="713"/>
      <c r="ALE4" s="713"/>
      <c r="ALF4" s="709"/>
      <c r="ALG4" s="709"/>
      <c r="ALH4" s="709"/>
      <c r="ALI4" s="709"/>
      <c r="ALJ4" s="713"/>
      <c r="ALK4" s="713"/>
      <c r="ALL4" s="713"/>
      <c r="ALM4" s="713"/>
      <c r="ALN4" s="709"/>
      <c r="ALO4" s="709"/>
      <c r="ALP4" s="709"/>
      <c r="ALQ4" s="709"/>
      <c r="ALR4" s="713"/>
      <c r="ALS4" s="713"/>
      <c r="ALT4" s="713"/>
      <c r="ALU4" s="713"/>
      <c r="ALV4" s="709"/>
      <c r="ALW4" s="709"/>
      <c r="ALX4" s="709"/>
      <c r="ALY4" s="709"/>
      <c r="ALZ4" s="713"/>
      <c r="AMA4" s="713"/>
      <c r="AMB4" s="713"/>
      <c r="AMC4" s="713"/>
      <c r="AMD4" s="709"/>
      <c r="AME4" s="709"/>
      <c r="AMF4" s="709"/>
      <c r="AMG4" s="709"/>
      <c r="AMH4" s="713"/>
      <c r="AMI4" s="713"/>
      <c r="AMJ4" s="713"/>
      <c r="AMK4" s="713"/>
      <c r="AML4" s="709"/>
      <c r="AMM4" s="709"/>
      <c r="AMN4" s="709"/>
      <c r="AMO4" s="709"/>
      <c r="AMP4" s="713"/>
      <c r="AMQ4" s="713"/>
      <c r="AMR4" s="713"/>
      <c r="AMS4" s="713"/>
      <c r="AMT4" s="709"/>
      <c r="AMU4" s="709"/>
      <c r="AMV4" s="709"/>
      <c r="AMW4" s="709"/>
      <c r="AMX4" s="713"/>
      <c r="AMY4" s="713"/>
      <c r="AMZ4" s="713"/>
      <c r="ANA4" s="713"/>
      <c r="ANB4" s="709"/>
      <c r="ANC4" s="709"/>
      <c r="AND4" s="709"/>
      <c r="ANE4" s="709"/>
      <c r="ANF4" s="713"/>
      <c r="ANG4" s="713"/>
      <c r="ANH4" s="713"/>
      <c r="ANI4" s="713"/>
      <c r="ANJ4" s="709"/>
      <c r="ANK4" s="709"/>
      <c r="ANL4" s="709"/>
      <c r="ANM4" s="709"/>
      <c r="ANN4" s="713"/>
      <c r="ANO4" s="713"/>
      <c r="ANP4" s="713"/>
      <c r="ANQ4" s="713"/>
      <c r="ANR4" s="709"/>
      <c r="ANS4" s="709"/>
      <c r="ANT4" s="709"/>
      <c r="ANU4" s="709"/>
      <c r="ANV4" s="713"/>
      <c r="ANW4" s="713"/>
      <c r="ANX4" s="713"/>
      <c r="ANY4" s="713"/>
      <c r="ANZ4" s="709"/>
      <c r="AOA4" s="709"/>
      <c r="AOB4" s="709"/>
      <c r="AOC4" s="709"/>
      <c r="AOD4" s="713"/>
      <c r="AOE4" s="713"/>
      <c r="AOF4" s="713"/>
      <c r="AOG4" s="713"/>
      <c r="AOH4" s="709"/>
      <c r="AOI4" s="709"/>
      <c r="AOJ4" s="709"/>
      <c r="AOK4" s="709"/>
      <c r="AOL4" s="713"/>
      <c r="AOM4" s="713"/>
      <c r="AON4" s="713"/>
      <c r="AOO4" s="713"/>
      <c r="AOP4" s="709"/>
      <c r="AOQ4" s="709"/>
      <c r="AOR4" s="709"/>
      <c r="AOS4" s="709"/>
      <c r="AOT4" s="713"/>
      <c r="AOU4" s="713"/>
      <c r="AOV4" s="713"/>
      <c r="AOW4" s="713"/>
      <c r="AOX4" s="709"/>
      <c r="AOY4" s="709"/>
      <c r="AOZ4" s="709"/>
      <c r="APA4" s="709"/>
      <c r="APB4" s="713"/>
      <c r="APC4" s="713"/>
      <c r="APD4" s="713"/>
      <c r="APE4" s="713"/>
      <c r="APF4" s="709"/>
      <c r="APG4" s="709"/>
      <c r="APH4" s="709"/>
      <c r="API4" s="709"/>
      <c r="APJ4" s="713"/>
      <c r="APK4" s="713"/>
      <c r="APL4" s="713"/>
      <c r="APM4" s="713"/>
      <c r="APN4" s="709"/>
      <c r="APO4" s="709"/>
      <c r="APP4" s="709"/>
      <c r="APQ4" s="709"/>
      <c r="APR4" s="713"/>
      <c r="APS4" s="713"/>
      <c r="APT4" s="713"/>
      <c r="APU4" s="713"/>
      <c r="APV4" s="709"/>
      <c r="APW4" s="709"/>
      <c r="APX4" s="709"/>
      <c r="APY4" s="709"/>
      <c r="APZ4" s="713"/>
      <c r="AQA4" s="713"/>
      <c r="AQB4" s="713"/>
      <c r="AQC4" s="713"/>
      <c r="AQD4" s="709"/>
      <c r="AQE4" s="709"/>
      <c r="AQF4" s="709"/>
      <c r="AQG4" s="709"/>
      <c r="AQH4" s="713"/>
      <c r="AQI4" s="713"/>
      <c r="AQJ4" s="713"/>
      <c r="AQK4" s="713"/>
      <c r="AQL4" s="709"/>
      <c r="AQM4" s="709"/>
      <c r="AQN4" s="709"/>
      <c r="AQO4" s="709"/>
      <c r="AQP4" s="713"/>
      <c r="AQQ4" s="713"/>
      <c r="AQR4" s="713"/>
      <c r="AQS4" s="713"/>
      <c r="AQT4" s="709"/>
      <c r="AQU4" s="709"/>
      <c r="AQV4" s="709"/>
      <c r="AQW4" s="709"/>
      <c r="AQX4" s="713"/>
      <c r="AQY4" s="713"/>
      <c r="AQZ4" s="713"/>
      <c r="ARA4" s="713"/>
      <c r="ARB4" s="709"/>
      <c r="ARC4" s="709"/>
      <c r="ARD4" s="709"/>
      <c r="ARE4" s="709"/>
      <c r="ARF4" s="713"/>
      <c r="ARG4" s="713"/>
      <c r="ARH4" s="713"/>
      <c r="ARI4" s="713"/>
      <c r="ARJ4" s="709"/>
      <c r="ARK4" s="709"/>
      <c r="ARL4" s="709"/>
      <c r="ARM4" s="709"/>
      <c r="ARN4" s="713"/>
      <c r="ARO4" s="713"/>
      <c r="ARP4" s="713"/>
      <c r="ARQ4" s="713"/>
      <c r="ARR4" s="709"/>
      <c r="ARS4" s="709"/>
      <c r="ART4" s="709"/>
      <c r="ARU4" s="709"/>
      <c r="ARV4" s="713"/>
      <c r="ARW4" s="713"/>
      <c r="ARX4" s="713"/>
      <c r="ARY4" s="713"/>
      <c r="ARZ4" s="709"/>
      <c r="ASA4" s="709"/>
      <c r="ASB4" s="709"/>
      <c r="ASC4" s="709"/>
      <c r="ASD4" s="713"/>
      <c r="ASE4" s="713"/>
      <c r="ASF4" s="713"/>
      <c r="ASG4" s="713"/>
      <c r="ASH4" s="709"/>
      <c r="ASI4" s="709"/>
      <c r="ASJ4" s="709"/>
      <c r="ASK4" s="709"/>
      <c r="ASL4" s="713"/>
      <c r="ASM4" s="713"/>
      <c r="ASN4" s="713"/>
      <c r="ASO4" s="713"/>
      <c r="ASP4" s="709"/>
      <c r="ASQ4" s="709"/>
      <c r="ASR4" s="709"/>
      <c r="ASS4" s="709"/>
      <c r="AST4" s="713"/>
      <c r="ASU4" s="713"/>
      <c r="ASV4" s="713"/>
      <c r="ASW4" s="713"/>
      <c r="ASX4" s="709"/>
      <c r="ASY4" s="709"/>
      <c r="ASZ4" s="709"/>
      <c r="ATA4" s="709"/>
      <c r="ATB4" s="713"/>
      <c r="ATC4" s="713"/>
      <c r="ATD4" s="713"/>
      <c r="ATE4" s="713"/>
      <c r="ATF4" s="709"/>
      <c r="ATG4" s="709"/>
      <c r="ATH4" s="709"/>
      <c r="ATI4" s="709"/>
      <c r="ATJ4" s="713"/>
      <c r="ATK4" s="713"/>
      <c r="ATL4" s="713"/>
      <c r="ATM4" s="713"/>
      <c r="ATN4" s="709"/>
      <c r="ATO4" s="709"/>
      <c r="ATP4" s="709"/>
      <c r="ATQ4" s="709"/>
      <c r="ATR4" s="713"/>
      <c r="ATS4" s="713"/>
      <c r="ATT4" s="713"/>
      <c r="ATU4" s="713"/>
      <c r="ATV4" s="709"/>
      <c r="ATW4" s="709"/>
      <c r="ATX4" s="709"/>
      <c r="ATY4" s="709"/>
      <c r="ATZ4" s="713"/>
      <c r="AUA4" s="713"/>
      <c r="AUB4" s="713"/>
      <c r="AUC4" s="713"/>
      <c r="AUD4" s="709"/>
      <c r="AUE4" s="709"/>
      <c r="AUF4" s="709"/>
      <c r="AUG4" s="709"/>
      <c r="AUH4" s="713"/>
      <c r="AUI4" s="713"/>
      <c r="AUJ4" s="713"/>
      <c r="AUK4" s="713"/>
      <c r="AUL4" s="709"/>
      <c r="AUM4" s="709"/>
      <c r="AUN4" s="709"/>
      <c r="AUO4" s="709"/>
      <c r="AUP4" s="713"/>
      <c r="AUQ4" s="713"/>
      <c r="AUR4" s="713"/>
      <c r="AUS4" s="713"/>
      <c r="AUT4" s="709"/>
      <c r="AUU4" s="709"/>
      <c r="AUV4" s="709"/>
      <c r="AUW4" s="709"/>
      <c r="AUX4" s="713"/>
      <c r="AUY4" s="713"/>
      <c r="AUZ4" s="713"/>
      <c r="AVA4" s="713"/>
      <c r="AVB4" s="709"/>
      <c r="AVC4" s="709"/>
      <c r="AVD4" s="709"/>
      <c r="AVE4" s="709"/>
      <c r="AVF4" s="713"/>
      <c r="AVG4" s="713"/>
      <c r="AVH4" s="713"/>
      <c r="AVI4" s="713"/>
      <c r="AVJ4" s="709"/>
      <c r="AVK4" s="709"/>
      <c r="AVL4" s="709"/>
      <c r="AVM4" s="709"/>
      <c r="AVN4" s="713"/>
      <c r="AVO4" s="713"/>
      <c r="AVP4" s="713"/>
      <c r="AVQ4" s="713"/>
      <c r="AVR4" s="709"/>
      <c r="AVS4" s="709"/>
      <c r="AVT4" s="709"/>
      <c r="AVU4" s="709"/>
      <c r="AVV4" s="713"/>
      <c r="AVW4" s="713"/>
      <c r="AVX4" s="713"/>
      <c r="AVY4" s="713"/>
      <c r="AVZ4" s="709"/>
      <c r="AWA4" s="709"/>
      <c r="AWB4" s="709"/>
      <c r="AWC4" s="709"/>
      <c r="AWD4" s="713"/>
      <c r="AWE4" s="713"/>
      <c r="AWF4" s="713"/>
      <c r="AWG4" s="713"/>
      <c r="AWH4" s="709"/>
      <c r="AWI4" s="709"/>
      <c r="AWJ4" s="709"/>
      <c r="AWK4" s="709"/>
      <c r="AWL4" s="713"/>
      <c r="AWM4" s="713"/>
      <c r="AWN4" s="713"/>
      <c r="AWO4" s="713"/>
      <c r="AWP4" s="709"/>
      <c r="AWQ4" s="709"/>
      <c r="AWR4" s="709"/>
      <c r="AWS4" s="709"/>
      <c r="AWT4" s="713"/>
      <c r="AWU4" s="713"/>
      <c r="AWV4" s="713"/>
      <c r="AWW4" s="713"/>
      <c r="AWX4" s="709"/>
      <c r="AWY4" s="709"/>
      <c r="AWZ4" s="709"/>
      <c r="AXA4" s="709"/>
      <c r="AXB4" s="713"/>
      <c r="AXC4" s="713"/>
      <c r="AXD4" s="713"/>
      <c r="AXE4" s="713"/>
      <c r="AXF4" s="709"/>
      <c r="AXG4" s="709"/>
      <c r="AXH4" s="709"/>
      <c r="AXI4" s="709"/>
      <c r="AXJ4" s="713"/>
      <c r="AXK4" s="713"/>
      <c r="AXL4" s="713"/>
      <c r="AXM4" s="713"/>
      <c r="AXN4" s="709"/>
      <c r="AXO4" s="709"/>
      <c r="AXP4" s="709"/>
      <c r="AXQ4" s="709"/>
      <c r="AXR4" s="713"/>
      <c r="AXS4" s="713"/>
      <c r="AXT4" s="713"/>
      <c r="AXU4" s="713"/>
      <c r="AXV4" s="709"/>
      <c r="AXW4" s="709"/>
      <c r="AXX4" s="709"/>
      <c r="AXY4" s="709"/>
      <c r="AXZ4" s="713"/>
      <c r="AYA4" s="713"/>
      <c r="AYB4" s="713"/>
      <c r="AYC4" s="713"/>
      <c r="AYD4" s="709"/>
      <c r="AYE4" s="709"/>
      <c r="AYF4" s="709"/>
      <c r="AYG4" s="709"/>
      <c r="AYH4" s="713"/>
      <c r="AYI4" s="713"/>
      <c r="AYJ4" s="713"/>
      <c r="AYK4" s="713"/>
      <c r="AYL4" s="709"/>
      <c r="AYM4" s="709"/>
      <c r="AYN4" s="709"/>
      <c r="AYO4" s="709"/>
      <c r="AYP4" s="713"/>
      <c r="AYQ4" s="713"/>
      <c r="AYR4" s="713"/>
      <c r="AYS4" s="713"/>
      <c r="AYT4" s="709"/>
      <c r="AYU4" s="709"/>
      <c r="AYV4" s="709"/>
      <c r="AYW4" s="709"/>
      <c r="AYX4" s="713"/>
      <c r="AYY4" s="713"/>
      <c r="AYZ4" s="713"/>
      <c r="AZA4" s="713"/>
      <c r="AZB4" s="709"/>
      <c r="AZC4" s="709"/>
      <c r="AZD4" s="709"/>
      <c r="AZE4" s="709"/>
      <c r="AZF4" s="713"/>
      <c r="AZG4" s="713"/>
      <c r="AZH4" s="713"/>
      <c r="AZI4" s="713"/>
      <c r="AZJ4" s="709"/>
      <c r="AZK4" s="709"/>
      <c r="AZL4" s="709"/>
      <c r="AZM4" s="709"/>
      <c r="AZN4" s="713"/>
      <c r="AZO4" s="713"/>
      <c r="AZP4" s="713"/>
      <c r="AZQ4" s="713"/>
      <c r="AZR4" s="709"/>
      <c r="AZS4" s="709"/>
      <c r="AZT4" s="709"/>
      <c r="AZU4" s="709"/>
      <c r="AZV4" s="713"/>
      <c r="AZW4" s="713"/>
      <c r="AZX4" s="713"/>
      <c r="AZY4" s="713"/>
      <c r="AZZ4" s="709"/>
      <c r="BAA4" s="709"/>
      <c r="BAB4" s="709"/>
      <c r="BAC4" s="709"/>
      <c r="BAD4" s="713"/>
      <c r="BAE4" s="713"/>
      <c r="BAF4" s="713"/>
      <c r="BAG4" s="713"/>
      <c r="BAH4" s="709"/>
      <c r="BAI4" s="709"/>
      <c r="BAJ4" s="709"/>
      <c r="BAK4" s="709"/>
      <c r="BAL4" s="713"/>
      <c r="BAM4" s="713"/>
      <c r="BAN4" s="713"/>
      <c r="BAO4" s="713"/>
      <c r="BAP4" s="709"/>
      <c r="BAQ4" s="709"/>
      <c r="BAR4" s="709"/>
      <c r="BAS4" s="709"/>
      <c r="BAT4" s="713"/>
      <c r="BAU4" s="713"/>
      <c r="BAV4" s="713"/>
      <c r="BAW4" s="713"/>
      <c r="BAX4" s="709"/>
      <c r="BAY4" s="709"/>
      <c r="BAZ4" s="709"/>
      <c r="BBA4" s="709"/>
      <c r="BBB4" s="713"/>
      <c r="BBC4" s="713"/>
      <c r="BBD4" s="713"/>
      <c r="BBE4" s="713"/>
      <c r="BBF4" s="709"/>
      <c r="BBG4" s="709"/>
      <c r="BBH4" s="709"/>
      <c r="BBI4" s="709"/>
      <c r="BBJ4" s="713"/>
      <c r="BBK4" s="713"/>
      <c r="BBL4" s="713"/>
      <c r="BBM4" s="713"/>
      <c r="BBN4" s="709"/>
      <c r="BBO4" s="709"/>
      <c r="BBP4" s="709"/>
      <c r="BBQ4" s="709"/>
      <c r="BBR4" s="713"/>
      <c r="BBS4" s="713"/>
      <c r="BBT4" s="713"/>
      <c r="BBU4" s="713"/>
      <c r="BBV4" s="709"/>
      <c r="BBW4" s="709"/>
      <c r="BBX4" s="709"/>
      <c r="BBY4" s="709"/>
    </row>
    <row r="5" spans="1:1429" ht="18">
      <c r="A5" s="296"/>
      <c r="B5" s="296"/>
      <c r="C5" s="307" t="s">
        <v>985</v>
      </c>
      <c r="D5" s="307"/>
      <c r="E5" s="307"/>
      <c r="F5" s="295"/>
      <c r="G5" s="296"/>
      <c r="H5" s="737"/>
      <c r="I5" s="737"/>
      <c r="J5" s="737"/>
      <c r="K5" s="295"/>
      <c r="L5" s="295"/>
      <c r="M5" s="295"/>
      <c r="N5" s="296"/>
      <c r="O5" s="296"/>
      <c r="P5" s="737"/>
      <c r="Q5" s="737"/>
      <c r="R5" s="737"/>
      <c r="S5" s="295"/>
      <c r="T5" s="295"/>
      <c r="U5" s="295"/>
      <c r="V5" s="296"/>
      <c r="W5" s="296"/>
      <c r="X5" s="737"/>
      <c r="Y5" s="737"/>
      <c r="Z5" s="737"/>
      <c r="AA5" s="295"/>
      <c r="AB5" s="295"/>
      <c r="AC5" s="295"/>
      <c r="AD5" s="296"/>
      <c r="AE5" s="296"/>
      <c r="AF5" s="737"/>
      <c r="AG5" s="737"/>
      <c r="AH5" s="737"/>
      <c r="AI5" s="295"/>
      <c r="AJ5" s="295"/>
      <c r="AK5" s="295"/>
      <c r="AL5" s="296"/>
      <c r="AM5" s="296"/>
      <c r="AN5" s="737"/>
      <c r="AO5" s="737"/>
      <c r="AP5" s="737"/>
      <c r="AQ5" s="295"/>
      <c r="AR5" s="295"/>
      <c r="AS5" s="295"/>
      <c r="AT5" s="296"/>
      <c r="AU5" s="296"/>
      <c r="AV5" s="737"/>
      <c r="AW5" s="737"/>
      <c r="AX5" s="737"/>
      <c r="AY5" s="295"/>
      <c r="AZ5" s="295"/>
      <c r="BA5" s="295"/>
      <c r="BB5" s="296"/>
      <c r="BC5" s="296"/>
      <c r="BD5" s="737"/>
      <c r="BE5" s="737"/>
      <c r="BF5" s="737"/>
      <c r="BG5" s="295"/>
      <c r="BH5" s="295"/>
      <c r="BI5" s="295"/>
      <c r="BJ5" s="296"/>
      <c r="BK5" s="296"/>
      <c r="BL5" s="737"/>
      <c r="BM5" s="737"/>
      <c r="BN5" s="737"/>
      <c r="BO5" s="295"/>
      <c r="BP5" s="295"/>
      <c r="BQ5" s="295"/>
      <c r="BR5" s="296"/>
      <c r="BS5" s="296"/>
      <c r="BT5" s="737"/>
      <c r="BU5" s="737"/>
      <c r="BV5" s="737"/>
      <c r="BW5" s="295"/>
      <c r="BX5" s="295"/>
      <c r="BY5" s="295"/>
      <c r="BZ5" s="296"/>
      <c r="CA5" s="296"/>
      <c r="CB5" s="737"/>
      <c r="CC5" s="737"/>
      <c r="CD5" s="737"/>
      <c r="CE5" s="295"/>
      <c r="CF5" s="295"/>
      <c r="CG5" s="295"/>
      <c r="CH5" s="296"/>
      <c r="CI5" s="296"/>
      <c r="CJ5" s="737"/>
      <c r="CK5" s="737"/>
      <c r="CL5" s="737"/>
      <c r="CM5" s="295"/>
      <c r="CN5" s="295"/>
      <c r="CO5" s="295"/>
      <c r="CP5" s="296"/>
      <c r="CQ5" s="296"/>
      <c r="CR5" s="737"/>
      <c r="CS5" s="737"/>
      <c r="CT5" s="737"/>
      <c r="CU5" s="295"/>
      <c r="CV5" s="295"/>
      <c r="CW5" s="295"/>
      <c r="CX5" s="296"/>
      <c r="CY5" s="296"/>
      <c r="CZ5" s="737"/>
      <c r="DA5" s="737"/>
      <c r="DB5" s="737"/>
      <c r="DC5" s="295"/>
      <c r="DD5" s="295"/>
      <c r="DE5" s="295"/>
      <c r="DF5" s="296"/>
      <c r="DG5" s="296"/>
      <c r="DH5" s="737"/>
      <c r="DI5" s="737"/>
      <c r="DJ5" s="737"/>
      <c r="DK5" s="295"/>
      <c r="DL5" s="295"/>
      <c r="DM5" s="295"/>
      <c r="DN5" s="296"/>
      <c r="DO5" s="296"/>
      <c r="DP5" s="737"/>
      <c r="DQ5" s="737"/>
      <c r="DR5" s="737"/>
      <c r="DS5" s="295"/>
      <c r="DT5" s="295"/>
      <c r="DU5" s="295"/>
      <c r="DV5" s="296"/>
      <c r="DW5" s="296"/>
      <c r="DX5" s="737"/>
      <c r="DY5" s="737"/>
      <c r="DZ5" s="737"/>
      <c r="EA5" s="295"/>
      <c r="EB5" s="295"/>
      <c r="EC5" s="295"/>
      <c r="ED5" s="296"/>
      <c r="EE5" s="296"/>
      <c r="EF5" s="737"/>
      <c r="EG5" s="737"/>
      <c r="EH5" s="737"/>
      <c r="EI5" s="295"/>
      <c r="EJ5" s="295"/>
      <c r="EK5" s="295"/>
      <c r="EL5" s="296"/>
      <c r="EM5" s="296"/>
      <c r="EN5" s="737"/>
      <c r="EO5" s="737"/>
      <c r="EP5" s="737"/>
      <c r="EQ5" s="295"/>
      <c r="ER5" s="295"/>
      <c r="ES5" s="295"/>
      <c r="ET5" s="296"/>
      <c r="EU5" s="296"/>
      <c r="EV5" s="737"/>
      <c r="EW5" s="737"/>
      <c r="EX5" s="737"/>
      <c r="EY5" s="295"/>
      <c r="EZ5" s="295"/>
      <c r="FA5" s="295"/>
      <c r="FB5" s="296"/>
      <c r="FC5" s="296"/>
      <c r="FD5" s="737"/>
      <c r="FE5" s="737"/>
      <c r="FF5" s="737"/>
      <c r="FG5" s="295"/>
      <c r="FH5" s="295"/>
      <c r="FI5" s="295"/>
      <c r="FJ5" s="296"/>
      <c r="FK5" s="296"/>
      <c r="FL5" s="737"/>
      <c r="FM5" s="737"/>
      <c r="FN5" s="737"/>
      <c r="FO5" s="295"/>
      <c r="FP5" s="295"/>
      <c r="FQ5" s="295"/>
      <c r="FR5" s="296"/>
      <c r="FS5" s="296"/>
      <c r="FT5" s="737"/>
      <c r="FU5" s="737"/>
      <c r="FV5" s="737"/>
      <c r="FW5" s="295"/>
      <c r="FX5" s="295"/>
      <c r="FY5" s="295"/>
      <c r="FZ5" s="296"/>
      <c r="GA5" s="296"/>
      <c r="GB5" s="737"/>
      <c r="GC5" s="737"/>
      <c r="GD5" s="737"/>
      <c r="GE5" s="295"/>
      <c r="GF5" s="295"/>
      <c r="GG5" s="295"/>
      <c r="GH5" s="296"/>
      <c r="GI5" s="296"/>
      <c r="GJ5" s="737"/>
      <c r="GK5" s="737"/>
      <c r="GL5" s="737"/>
      <c r="GM5" s="295"/>
      <c r="GN5" s="295"/>
      <c r="GO5" s="295"/>
      <c r="GP5" s="296"/>
      <c r="GQ5" s="296"/>
      <c r="GR5" s="737"/>
      <c r="GS5" s="737"/>
      <c r="GT5" s="737"/>
      <c r="GU5" s="295"/>
      <c r="GV5" s="295"/>
      <c r="GW5" s="295"/>
      <c r="GX5" s="296"/>
      <c r="GY5" s="296"/>
      <c r="GZ5" s="737"/>
      <c r="HA5" s="737"/>
      <c r="HB5" s="737"/>
      <c r="HC5" s="295"/>
      <c r="HD5" s="295"/>
      <c r="HE5" s="295"/>
      <c r="HF5" s="296"/>
      <c r="HG5" s="296"/>
      <c r="HH5" s="737"/>
      <c r="HI5" s="737"/>
      <c r="HJ5" s="737"/>
      <c r="HK5" s="295"/>
      <c r="HL5" s="295"/>
      <c r="HM5" s="295"/>
      <c r="HN5" s="296"/>
      <c r="HO5" s="296"/>
      <c r="HP5" s="737"/>
      <c r="HQ5" s="737"/>
      <c r="HR5" s="737"/>
      <c r="HS5" s="295"/>
      <c r="HT5" s="295"/>
      <c r="HU5" s="295"/>
      <c r="HV5" s="296"/>
      <c r="HW5" s="296"/>
      <c r="HX5" s="737"/>
      <c r="HY5" s="737"/>
      <c r="HZ5" s="737"/>
      <c r="IA5" s="295"/>
      <c r="IB5" s="295"/>
      <c r="IC5" s="295"/>
      <c r="ID5" s="296"/>
      <c r="IE5" s="296"/>
      <c r="IF5" s="737"/>
      <c r="IG5" s="737"/>
      <c r="IH5" s="737"/>
      <c r="II5" s="295"/>
      <c r="IJ5" s="295"/>
      <c r="IK5" s="295"/>
      <c r="IL5" s="296"/>
      <c r="IM5" s="296"/>
      <c r="IN5" s="737"/>
      <c r="IO5" s="737"/>
      <c r="IP5" s="737"/>
      <c r="IQ5" s="295"/>
      <c r="IR5" s="295"/>
      <c r="IS5" s="295"/>
      <c r="IT5" s="296"/>
      <c r="IU5" s="296"/>
      <c r="IV5" s="737"/>
      <c r="IW5" s="737"/>
      <c r="IX5" s="737"/>
      <c r="IY5" s="295"/>
      <c r="IZ5" s="295"/>
      <c r="JA5" s="295"/>
      <c r="JB5" s="296"/>
      <c r="JC5" s="296"/>
      <c r="JD5" s="737"/>
      <c r="JE5" s="737"/>
      <c r="JF5" s="737"/>
      <c r="JG5" s="295"/>
      <c r="JH5" s="295"/>
      <c r="JI5" s="295"/>
      <c r="JJ5" s="296"/>
      <c r="JK5" s="296"/>
      <c r="JL5" s="737"/>
      <c r="JM5" s="737"/>
      <c r="JN5" s="737"/>
      <c r="JO5" s="295"/>
      <c r="JP5" s="295"/>
      <c r="JQ5" s="295"/>
      <c r="JR5" s="296"/>
      <c r="JS5" s="296"/>
      <c r="JT5" s="737"/>
      <c r="JU5" s="737"/>
      <c r="JV5" s="737"/>
      <c r="JW5" s="295"/>
      <c r="JX5" s="295"/>
      <c r="JY5" s="295"/>
      <c r="JZ5" s="296"/>
      <c r="KA5" s="296"/>
      <c r="KB5" s="737"/>
      <c r="KC5" s="737"/>
      <c r="KD5" s="737"/>
      <c r="KE5" s="295"/>
      <c r="KF5" s="295"/>
      <c r="KG5" s="295"/>
      <c r="KH5" s="296"/>
      <c r="KI5" s="296"/>
      <c r="KJ5" s="737"/>
      <c r="KK5" s="737"/>
      <c r="KL5" s="737"/>
      <c r="KM5" s="295"/>
      <c r="KN5" s="295"/>
      <c r="KO5" s="295"/>
      <c r="KP5" s="296"/>
      <c r="KQ5" s="296"/>
      <c r="KR5" s="737"/>
      <c r="KS5" s="737"/>
      <c r="KT5" s="737"/>
      <c r="KU5" s="295"/>
      <c r="KV5" s="295"/>
      <c r="KW5" s="295"/>
      <c r="KX5" s="296"/>
      <c r="KY5" s="296"/>
      <c r="KZ5" s="737"/>
      <c r="LA5" s="737"/>
      <c r="LB5" s="737"/>
      <c r="LC5" s="295"/>
      <c r="LD5" s="295"/>
      <c r="LE5" s="295"/>
      <c r="LF5" s="296"/>
      <c r="LG5" s="296"/>
      <c r="LH5" s="737"/>
      <c r="LI5" s="737"/>
      <c r="LJ5" s="737"/>
      <c r="LK5" s="295"/>
      <c r="LL5" s="295"/>
      <c r="LM5" s="295"/>
      <c r="LN5" s="296"/>
      <c r="LO5" s="296"/>
      <c r="LP5" s="737"/>
      <c r="LQ5" s="737"/>
      <c r="LR5" s="737"/>
      <c r="LS5" s="295"/>
      <c r="LT5" s="295"/>
      <c r="LU5" s="295"/>
      <c r="LV5" s="296"/>
      <c r="LW5" s="296"/>
      <c r="LX5" s="737"/>
      <c r="LY5" s="737"/>
      <c r="LZ5" s="737"/>
      <c r="MA5" s="295"/>
      <c r="MB5" s="295"/>
      <c r="MC5" s="295"/>
      <c r="MD5" s="296"/>
      <c r="ME5" s="296"/>
      <c r="MF5" s="737"/>
      <c r="MG5" s="737"/>
      <c r="MH5" s="737"/>
      <c r="MI5" s="295"/>
      <c r="MJ5" s="295"/>
      <c r="MK5" s="295"/>
      <c r="ML5" s="296"/>
      <c r="MM5" s="296"/>
      <c r="MN5" s="737"/>
      <c r="MO5" s="737"/>
      <c r="MP5" s="737"/>
      <c r="MQ5" s="295"/>
      <c r="MR5" s="295"/>
      <c r="MS5" s="295"/>
      <c r="MT5" s="296"/>
      <c r="MU5" s="296"/>
      <c r="MV5" s="737"/>
      <c r="MW5" s="737"/>
      <c r="MX5" s="737"/>
      <c r="MY5" s="295"/>
      <c r="MZ5" s="295"/>
      <c r="NA5" s="295"/>
      <c r="NB5" s="296"/>
      <c r="NC5" s="296"/>
      <c r="ND5" s="737"/>
      <c r="NE5" s="737"/>
      <c r="NF5" s="737"/>
      <c r="NG5" s="295"/>
      <c r="NH5" s="295"/>
      <c r="NI5" s="295"/>
      <c r="NJ5" s="296"/>
      <c r="NK5" s="296"/>
      <c r="NL5" s="737"/>
      <c r="NM5" s="737"/>
      <c r="NN5" s="737"/>
      <c r="NO5" s="295"/>
      <c r="NP5" s="295"/>
      <c r="NQ5" s="295"/>
      <c r="NR5" s="296"/>
      <c r="NS5" s="296"/>
      <c r="NT5" s="737"/>
      <c r="NU5" s="737"/>
      <c r="NV5" s="737"/>
      <c r="NW5" s="295"/>
      <c r="NX5" s="295"/>
      <c r="NY5" s="295"/>
      <c r="NZ5" s="296"/>
      <c r="OA5" s="296"/>
      <c r="OB5" s="737"/>
      <c r="OC5" s="737"/>
      <c r="OD5" s="737"/>
      <c r="OE5" s="295"/>
      <c r="OF5" s="295"/>
      <c r="OG5" s="295"/>
      <c r="OH5" s="296"/>
      <c r="OI5" s="296"/>
      <c r="OJ5" s="737"/>
      <c r="OK5" s="737"/>
      <c r="OL5" s="737"/>
      <c r="OM5" s="295"/>
      <c r="ON5" s="295"/>
      <c r="OO5" s="295"/>
      <c r="OP5" s="296"/>
      <c r="OQ5" s="296"/>
      <c r="OR5" s="737"/>
      <c r="OS5" s="737"/>
      <c r="OT5" s="737"/>
      <c r="OU5" s="295"/>
      <c r="OV5" s="295"/>
      <c r="OW5" s="295"/>
      <c r="OX5" s="296"/>
      <c r="OY5" s="296"/>
      <c r="OZ5" s="737"/>
      <c r="PA5" s="737"/>
      <c r="PB5" s="737"/>
      <c r="PC5" s="295"/>
      <c r="PD5" s="295"/>
      <c r="PE5" s="295"/>
      <c r="PF5" s="296"/>
      <c r="PG5" s="296"/>
      <c r="PH5" s="737"/>
      <c r="PI5" s="737"/>
      <c r="PJ5" s="737"/>
      <c r="PK5" s="295"/>
      <c r="PL5" s="295"/>
      <c r="PM5" s="295"/>
      <c r="PN5" s="296"/>
      <c r="PO5" s="296"/>
      <c r="PP5" s="737"/>
      <c r="PQ5" s="737"/>
      <c r="PR5" s="737"/>
      <c r="PS5" s="295"/>
      <c r="PT5" s="295"/>
      <c r="PU5" s="295"/>
      <c r="PV5" s="296"/>
      <c r="PW5" s="296"/>
      <c r="PX5" s="737"/>
      <c r="PY5" s="737"/>
      <c r="PZ5" s="737"/>
      <c r="QA5" s="295"/>
      <c r="QB5" s="295"/>
      <c r="QC5" s="295"/>
      <c r="QD5" s="296"/>
      <c r="QE5" s="296"/>
      <c r="QF5" s="737"/>
      <c r="QG5" s="737"/>
      <c r="QH5" s="737"/>
      <c r="QI5" s="295"/>
      <c r="QJ5" s="295"/>
      <c r="QK5" s="295"/>
      <c r="QL5" s="296"/>
      <c r="QM5" s="296"/>
      <c r="QN5" s="737"/>
      <c r="QO5" s="737"/>
      <c r="QP5" s="737"/>
      <c r="QQ5" s="295"/>
      <c r="QR5" s="295"/>
      <c r="QS5" s="295"/>
      <c r="QT5" s="296"/>
      <c r="QU5" s="296"/>
      <c r="QV5" s="737"/>
      <c r="QW5" s="737"/>
      <c r="QX5" s="737"/>
      <c r="QY5" s="295"/>
      <c r="QZ5" s="295"/>
      <c r="RA5" s="295"/>
      <c r="RB5" s="296"/>
      <c r="RC5" s="296"/>
      <c r="RD5" s="737"/>
      <c r="RE5" s="737"/>
      <c r="RF5" s="737"/>
      <c r="RG5" s="295"/>
      <c r="RH5" s="295"/>
      <c r="RI5" s="295"/>
      <c r="RJ5" s="296"/>
      <c r="RK5" s="296"/>
      <c r="RL5" s="737"/>
      <c r="RM5" s="737"/>
      <c r="RN5" s="737"/>
      <c r="RO5" s="295"/>
      <c r="RP5" s="295"/>
      <c r="RQ5" s="295"/>
      <c r="RR5" s="296"/>
      <c r="RS5" s="296"/>
      <c r="RT5" s="737"/>
      <c r="RU5" s="737"/>
      <c r="RV5" s="737"/>
      <c r="RW5" s="295"/>
      <c r="RX5" s="295"/>
      <c r="RY5" s="295"/>
      <c r="RZ5" s="296"/>
      <c r="SA5" s="296"/>
      <c r="SB5" s="737"/>
      <c r="SC5" s="737"/>
      <c r="SD5" s="737"/>
      <c r="SE5" s="295"/>
      <c r="SF5" s="295"/>
      <c r="SG5" s="295"/>
      <c r="SH5" s="296"/>
      <c r="SI5" s="296"/>
      <c r="SJ5" s="737"/>
      <c r="SK5" s="737"/>
      <c r="SL5" s="737"/>
      <c r="SM5" s="295"/>
      <c r="SN5" s="295"/>
      <c r="SO5" s="295"/>
      <c r="SP5" s="296"/>
      <c r="SQ5" s="296"/>
      <c r="SR5" s="737"/>
      <c r="SS5" s="737"/>
      <c r="ST5" s="737"/>
      <c r="SU5" s="295"/>
      <c r="SV5" s="295"/>
      <c r="SW5" s="295"/>
      <c r="SX5" s="296"/>
      <c r="SY5" s="296"/>
      <c r="SZ5" s="737"/>
      <c r="TA5" s="737"/>
      <c r="TB5" s="737"/>
      <c r="TC5" s="295"/>
      <c r="TD5" s="295"/>
      <c r="TE5" s="295"/>
      <c r="TF5" s="296"/>
      <c r="TG5" s="296"/>
      <c r="TH5" s="737"/>
      <c r="TI5" s="737"/>
      <c r="TJ5" s="737"/>
      <c r="TK5" s="295"/>
      <c r="TL5" s="295"/>
      <c r="TM5" s="295"/>
      <c r="TN5" s="296"/>
      <c r="TO5" s="296"/>
      <c r="TP5" s="737"/>
      <c r="TQ5" s="737"/>
      <c r="TR5" s="737"/>
      <c r="TS5" s="295"/>
      <c r="TT5" s="295"/>
      <c r="TU5" s="295"/>
      <c r="TV5" s="296"/>
      <c r="TW5" s="296"/>
      <c r="TX5" s="737"/>
      <c r="TY5" s="737"/>
      <c r="TZ5" s="737"/>
      <c r="UA5" s="295"/>
      <c r="UB5" s="295"/>
      <c r="UC5" s="295"/>
      <c r="UD5" s="296"/>
      <c r="UE5" s="296"/>
      <c r="UF5" s="737"/>
      <c r="UG5" s="737"/>
      <c r="UH5" s="737"/>
      <c r="UI5" s="295"/>
      <c r="UJ5" s="295"/>
      <c r="UK5" s="295"/>
      <c r="UL5" s="296"/>
      <c r="UM5" s="296"/>
      <c r="UN5" s="737"/>
      <c r="UO5" s="737"/>
      <c r="UP5" s="737"/>
      <c r="UQ5" s="295"/>
      <c r="UR5" s="295"/>
      <c r="US5" s="295"/>
      <c r="UT5" s="296"/>
      <c r="UU5" s="296"/>
      <c r="UV5" s="737"/>
      <c r="UW5" s="737"/>
      <c r="UX5" s="737"/>
      <c r="UY5" s="295"/>
      <c r="UZ5" s="295"/>
      <c r="VA5" s="295"/>
      <c r="VB5" s="296"/>
      <c r="VC5" s="296"/>
      <c r="VD5" s="737"/>
      <c r="VE5" s="737"/>
      <c r="VF5" s="737"/>
      <c r="VG5" s="295"/>
      <c r="VH5" s="295"/>
      <c r="VI5" s="295"/>
      <c r="VJ5" s="296"/>
      <c r="VK5" s="296"/>
      <c r="VL5" s="737"/>
      <c r="VM5" s="737"/>
      <c r="VN5" s="737"/>
      <c r="VO5" s="295"/>
      <c r="VP5" s="295"/>
      <c r="VQ5" s="295"/>
      <c r="VR5" s="296"/>
      <c r="VS5" s="296"/>
      <c r="VT5" s="737"/>
      <c r="VU5" s="737"/>
      <c r="VV5" s="737"/>
      <c r="VW5" s="295"/>
      <c r="VX5" s="295"/>
      <c r="VY5" s="295"/>
      <c r="VZ5" s="296"/>
      <c r="WA5" s="296"/>
      <c r="WB5" s="737"/>
      <c r="WC5" s="737"/>
      <c r="WD5" s="737"/>
      <c r="WE5" s="295"/>
      <c r="WF5" s="295"/>
      <c r="WG5" s="295"/>
      <c r="WH5" s="296"/>
      <c r="WI5" s="296"/>
      <c r="WJ5" s="737"/>
      <c r="WK5" s="737"/>
      <c r="WL5" s="737"/>
      <c r="WM5" s="295"/>
      <c r="WN5" s="295"/>
      <c r="WO5" s="295"/>
      <c r="WP5" s="296"/>
      <c r="WQ5" s="296"/>
      <c r="WR5" s="737"/>
      <c r="WS5" s="737"/>
      <c r="WT5" s="737"/>
      <c r="WU5" s="295"/>
      <c r="WV5" s="295"/>
      <c r="WW5" s="295"/>
      <c r="WX5" s="296"/>
      <c r="WY5" s="296"/>
      <c r="WZ5" s="737"/>
      <c r="XA5" s="737"/>
      <c r="XB5" s="737"/>
      <c r="XC5" s="295"/>
      <c r="XD5" s="295"/>
      <c r="XE5" s="295"/>
      <c r="XF5" s="296"/>
      <c r="XG5" s="296"/>
      <c r="XH5" s="737"/>
      <c r="XI5" s="737"/>
      <c r="XJ5" s="737"/>
      <c r="XK5" s="295"/>
      <c r="XL5" s="295"/>
      <c r="XM5" s="295"/>
      <c r="XN5" s="296"/>
      <c r="XO5" s="296"/>
      <c r="XP5" s="737"/>
      <c r="XQ5" s="737"/>
      <c r="XR5" s="737"/>
      <c r="XS5" s="295"/>
      <c r="XT5" s="295"/>
      <c r="XU5" s="295"/>
      <c r="XV5" s="296"/>
      <c r="XW5" s="296"/>
      <c r="XX5" s="737"/>
      <c r="XY5" s="737"/>
      <c r="XZ5" s="737"/>
      <c r="YA5" s="295"/>
      <c r="YB5" s="295"/>
      <c r="YC5" s="295"/>
      <c r="YD5" s="296"/>
      <c r="YE5" s="296"/>
      <c r="YF5" s="737"/>
      <c r="YG5" s="737"/>
      <c r="YH5" s="737"/>
      <c r="YI5" s="295"/>
      <c r="YJ5" s="295"/>
      <c r="YK5" s="295"/>
      <c r="YL5" s="296"/>
      <c r="YM5" s="296"/>
      <c r="YN5" s="737"/>
      <c r="YO5" s="737"/>
      <c r="YP5" s="737"/>
      <c r="YQ5" s="295"/>
      <c r="YR5" s="295"/>
      <c r="YS5" s="295"/>
      <c r="YT5" s="296"/>
      <c r="YU5" s="296"/>
      <c r="YV5" s="737"/>
      <c r="YW5" s="737"/>
      <c r="YX5" s="737"/>
      <c r="YY5" s="295"/>
      <c r="YZ5" s="295"/>
      <c r="ZA5" s="295"/>
      <c r="ZB5" s="296"/>
      <c r="ZC5" s="296"/>
      <c r="ZD5" s="737"/>
      <c r="ZE5" s="737"/>
      <c r="ZF5" s="737"/>
      <c r="ZG5" s="295"/>
      <c r="ZH5" s="295"/>
      <c r="ZI5" s="295"/>
      <c r="ZJ5" s="296"/>
      <c r="ZK5" s="296"/>
      <c r="ZL5" s="737"/>
      <c r="ZM5" s="737"/>
      <c r="ZN5" s="737"/>
      <c r="ZO5" s="295"/>
      <c r="ZP5" s="295"/>
      <c r="ZQ5" s="295"/>
      <c r="ZR5" s="296"/>
      <c r="ZS5" s="296"/>
      <c r="ZT5" s="737"/>
      <c r="ZU5" s="737"/>
      <c r="ZV5" s="737"/>
      <c r="ZW5" s="295"/>
      <c r="ZX5" s="295"/>
      <c r="ZY5" s="295"/>
      <c r="ZZ5" s="296"/>
      <c r="AAA5" s="296"/>
      <c r="AAB5" s="737"/>
      <c r="AAC5" s="737"/>
      <c r="AAD5" s="737"/>
      <c r="AAE5" s="295"/>
      <c r="AAF5" s="295"/>
      <c r="AAG5" s="295"/>
      <c r="AAH5" s="296"/>
      <c r="AAI5" s="296"/>
      <c r="AAJ5" s="737"/>
      <c r="AAK5" s="737"/>
      <c r="AAL5" s="737"/>
      <c r="AAM5" s="295"/>
      <c r="AAN5" s="295"/>
      <c r="AAO5" s="295"/>
      <c r="AAP5" s="296"/>
      <c r="AAQ5" s="296"/>
      <c r="AAR5" s="737"/>
      <c r="AAS5" s="737"/>
      <c r="AAT5" s="737"/>
      <c r="AAU5" s="295"/>
      <c r="AAV5" s="295"/>
      <c r="AAW5" s="295"/>
      <c r="AAX5" s="296"/>
      <c r="AAY5" s="296"/>
      <c r="AAZ5" s="737"/>
      <c r="ABA5" s="737"/>
      <c r="ABB5" s="737"/>
      <c r="ABC5" s="295"/>
      <c r="ABD5" s="295"/>
      <c r="ABE5" s="295"/>
      <c r="ABF5" s="296"/>
      <c r="ABG5" s="296"/>
      <c r="ABH5" s="737"/>
      <c r="ABI5" s="737"/>
      <c r="ABJ5" s="737"/>
      <c r="ABK5" s="295"/>
      <c r="ABL5" s="295"/>
      <c r="ABM5" s="295"/>
      <c r="ABN5" s="296"/>
      <c r="ABO5" s="296"/>
      <c r="ABP5" s="737"/>
      <c r="ABQ5" s="737"/>
      <c r="ABR5" s="737"/>
      <c r="ABS5" s="295"/>
      <c r="ABT5" s="295"/>
      <c r="ABU5" s="295"/>
      <c r="ABV5" s="296"/>
      <c r="ABW5" s="296"/>
      <c r="ABX5" s="737"/>
      <c r="ABY5" s="737"/>
      <c r="ABZ5" s="737"/>
      <c r="ACA5" s="295"/>
      <c r="ACB5" s="295"/>
      <c r="ACC5" s="295"/>
      <c r="ACD5" s="296"/>
      <c r="ACE5" s="296"/>
      <c r="ACF5" s="737"/>
      <c r="ACG5" s="737"/>
      <c r="ACH5" s="737"/>
      <c r="ACI5" s="295"/>
      <c r="ACJ5" s="295"/>
      <c r="ACK5" s="295"/>
      <c r="ACL5" s="296"/>
      <c r="ACM5" s="296"/>
      <c r="ACN5" s="737"/>
      <c r="ACO5" s="737"/>
      <c r="ACP5" s="737"/>
      <c r="ACQ5" s="295"/>
      <c r="ACR5" s="295"/>
      <c r="ACS5" s="295"/>
      <c r="ACT5" s="296"/>
      <c r="ACU5" s="296"/>
      <c r="ACV5" s="737"/>
      <c r="ACW5" s="737"/>
      <c r="ACX5" s="737"/>
      <c r="ACY5" s="295"/>
      <c r="ACZ5" s="295"/>
      <c r="ADA5" s="295"/>
      <c r="ADB5" s="296"/>
      <c r="ADC5" s="296"/>
      <c r="ADD5" s="737"/>
      <c r="ADE5" s="737"/>
      <c r="ADF5" s="737"/>
      <c r="ADG5" s="295"/>
      <c r="ADH5" s="295"/>
      <c r="ADI5" s="295"/>
      <c r="ADJ5" s="296"/>
      <c r="ADK5" s="296"/>
      <c r="ADL5" s="737"/>
      <c r="ADM5" s="737"/>
      <c r="ADN5" s="737"/>
      <c r="ADO5" s="295"/>
      <c r="ADP5" s="295"/>
      <c r="ADQ5" s="295"/>
      <c r="ADR5" s="296"/>
      <c r="ADS5" s="296"/>
      <c r="ADT5" s="737"/>
      <c r="ADU5" s="737"/>
      <c r="ADV5" s="737"/>
      <c r="ADW5" s="295"/>
      <c r="ADX5" s="295"/>
      <c r="ADY5" s="295"/>
      <c r="ADZ5" s="296"/>
      <c r="AEA5" s="296"/>
      <c r="AEB5" s="737"/>
      <c r="AEC5" s="737"/>
      <c r="AED5" s="737"/>
      <c r="AEE5" s="295"/>
      <c r="AEF5" s="295"/>
      <c r="AEG5" s="295"/>
      <c r="AEH5" s="296"/>
      <c r="AEI5" s="296"/>
      <c r="AEJ5" s="737"/>
      <c r="AEK5" s="737"/>
      <c r="AEL5" s="737"/>
      <c r="AEM5" s="295"/>
      <c r="AEN5" s="295"/>
      <c r="AEO5" s="295"/>
      <c r="AEP5" s="296"/>
      <c r="AEQ5" s="296"/>
      <c r="AER5" s="737"/>
      <c r="AES5" s="737"/>
      <c r="AET5" s="737"/>
      <c r="AEU5" s="295"/>
      <c r="AEV5" s="295"/>
      <c r="AEW5" s="295"/>
      <c r="AEX5" s="296"/>
      <c r="AEY5" s="296"/>
      <c r="AEZ5" s="737"/>
      <c r="AFA5" s="737"/>
      <c r="AFB5" s="737"/>
      <c r="AFC5" s="295"/>
      <c r="AFD5" s="295"/>
      <c r="AFE5" s="295"/>
      <c r="AFF5" s="296"/>
      <c r="AFG5" s="296"/>
      <c r="AFH5" s="737"/>
      <c r="AFI5" s="737"/>
      <c r="AFJ5" s="737"/>
      <c r="AFK5" s="295"/>
      <c r="AFL5" s="295"/>
      <c r="AFM5" s="295"/>
      <c r="AFN5" s="296"/>
      <c r="AFO5" s="296"/>
      <c r="AFP5" s="737"/>
      <c r="AFQ5" s="737"/>
      <c r="AFR5" s="737"/>
      <c r="AFS5" s="295"/>
      <c r="AFT5" s="295"/>
      <c r="AFU5" s="295"/>
      <c r="AFV5" s="296"/>
      <c r="AFW5" s="296"/>
      <c r="AFX5" s="737"/>
      <c r="AFY5" s="737"/>
      <c r="AFZ5" s="737"/>
      <c r="AGA5" s="295"/>
      <c r="AGB5" s="295"/>
      <c r="AGC5" s="295"/>
      <c r="AGD5" s="296"/>
      <c r="AGE5" s="296"/>
      <c r="AGF5" s="737"/>
      <c r="AGG5" s="737"/>
      <c r="AGH5" s="737"/>
      <c r="AGI5" s="295"/>
      <c r="AGJ5" s="295"/>
      <c r="AGK5" s="295"/>
      <c r="AGL5" s="296"/>
      <c r="AGM5" s="296"/>
      <c r="AGN5" s="737"/>
      <c r="AGO5" s="737"/>
      <c r="AGP5" s="737"/>
      <c r="AGQ5" s="295"/>
      <c r="AGR5" s="295"/>
      <c r="AGS5" s="295"/>
      <c r="AGT5" s="296"/>
      <c r="AGU5" s="296"/>
      <c r="AGV5" s="737"/>
      <c r="AGW5" s="737"/>
      <c r="AGX5" s="737"/>
      <c r="AGY5" s="295"/>
      <c r="AGZ5" s="295"/>
      <c r="AHA5" s="295"/>
      <c r="AHB5" s="296"/>
      <c r="AHC5" s="296"/>
      <c r="AHD5" s="737"/>
      <c r="AHE5" s="737"/>
      <c r="AHF5" s="737"/>
      <c r="AHG5" s="295"/>
      <c r="AHH5" s="295"/>
      <c r="AHI5" s="295"/>
      <c r="AHJ5" s="296"/>
      <c r="AHK5" s="296"/>
      <c r="AHL5" s="737"/>
      <c r="AHM5" s="737"/>
      <c r="AHN5" s="737"/>
      <c r="AHO5" s="295"/>
      <c r="AHP5" s="295"/>
      <c r="AHQ5" s="295"/>
      <c r="AHR5" s="296"/>
      <c r="AHS5" s="296"/>
      <c r="AHT5" s="737"/>
      <c r="AHU5" s="737"/>
      <c r="AHV5" s="737"/>
      <c r="AHW5" s="295"/>
      <c r="AHX5" s="295"/>
      <c r="AHY5" s="295"/>
      <c r="AHZ5" s="296"/>
      <c r="AIA5" s="296"/>
      <c r="AIB5" s="737"/>
      <c r="AIC5" s="737"/>
      <c r="AID5" s="737"/>
      <c r="AIE5" s="295"/>
      <c r="AIF5" s="295"/>
      <c r="AIG5" s="295"/>
      <c r="AIH5" s="296"/>
      <c r="AII5" s="296"/>
      <c r="AIJ5" s="737"/>
      <c r="AIK5" s="737"/>
      <c r="AIL5" s="737"/>
      <c r="AIM5" s="295"/>
      <c r="AIN5" s="295"/>
      <c r="AIO5" s="295"/>
      <c r="AIP5" s="296"/>
      <c r="AIQ5" s="296"/>
      <c r="AIR5" s="737"/>
      <c r="AIS5" s="737"/>
      <c r="AIT5" s="737"/>
      <c r="AIU5" s="295"/>
      <c r="AIV5" s="295"/>
      <c r="AIW5" s="295"/>
      <c r="AIX5" s="296"/>
      <c r="AIY5" s="296"/>
      <c r="AIZ5" s="737"/>
      <c r="AJA5" s="737"/>
      <c r="AJB5" s="737"/>
      <c r="AJC5" s="295"/>
      <c r="AJD5" s="295"/>
      <c r="AJE5" s="295"/>
      <c r="AJF5" s="296"/>
      <c r="AJG5" s="296"/>
      <c r="AJH5" s="737"/>
      <c r="AJI5" s="737"/>
      <c r="AJJ5" s="737"/>
      <c r="AJK5" s="295"/>
      <c r="AJL5" s="295"/>
      <c r="AJM5" s="295"/>
      <c r="AJN5" s="296"/>
      <c r="AJO5" s="296"/>
      <c r="AJP5" s="737"/>
      <c r="AJQ5" s="737"/>
      <c r="AJR5" s="737"/>
      <c r="AJS5" s="295"/>
      <c r="AJT5" s="295"/>
      <c r="AJU5" s="295"/>
      <c r="AJV5" s="296"/>
      <c r="AJW5" s="296"/>
      <c r="AJX5" s="737"/>
      <c r="AJY5" s="737"/>
      <c r="AJZ5" s="737"/>
      <c r="AKA5" s="295"/>
      <c r="AKB5" s="295"/>
      <c r="AKC5" s="295"/>
      <c r="AKD5" s="296"/>
      <c r="AKE5" s="296"/>
      <c r="AKF5" s="737"/>
      <c r="AKG5" s="737"/>
      <c r="AKH5" s="737"/>
      <c r="AKI5" s="295"/>
      <c r="AKJ5" s="295"/>
      <c r="AKK5" s="295"/>
      <c r="AKL5" s="296"/>
      <c r="AKM5" s="296"/>
      <c r="AKN5" s="737"/>
      <c r="AKO5" s="737"/>
      <c r="AKP5" s="737"/>
      <c r="AKQ5" s="295"/>
      <c r="AKR5" s="295"/>
      <c r="AKS5" s="295"/>
      <c r="AKT5" s="296"/>
      <c r="AKU5" s="296"/>
      <c r="AKV5" s="737"/>
      <c r="AKW5" s="737"/>
      <c r="AKX5" s="737"/>
      <c r="AKY5" s="295"/>
      <c r="AKZ5" s="295"/>
      <c r="ALA5" s="295"/>
      <c r="ALB5" s="296"/>
      <c r="ALC5" s="296"/>
      <c r="ALD5" s="737"/>
      <c r="ALE5" s="737"/>
      <c r="ALF5" s="737"/>
      <c r="ALG5" s="295"/>
      <c r="ALH5" s="295"/>
      <c r="ALI5" s="295"/>
      <c r="ALJ5" s="296"/>
      <c r="ALK5" s="296"/>
      <c r="ALL5" s="737"/>
      <c r="ALM5" s="737"/>
      <c r="ALN5" s="737"/>
      <c r="ALO5" s="295"/>
      <c r="ALP5" s="295"/>
      <c r="ALQ5" s="295"/>
      <c r="ALR5" s="296"/>
      <c r="ALS5" s="296"/>
      <c r="ALT5" s="737"/>
      <c r="ALU5" s="737"/>
      <c r="ALV5" s="737"/>
      <c r="ALW5" s="295"/>
      <c r="ALX5" s="295"/>
      <c r="ALY5" s="295"/>
      <c r="ALZ5" s="296"/>
      <c r="AMA5" s="296"/>
      <c r="AMB5" s="737"/>
      <c r="AMC5" s="737"/>
      <c r="AMD5" s="737"/>
      <c r="AME5" s="295"/>
      <c r="AMF5" s="295"/>
      <c r="AMG5" s="295"/>
      <c r="AMH5" s="296"/>
      <c r="AMI5" s="296"/>
      <c r="AMJ5" s="737"/>
      <c r="AMK5" s="737"/>
      <c r="AML5" s="737"/>
      <c r="AMM5" s="295"/>
      <c r="AMN5" s="295"/>
      <c r="AMO5" s="295"/>
      <c r="AMP5" s="296"/>
      <c r="AMQ5" s="296"/>
      <c r="AMR5" s="737"/>
      <c r="AMS5" s="737"/>
      <c r="AMT5" s="737"/>
      <c r="AMU5" s="295"/>
      <c r="AMV5" s="295"/>
      <c r="AMW5" s="295"/>
      <c r="AMX5" s="296"/>
      <c r="AMY5" s="296"/>
      <c r="AMZ5" s="737"/>
      <c r="ANA5" s="737"/>
      <c r="ANB5" s="737"/>
      <c r="ANC5" s="295"/>
      <c r="AND5" s="295"/>
      <c r="ANE5" s="295"/>
      <c r="ANF5" s="296"/>
      <c r="ANG5" s="296"/>
      <c r="ANH5" s="737"/>
      <c r="ANI5" s="737"/>
      <c r="ANJ5" s="737"/>
      <c r="ANK5" s="295"/>
      <c r="ANL5" s="295"/>
      <c r="ANM5" s="295"/>
      <c r="ANN5" s="296"/>
      <c r="ANO5" s="296"/>
      <c r="ANP5" s="737"/>
      <c r="ANQ5" s="737"/>
      <c r="ANR5" s="737"/>
      <c r="ANS5" s="295"/>
      <c r="ANT5" s="295"/>
      <c r="ANU5" s="295"/>
      <c r="ANV5" s="296"/>
      <c r="ANW5" s="296"/>
      <c r="ANX5" s="737"/>
      <c r="ANY5" s="737"/>
      <c r="ANZ5" s="737"/>
      <c r="AOA5" s="295"/>
      <c r="AOB5" s="295"/>
      <c r="AOC5" s="295"/>
      <c r="AOD5" s="296"/>
      <c r="AOE5" s="296"/>
      <c r="AOF5" s="737"/>
      <c r="AOG5" s="737"/>
      <c r="AOH5" s="737"/>
      <c r="AOI5" s="295"/>
      <c r="AOJ5" s="295"/>
      <c r="AOK5" s="295"/>
      <c r="AOL5" s="296"/>
      <c r="AOM5" s="296"/>
      <c r="AON5" s="737"/>
      <c r="AOO5" s="737"/>
      <c r="AOP5" s="737"/>
      <c r="AOQ5" s="295"/>
      <c r="AOR5" s="295"/>
      <c r="AOS5" s="295"/>
      <c r="AOT5" s="296"/>
      <c r="AOU5" s="296"/>
      <c r="AOV5" s="737"/>
      <c r="AOW5" s="737"/>
      <c r="AOX5" s="737"/>
      <c r="AOY5" s="295"/>
      <c r="AOZ5" s="295"/>
      <c r="APA5" s="295"/>
      <c r="APB5" s="296"/>
      <c r="APC5" s="296"/>
      <c r="APD5" s="737"/>
      <c r="APE5" s="737"/>
      <c r="APF5" s="737"/>
      <c r="APG5" s="295"/>
      <c r="APH5" s="295"/>
      <c r="API5" s="295"/>
      <c r="APJ5" s="296"/>
      <c r="APK5" s="296"/>
      <c r="APL5" s="737"/>
      <c r="APM5" s="737"/>
      <c r="APN5" s="737"/>
      <c r="APO5" s="295"/>
      <c r="APP5" s="295"/>
      <c r="APQ5" s="295"/>
      <c r="APR5" s="296"/>
      <c r="APS5" s="296"/>
      <c r="APT5" s="737"/>
      <c r="APU5" s="737"/>
      <c r="APV5" s="737"/>
      <c r="APW5" s="295"/>
      <c r="APX5" s="295"/>
      <c r="APY5" s="295"/>
      <c r="APZ5" s="296"/>
      <c r="AQA5" s="296"/>
      <c r="AQB5" s="737"/>
      <c r="AQC5" s="737"/>
      <c r="AQD5" s="737"/>
      <c r="AQE5" s="295"/>
      <c r="AQF5" s="295"/>
      <c r="AQG5" s="295"/>
      <c r="AQH5" s="296"/>
      <c r="AQI5" s="296"/>
      <c r="AQJ5" s="737"/>
      <c r="AQK5" s="737"/>
      <c r="AQL5" s="737"/>
      <c r="AQM5" s="295"/>
      <c r="AQN5" s="295"/>
      <c r="AQO5" s="295"/>
      <c r="AQP5" s="296"/>
      <c r="AQQ5" s="296"/>
      <c r="AQR5" s="737"/>
      <c r="AQS5" s="737"/>
      <c r="AQT5" s="737"/>
      <c r="AQU5" s="295"/>
      <c r="AQV5" s="295"/>
      <c r="AQW5" s="295"/>
      <c r="AQX5" s="296"/>
      <c r="AQY5" s="296"/>
      <c r="AQZ5" s="737"/>
      <c r="ARA5" s="737"/>
      <c r="ARB5" s="737"/>
      <c r="ARC5" s="295"/>
      <c r="ARD5" s="295"/>
      <c r="ARE5" s="295"/>
      <c r="ARF5" s="296"/>
      <c r="ARG5" s="296"/>
      <c r="ARH5" s="737"/>
      <c r="ARI5" s="737"/>
      <c r="ARJ5" s="737"/>
      <c r="ARK5" s="295"/>
      <c r="ARL5" s="295"/>
      <c r="ARM5" s="295"/>
      <c r="ARN5" s="296"/>
      <c r="ARO5" s="296"/>
      <c r="ARP5" s="737"/>
      <c r="ARQ5" s="737"/>
      <c r="ARR5" s="737"/>
      <c r="ARS5" s="295"/>
      <c r="ART5" s="295"/>
      <c r="ARU5" s="295"/>
      <c r="ARV5" s="296"/>
      <c r="ARW5" s="296"/>
      <c r="ARX5" s="737"/>
      <c r="ARY5" s="737"/>
      <c r="ARZ5" s="737"/>
      <c r="ASA5" s="295"/>
      <c r="ASB5" s="295"/>
      <c r="ASC5" s="295"/>
      <c r="ASD5" s="296"/>
      <c r="ASE5" s="296"/>
      <c r="ASF5" s="737"/>
      <c r="ASG5" s="737"/>
      <c r="ASH5" s="737"/>
      <c r="ASI5" s="295"/>
      <c r="ASJ5" s="295"/>
      <c r="ASK5" s="295"/>
      <c r="ASL5" s="296"/>
      <c r="ASM5" s="296"/>
      <c r="ASN5" s="737"/>
      <c r="ASO5" s="737"/>
      <c r="ASP5" s="737"/>
      <c r="ASQ5" s="295"/>
      <c r="ASR5" s="295"/>
      <c r="ASS5" s="295"/>
      <c r="AST5" s="296"/>
      <c r="ASU5" s="296"/>
      <c r="ASV5" s="737"/>
      <c r="ASW5" s="737"/>
      <c r="ASX5" s="737"/>
      <c r="ASY5" s="295"/>
      <c r="ASZ5" s="295"/>
      <c r="ATA5" s="295"/>
      <c r="ATB5" s="296"/>
      <c r="ATC5" s="296"/>
      <c r="ATD5" s="737"/>
      <c r="ATE5" s="737"/>
      <c r="ATF5" s="737"/>
      <c r="ATG5" s="295"/>
      <c r="ATH5" s="295"/>
      <c r="ATI5" s="295"/>
      <c r="ATJ5" s="296"/>
      <c r="ATK5" s="296"/>
      <c r="ATL5" s="737"/>
      <c r="ATM5" s="737"/>
      <c r="ATN5" s="737"/>
      <c r="ATO5" s="295"/>
      <c r="ATP5" s="295"/>
      <c r="ATQ5" s="295"/>
      <c r="ATR5" s="296"/>
      <c r="ATS5" s="296"/>
      <c r="ATT5" s="737"/>
      <c r="ATU5" s="737"/>
      <c r="ATV5" s="737"/>
      <c r="ATW5" s="295"/>
      <c r="ATX5" s="295"/>
      <c r="ATY5" s="295"/>
      <c r="ATZ5" s="296"/>
      <c r="AUA5" s="296"/>
      <c r="AUB5" s="737"/>
      <c r="AUC5" s="737"/>
      <c r="AUD5" s="737"/>
      <c r="AUE5" s="295"/>
      <c r="AUF5" s="295"/>
      <c r="AUG5" s="295"/>
      <c r="AUH5" s="296"/>
      <c r="AUI5" s="296"/>
      <c r="AUJ5" s="737"/>
      <c r="AUK5" s="737"/>
      <c r="AUL5" s="737"/>
      <c r="AUM5" s="295"/>
      <c r="AUN5" s="295"/>
      <c r="AUO5" s="295"/>
      <c r="AUP5" s="296"/>
      <c r="AUQ5" s="296"/>
      <c r="AUR5" s="737"/>
      <c r="AUS5" s="737"/>
      <c r="AUT5" s="737"/>
      <c r="AUU5" s="295"/>
      <c r="AUV5" s="295"/>
      <c r="AUW5" s="295"/>
      <c r="AUX5" s="296"/>
      <c r="AUY5" s="296"/>
      <c r="AUZ5" s="737"/>
      <c r="AVA5" s="737"/>
      <c r="AVB5" s="737"/>
      <c r="AVC5" s="295"/>
      <c r="AVD5" s="295"/>
      <c r="AVE5" s="295"/>
      <c r="AVF5" s="296"/>
      <c r="AVG5" s="296"/>
      <c r="AVH5" s="737"/>
      <c r="AVI5" s="737"/>
      <c r="AVJ5" s="737"/>
      <c r="AVK5" s="295"/>
      <c r="AVL5" s="295"/>
      <c r="AVM5" s="295"/>
      <c r="AVN5" s="296"/>
      <c r="AVO5" s="296"/>
      <c r="AVP5" s="737"/>
      <c r="AVQ5" s="737"/>
      <c r="AVR5" s="737"/>
      <c r="AVS5" s="295"/>
      <c r="AVT5" s="295"/>
      <c r="AVU5" s="295"/>
      <c r="AVV5" s="296"/>
      <c r="AVW5" s="296"/>
      <c r="AVX5" s="737"/>
      <c r="AVY5" s="737"/>
      <c r="AVZ5" s="737"/>
      <c r="AWA5" s="295"/>
      <c r="AWB5" s="295"/>
      <c r="AWC5" s="295"/>
      <c r="AWD5" s="296"/>
      <c r="AWE5" s="296"/>
      <c r="AWF5" s="737"/>
      <c r="AWG5" s="737"/>
      <c r="AWH5" s="737"/>
      <c r="AWI5" s="295"/>
      <c r="AWJ5" s="295"/>
      <c r="AWK5" s="295"/>
      <c r="AWL5" s="296"/>
      <c r="AWM5" s="296"/>
      <c r="AWN5" s="737"/>
      <c r="AWO5" s="737"/>
      <c r="AWP5" s="737"/>
      <c r="AWQ5" s="295"/>
      <c r="AWR5" s="295"/>
      <c r="AWS5" s="295"/>
      <c r="AWT5" s="296"/>
      <c r="AWU5" s="296"/>
      <c r="AWV5" s="737"/>
      <c r="AWW5" s="737"/>
      <c r="AWX5" s="737"/>
      <c r="AWY5" s="295"/>
      <c r="AWZ5" s="295"/>
      <c r="AXA5" s="295"/>
      <c r="AXB5" s="296"/>
      <c r="AXC5" s="296"/>
      <c r="AXD5" s="737"/>
      <c r="AXE5" s="737"/>
      <c r="AXF5" s="737"/>
      <c r="AXG5" s="295"/>
      <c r="AXH5" s="295"/>
      <c r="AXI5" s="295"/>
      <c r="AXJ5" s="296"/>
      <c r="AXK5" s="296"/>
      <c r="AXL5" s="737"/>
      <c r="AXM5" s="737"/>
      <c r="AXN5" s="737"/>
      <c r="AXO5" s="295"/>
      <c r="AXP5" s="295"/>
      <c r="AXQ5" s="295"/>
      <c r="AXR5" s="296"/>
      <c r="AXS5" s="296"/>
      <c r="AXT5" s="737"/>
      <c r="AXU5" s="737"/>
      <c r="AXV5" s="737"/>
      <c r="AXW5" s="295"/>
      <c r="AXX5" s="295"/>
      <c r="AXY5" s="295"/>
      <c r="AXZ5" s="296"/>
      <c r="AYA5" s="296"/>
      <c r="AYB5" s="737"/>
      <c r="AYC5" s="737"/>
      <c r="AYD5" s="737"/>
      <c r="AYE5" s="295"/>
      <c r="AYF5" s="295"/>
      <c r="AYG5" s="295"/>
      <c r="AYH5" s="296"/>
      <c r="AYI5" s="296"/>
      <c r="AYJ5" s="737"/>
      <c r="AYK5" s="737"/>
      <c r="AYL5" s="737"/>
      <c r="AYM5" s="295"/>
      <c r="AYN5" s="295"/>
      <c r="AYO5" s="295"/>
      <c r="AYP5" s="296"/>
      <c r="AYQ5" s="296"/>
      <c r="AYR5" s="737"/>
      <c r="AYS5" s="737"/>
      <c r="AYT5" s="737"/>
      <c r="AYU5" s="295"/>
      <c r="AYV5" s="295"/>
      <c r="AYW5" s="295"/>
      <c r="AYX5" s="296"/>
      <c r="AYY5" s="296"/>
      <c r="AYZ5" s="737"/>
      <c r="AZA5" s="737"/>
      <c r="AZB5" s="737"/>
      <c r="AZC5" s="295"/>
      <c r="AZD5" s="295"/>
      <c r="AZE5" s="295"/>
      <c r="AZF5" s="296"/>
      <c r="AZG5" s="296"/>
      <c r="AZH5" s="737"/>
      <c r="AZI5" s="737"/>
      <c r="AZJ5" s="737"/>
      <c r="AZK5" s="295"/>
      <c r="AZL5" s="295"/>
      <c r="AZM5" s="295"/>
      <c r="AZN5" s="296"/>
      <c r="AZO5" s="296"/>
      <c r="AZP5" s="737"/>
      <c r="AZQ5" s="737"/>
      <c r="AZR5" s="737"/>
      <c r="AZS5" s="295"/>
      <c r="AZT5" s="295"/>
      <c r="AZU5" s="295"/>
      <c r="AZV5" s="296"/>
      <c r="AZW5" s="296"/>
      <c r="AZX5" s="737"/>
      <c r="AZY5" s="737"/>
      <c r="AZZ5" s="737"/>
      <c r="BAA5" s="295"/>
      <c r="BAB5" s="295"/>
      <c r="BAC5" s="295"/>
      <c r="BAD5" s="296"/>
      <c r="BAE5" s="296"/>
      <c r="BAF5" s="737"/>
      <c r="BAG5" s="737"/>
      <c r="BAH5" s="737"/>
      <c r="BAI5" s="295"/>
      <c r="BAJ5" s="295"/>
      <c r="BAK5" s="295"/>
      <c r="BAL5" s="296"/>
      <c r="BAM5" s="296"/>
      <c r="BAN5" s="737"/>
      <c r="BAO5" s="737"/>
      <c r="BAP5" s="737"/>
      <c r="BAQ5" s="295"/>
      <c r="BAR5" s="295"/>
      <c r="BAS5" s="295"/>
      <c r="BAT5" s="296"/>
      <c r="BAU5" s="296"/>
      <c r="BAV5" s="737"/>
      <c r="BAW5" s="737"/>
      <c r="BAX5" s="737"/>
      <c r="BAY5" s="295"/>
      <c r="BAZ5" s="295"/>
      <c r="BBA5" s="295"/>
      <c r="BBB5" s="296"/>
      <c r="BBC5" s="296"/>
      <c r="BBD5" s="737"/>
      <c r="BBE5" s="737"/>
      <c r="BBF5" s="737"/>
      <c r="BBG5" s="295"/>
      <c r="BBH5" s="295"/>
      <c r="BBI5" s="295"/>
      <c r="BBJ5" s="296"/>
      <c r="BBK5" s="296"/>
      <c r="BBL5" s="737"/>
      <c r="BBM5" s="737"/>
      <c r="BBN5" s="737"/>
      <c r="BBO5" s="295"/>
      <c r="BBP5" s="295"/>
      <c r="BBQ5" s="295"/>
      <c r="BBR5" s="296"/>
      <c r="BBS5" s="296"/>
      <c r="BBT5" s="737"/>
      <c r="BBU5" s="737"/>
      <c r="BBV5" s="737"/>
      <c r="BBW5" s="295"/>
      <c r="BBX5" s="295"/>
      <c r="BBY5" s="295"/>
    </row>
    <row r="6" spans="1:1429">
      <c r="A6" s="296"/>
      <c r="B6" s="296"/>
      <c r="C6" s="296"/>
      <c r="D6" s="296"/>
      <c r="E6" s="295"/>
      <c r="F6" s="295"/>
      <c r="G6" s="296"/>
      <c r="H6" s="296"/>
      <c r="I6" s="296"/>
      <c r="J6" s="295"/>
      <c r="K6" s="295"/>
      <c r="L6" s="295"/>
      <c r="M6" s="295"/>
      <c r="N6" s="296"/>
      <c r="O6" s="296"/>
      <c r="P6" s="296"/>
      <c r="Q6" s="296"/>
      <c r="R6" s="295"/>
      <c r="S6" s="295"/>
      <c r="T6" s="295"/>
      <c r="U6" s="295"/>
      <c r="V6" s="296"/>
      <c r="W6" s="296"/>
      <c r="X6" s="296"/>
      <c r="Y6" s="296"/>
      <c r="Z6" s="295"/>
      <c r="AA6" s="295"/>
      <c r="AB6" s="295"/>
      <c r="AC6" s="295"/>
      <c r="AD6" s="296"/>
      <c r="AE6" s="296"/>
      <c r="AF6" s="296"/>
      <c r="AG6" s="296"/>
      <c r="AH6" s="295"/>
      <c r="AI6" s="295"/>
      <c r="AJ6" s="295"/>
      <c r="AK6" s="295"/>
      <c r="AL6" s="296"/>
      <c r="AM6" s="296"/>
      <c r="AN6" s="296"/>
      <c r="AO6" s="296"/>
      <c r="AP6" s="295"/>
      <c r="AQ6" s="295"/>
      <c r="AR6" s="295"/>
      <c r="AS6" s="295"/>
      <c r="AT6" s="296"/>
      <c r="AU6" s="296"/>
      <c r="AV6" s="296"/>
      <c r="AW6" s="296"/>
      <c r="AX6" s="295"/>
      <c r="AY6" s="295"/>
      <c r="AZ6" s="295"/>
      <c r="BA6" s="295"/>
      <c r="BB6" s="296"/>
      <c r="BC6" s="296"/>
      <c r="BD6" s="296"/>
      <c r="BE6" s="296"/>
      <c r="BF6" s="295"/>
      <c r="BG6" s="295"/>
      <c r="BH6" s="295"/>
      <c r="BI6" s="295"/>
      <c r="BJ6" s="296"/>
      <c r="BK6" s="296"/>
      <c r="BL6" s="296"/>
      <c r="BM6" s="296"/>
      <c r="BN6" s="295"/>
      <c r="BO6" s="295"/>
      <c r="BP6" s="295"/>
      <c r="BQ6" s="295"/>
      <c r="BR6" s="296"/>
      <c r="BS6" s="296"/>
      <c r="BT6" s="296"/>
      <c r="BU6" s="296"/>
      <c r="BV6" s="295"/>
      <c r="BW6" s="295"/>
      <c r="BX6" s="295"/>
      <c r="BY6" s="295"/>
      <c r="BZ6" s="296"/>
      <c r="CA6" s="296"/>
      <c r="CB6" s="296"/>
      <c r="CC6" s="296"/>
      <c r="CD6" s="295"/>
      <c r="CE6" s="295"/>
      <c r="CF6" s="295"/>
      <c r="CG6" s="295"/>
      <c r="CH6" s="296"/>
      <c r="CI6" s="296"/>
      <c r="CJ6" s="296"/>
      <c r="CK6" s="296"/>
      <c r="CL6" s="295"/>
      <c r="CM6" s="295"/>
      <c r="CN6" s="295"/>
      <c r="CO6" s="295"/>
      <c r="CP6" s="296"/>
      <c r="CQ6" s="296"/>
      <c r="CR6" s="296"/>
      <c r="CS6" s="296"/>
      <c r="CT6" s="295"/>
      <c r="CU6" s="295"/>
      <c r="CV6" s="295"/>
      <c r="CW6" s="295"/>
      <c r="CX6" s="296"/>
      <c r="CY6" s="296"/>
      <c r="CZ6" s="296"/>
      <c r="DA6" s="296"/>
      <c r="DB6" s="295"/>
      <c r="DC6" s="295"/>
      <c r="DD6" s="295"/>
      <c r="DE6" s="295"/>
      <c r="DF6" s="296"/>
      <c r="DG6" s="296"/>
      <c r="DH6" s="296"/>
      <c r="DI6" s="296"/>
      <c r="DJ6" s="295"/>
      <c r="DK6" s="295"/>
      <c r="DL6" s="295"/>
      <c r="DM6" s="295"/>
      <c r="DN6" s="296"/>
      <c r="DO6" s="296"/>
      <c r="DP6" s="296"/>
      <c r="DQ6" s="296"/>
      <c r="DR6" s="295"/>
      <c r="DS6" s="295"/>
      <c r="DT6" s="295"/>
      <c r="DU6" s="295"/>
      <c r="DV6" s="296"/>
      <c r="DW6" s="296"/>
      <c r="DX6" s="296"/>
      <c r="DY6" s="296"/>
      <c r="DZ6" s="295"/>
      <c r="EA6" s="295"/>
      <c r="EB6" s="295"/>
      <c r="EC6" s="295"/>
      <c r="ED6" s="296"/>
      <c r="EE6" s="296"/>
      <c r="EF6" s="296"/>
      <c r="EG6" s="296"/>
      <c r="EH6" s="295"/>
      <c r="EI6" s="295"/>
      <c r="EJ6" s="295"/>
      <c r="EK6" s="295"/>
      <c r="EL6" s="296"/>
      <c r="EM6" s="296"/>
      <c r="EN6" s="296"/>
      <c r="EO6" s="296"/>
      <c r="EP6" s="295"/>
      <c r="EQ6" s="295"/>
      <c r="ER6" s="295"/>
      <c r="ES6" s="295"/>
      <c r="ET6" s="296"/>
      <c r="EU6" s="296"/>
      <c r="EV6" s="296"/>
      <c r="EW6" s="296"/>
      <c r="EX6" s="295"/>
      <c r="EY6" s="295"/>
      <c r="EZ6" s="295"/>
      <c r="FA6" s="295"/>
      <c r="FB6" s="296"/>
      <c r="FC6" s="296"/>
      <c r="FD6" s="296"/>
      <c r="FE6" s="296"/>
      <c r="FF6" s="295"/>
      <c r="FG6" s="295"/>
      <c r="FH6" s="295"/>
      <c r="FI6" s="295"/>
      <c r="FJ6" s="296"/>
      <c r="FK6" s="296"/>
      <c r="FL6" s="296"/>
      <c r="FM6" s="296"/>
      <c r="FN6" s="295"/>
      <c r="FO6" s="295"/>
      <c r="FP6" s="295"/>
      <c r="FQ6" s="295"/>
      <c r="FR6" s="296"/>
      <c r="FS6" s="296"/>
      <c r="FT6" s="296"/>
      <c r="FU6" s="296"/>
      <c r="FV6" s="295"/>
      <c r="FW6" s="295"/>
      <c r="FX6" s="295"/>
      <c r="FY6" s="295"/>
      <c r="FZ6" s="296"/>
      <c r="GA6" s="296"/>
      <c r="GB6" s="296"/>
      <c r="GC6" s="296"/>
      <c r="GD6" s="295"/>
      <c r="GE6" s="295"/>
      <c r="GF6" s="295"/>
      <c r="GG6" s="295"/>
      <c r="GH6" s="296"/>
      <c r="GI6" s="296"/>
      <c r="GJ6" s="296"/>
      <c r="GK6" s="296"/>
      <c r="GL6" s="295"/>
      <c r="GM6" s="295"/>
      <c r="GN6" s="295"/>
      <c r="GO6" s="295"/>
      <c r="GP6" s="296"/>
      <c r="GQ6" s="296"/>
      <c r="GR6" s="296"/>
      <c r="GS6" s="296"/>
      <c r="GT6" s="295"/>
      <c r="GU6" s="295"/>
      <c r="GV6" s="295"/>
      <c r="GW6" s="295"/>
      <c r="GX6" s="296"/>
      <c r="GY6" s="296"/>
      <c r="GZ6" s="296"/>
      <c r="HA6" s="296"/>
      <c r="HB6" s="295"/>
      <c r="HC6" s="295"/>
      <c r="HD6" s="295"/>
      <c r="HE6" s="295"/>
      <c r="HF6" s="296"/>
      <c r="HG6" s="296"/>
      <c r="HH6" s="296"/>
      <c r="HI6" s="296"/>
      <c r="HJ6" s="295"/>
      <c r="HK6" s="295"/>
      <c r="HL6" s="295"/>
      <c r="HM6" s="295"/>
      <c r="HN6" s="296"/>
      <c r="HO6" s="296"/>
      <c r="HP6" s="296"/>
      <c r="HQ6" s="296"/>
      <c r="HR6" s="295"/>
      <c r="HS6" s="295"/>
      <c r="HT6" s="295"/>
      <c r="HU6" s="295"/>
      <c r="HV6" s="296"/>
      <c r="HW6" s="296"/>
      <c r="HX6" s="296"/>
      <c r="HY6" s="296"/>
      <c r="HZ6" s="295"/>
      <c r="IA6" s="295"/>
      <c r="IB6" s="295"/>
      <c r="IC6" s="295"/>
      <c r="ID6" s="296"/>
      <c r="IE6" s="296"/>
      <c r="IF6" s="296"/>
      <c r="IG6" s="296"/>
      <c r="IH6" s="295"/>
      <c r="II6" s="295"/>
      <c r="IJ6" s="295"/>
      <c r="IK6" s="295"/>
      <c r="IL6" s="296"/>
      <c r="IM6" s="296"/>
      <c r="IN6" s="296"/>
      <c r="IO6" s="296"/>
      <c r="IP6" s="295"/>
      <c r="IQ6" s="295"/>
      <c r="IR6" s="295"/>
      <c r="IS6" s="295"/>
      <c r="IT6" s="296"/>
      <c r="IU6" s="296"/>
      <c r="IV6" s="296"/>
      <c r="IW6" s="296"/>
      <c r="IX6" s="295"/>
      <c r="IY6" s="295"/>
      <c r="IZ6" s="295"/>
      <c r="JA6" s="295"/>
      <c r="JB6" s="296"/>
      <c r="JC6" s="296"/>
      <c r="JD6" s="296"/>
      <c r="JE6" s="296"/>
      <c r="JF6" s="295"/>
      <c r="JG6" s="295"/>
      <c r="JH6" s="295"/>
      <c r="JI6" s="295"/>
      <c r="JJ6" s="296"/>
      <c r="JK6" s="296"/>
      <c r="JL6" s="296"/>
      <c r="JM6" s="296"/>
      <c r="JN6" s="295"/>
      <c r="JO6" s="295"/>
      <c r="JP6" s="295"/>
      <c r="JQ6" s="295"/>
      <c r="JR6" s="296"/>
      <c r="JS6" s="296"/>
      <c r="JT6" s="296"/>
      <c r="JU6" s="296"/>
      <c r="JV6" s="295"/>
      <c r="JW6" s="295"/>
      <c r="JX6" s="295"/>
      <c r="JY6" s="295"/>
      <c r="JZ6" s="296"/>
      <c r="KA6" s="296"/>
      <c r="KB6" s="296"/>
      <c r="KC6" s="296"/>
      <c r="KD6" s="295"/>
      <c r="KE6" s="295"/>
      <c r="KF6" s="295"/>
      <c r="KG6" s="295"/>
      <c r="KH6" s="296"/>
      <c r="KI6" s="296"/>
      <c r="KJ6" s="296"/>
      <c r="KK6" s="296"/>
      <c r="KL6" s="295"/>
      <c r="KM6" s="295"/>
      <c r="KN6" s="295"/>
      <c r="KO6" s="295"/>
      <c r="KP6" s="296"/>
      <c r="KQ6" s="296"/>
      <c r="KR6" s="296"/>
      <c r="KS6" s="296"/>
      <c r="KT6" s="295"/>
      <c r="KU6" s="295"/>
      <c r="KV6" s="295"/>
      <c r="KW6" s="295"/>
      <c r="KX6" s="296"/>
      <c r="KY6" s="296"/>
      <c r="KZ6" s="296"/>
      <c r="LA6" s="296"/>
      <c r="LB6" s="295"/>
      <c r="LC6" s="295"/>
      <c r="LD6" s="295"/>
      <c r="LE6" s="295"/>
      <c r="LF6" s="296"/>
      <c r="LG6" s="296"/>
      <c r="LH6" s="296"/>
      <c r="LI6" s="296"/>
      <c r="LJ6" s="295"/>
      <c r="LK6" s="295"/>
      <c r="LL6" s="295"/>
      <c r="LM6" s="295"/>
      <c r="LN6" s="296"/>
      <c r="LO6" s="296"/>
      <c r="LP6" s="296"/>
      <c r="LQ6" s="296"/>
      <c r="LR6" s="295"/>
      <c r="LS6" s="295"/>
      <c r="LT6" s="295"/>
      <c r="LU6" s="295"/>
      <c r="LV6" s="296"/>
      <c r="LW6" s="296"/>
      <c r="LX6" s="296"/>
      <c r="LY6" s="296"/>
      <c r="LZ6" s="295"/>
      <c r="MA6" s="295"/>
      <c r="MB6" s="295"/>
      <c r="MC6" s="295"/>
      <c r="MD6" s="296"/>
      <c r="ME6" s="296"/>
      <c r="MF6" s="296"/>
      <c r="MG6" s="296"/>
      <c r="MH6" s="295"/>
      <c r="MI6" s="295"/>
      <c r="MJ6" s="295"/>
      <c r="MK6" s="295"/>
      <c r="ML6" s="296"/>
      <c r="MM6" s="296"/>
      <c r="MN6" s="296"/>
      <c r="MO6" s="296"/>
      <c r="MP6" s="295"/>
      <c r="MQ6" s="295"/>
      <c r="MR6" s="295"/>
      <c r="MS6" s="295"/>
      <c r="MT6" s="296"/>
      <c r="MU6" s="296"/>
      <c r="MV6" s="296"/>
      <c r="MW6" s="296"/>
      <c r="MX6" s="295"/>
      <c r="MY6" s="295"/>
      <c r="MZ6" s="295"/>
      <c r="NA6" s="295"/>
      <c r="NB6" s="296"/>
      <c r="NC6" s="296"/>
      <c r="ND6" s="296"/>
      <c r="NE6" s="296"/>
      <c r="NF6" s="295"/>
      <c r="NG6" s="295"/>
      <c r="NH6" s="295"/>
      <c r="NI6" s="295"/>
      <c r="NJ6" s="296"/>
      <c r="NK6" s="296"/>
      <c r="NL6" s="296"/>
      <c r="NM6" s="296"/>
      <c r="NN6" s="295"/>
      <c r="NO6" s="295"/>
      <c r="NP6" s="295"/>
      <c r="NQ6" s="295"/>
      <c r="NR6" s="296"/>
      <c r="NS6" s="296"/>
      <c r="NT6" s="296"/>
      <c r="NU6" s="296"/>
      <c r="NV6" s="295"/>
      <c r="NW6" s="295"/>
      <c r="NX6" s="295"/>
      <c r="NY6" s="295"/>
      <c r="NZ6" s="296"/>
      <c r="OA6" s="296"/>
      <c r="OB6" s="296"/>
      <c r="OC6" s="296"/>
      <c r="OD6" s="295"/>
      <c r="OE6" s="295"/>
      <c r="OF6" s="295"/>
      <c r="OG6" s="295"/>
      <c r="OH6" s="296"/>
      <c r="OI6" s="296"/>
      <c r="OJ6" s="296"/>
      <c r="OK6" s="296"/>
      <c r="OL6" s="295"/>
      <c r="OM6" s="295"/>
      <c r="ON6" s="295"/>
      <c r="OO6" s="295"/>
      <c r="OP6" s="296"/>
      <c r="OQ6" s="296"/>
      <c r="OR6" s="296"/>
      <c r="OS6" s="296"/>
      <c r="OT6" s="295"/>
      <c r="OU6" s="295"/>
      <c r="OV6" s="295"/>
      <c r="OW6" s="295"/>
      <c r="OX6" s="296"/>
      <c r="OY6" s="296"/>
      <c r="OZ6" s="296"/>
      <c r="PA6" s="296"/>
      <c r="PB6" s="295"/>
      <c r="PC6" s="295"/>
      <c r="PD6" s="295"/>
      <c r="PE6" s="295"/>
      <c r="PF6" s="296"/>
      <c r="PG6" s="296"/>
      <c r="PH6" s="296"/>
      <c r="PI6" s="296"/>
      <c r="PJ6" s="295"/>
      <c r="PK6" s="295"/>
      <c r="PL6" s="295"/>
      <c r="PM6" s="295"/>
      <c r="PN6" s="296"/>
      <c r="PO6" s="296"/>
      <c r="PP6" s="296"/>
      <c r="PQ6" s="296"/>
      <c r="PR6" s="295"/>
      <c r="PS6" s="295"/>
      <c r="PT6" s="295"/>
      <c r="PU6" s="295"/>
      <c r="PV6" s="296"/>
      <c r="PW6" s="296"/>
      <c r="PX6" s="296"/>
      <c r="PY6" s="296"/>
      <c r="PZ6" s="295"/>
      <c r="QA6" s="295"/>
      <c r="QB6" s="295"/>
      <c r="QC6" s="295"/>
      <c r="QD6" s="296"/>
      <c r="QE6" s="296"/>
      <c r="QF6" s="296"/>
      <c r="QG6" s="296"/>
      <c r="QH6" s="295"/>
      <c r="QI6" s="295"/>
      <c r="QJ6" s="295"/>
      <c r="QK6" s="295"/>
      <c r="QL6" s="296"/>
      <c r="QM6" s="296"/>
      <c r="QN6" s="296"/>
      <c r="QO6" s="296"/>
      <c r="QP6" s="295"/>
      <c r="QQ6" s="295"/>
      <c r="QR6" s="295"/>
      <c r="QS6" s="295"/>
      <c r="QT6" s="296"/>
      <c r="QU6" s="296"/>
      <c r="QV6" s="296"/>
      <c r="QW6" s="296"/>
      <c r="QX6" s="295"/>
      <c r="QY6" s="295"/>
      <c r="QZ6" s="295"/>
      <c r="RA6" s="295"/>
      <c r="RB6" s="296"/>
      <c r="RC6" s="296"/>
      <c r="RD6" s="296"/>
      <c r="RE6" s="296"/>
      <c r="RF6" s="295"/>
      <c r="RG6" s="295"/>
      <c r="RH6" s="295"/>
      <c r="RI6" s="295"/>
      <c r="RJ6" s="296"/>
      <c r="RK6" s="296"/>
      <c r="RL6" s="296"/>
      <c r="RM6" s="296"/>
      <c r="RN6" s="295"/>
      <c r="RO6" s="295"/>
      <c r="RP6" s="295"/>
      <c r="RQ6" s="295"/>
      <c r="RR6" s="296"/>
      <c r="RS6" s="296"/>
      <c r="RT6" s="296"/>
      <c r="RU6" s="296"/>
      <c r="RV6" s="295"/>
      <c r="RW6" s="295"/>
      <c r="RX6" s="295"/>
      <c r="RY6" s="295"/>
      <c r="RZ6" s="296"/>
      <c r="SA6" s="296"/>
      <c r="SB6" s="296"/>
      <c r="SC6" s="296"/>
      <c r="SD6" s="295"/>
      <c r="SE6" s="295"/>
      <c r="SF6" s="295"/>
      <c r="SG6" s="295"/>
      <c r="SH6" s="296"/>
      <c r="SI6" s="296"/>
      <c r="SJ6" s="296"/>
      <c r="SK6" s="296"/>
      <c r="SL6" s="295"/>
      <c r="SM6" s="295"/>
      <c r="SN6" s="295"/>
      <c r="SO6" s="295"/>
      <c r="SP6" s="296"/>
      <c r="SQ6" s="296"/>
      <c r="SR6" s="296"/>
      <c r="SS6" s="296"/>
      <c r="ST6" s="295"/>
      <c r="SU6" s="295"/>
      <c r="SV6" s="295"/>
      <c r="SW6" s="295"/>
      <c r="SX6" s="296"/>
      <c r="SY6" s="296"/>
      <c r="SZ6" s="296"/>
      <c r="TA6" s="296"/>
      <c r="TB6" s="295"/>
      <c r="TC6" s="295"/>
      <c r="TD6" s="295"/>
      <c r="TE6" s="295"/>
      <c r="TF6" s="296"/>
      <c r="TG6" s="296"/>
      <c r="TH6" s="296"/>
      <c r="TI6" s="296"/>
      <c r="TJ6" s="295"/>
      <c r="TK6" s="295"/>
      <c r="TL6" s="295"/>
      <c r="TM6" s="295"/>
      <c r="TN6" s="296"/>
      <c r="TO6" s="296"/>
      <c r="TP6" s="296"/>
      <c r="TQ6" s="296"/>
      <c r="TR6" s="295"/>
      <c r="TS6" s="295"/>
      <c r="TT6" s="295"/>
      <c r="TU6" s="295"/>
      <c r="TV6" s="296"/>
      <c r="TW6" s="296"/>
      <c r="TX6" s="296"/>
      <c r="TY6" s="296"/>
      <c r="TZ6" s="295"/>
      <c r="UA6" s="295"/>
      <c r="UB6" s="295"/>
      <c r="UC6" s="295"/>
      <c r="UD6" s="296"/>
      <c r="UE6" s="296"/>
      <c r="UF6" s="296"/>
      <c r="UG6" s="296"/>
      <c r="UH6" s="295"/>
      <c r="UI6" s="295"/>
      <c r="UJ6" s="295"/>
      <c r="UK6" s="295"/>
      <c r="UL6" s="296"/>
      <c r="UM6" s="296"/>
      <c r="UN6" s="296"/>
      <c r="UO6" s="296"/>
      <c r="UP6" s="295"/>
      <c r="UQ6" s="295"/>
      <c r="UR6" s="295"/>
      <c r="US6" s="295"/>
      <c r="UT6" s="296"/>
      <c r="UU6" s="296"/>
      <c r="UV6" s="296"/>
      <c r="UW6" s="296"/>
      <c r="UX6" s="295"/>
      <c r="UY6" s="295"/>
      <c r="UZ6" s="295"/>
      <c r="VA6" s="295"/>
      <c r="VB6" s="296"/>
      <c r="VC6" s="296"/>
      <c r="VD6" s="296"/>
      <c r="VE6" s="296"/>
      <c r="VF6" s="295"/>
      <c r="VG6" s="295"/>
      <c r="VH6" s="295"/>
      <c r="VI6" s="295"/>
      <c r="VJ6" s="296"/>
      <c r="VK6" s="296"/>
      <c r="VL6" s="296"/>
      <c r="VM6" s="296"/>
      <c r="VN6" s="295"/>
      <c r="VO6" s="295"/>
      <c r="VP6" s="295"/>
      <c r="VQ6" s="295"/>
      <c r="VR6" s="296"/>
      <c r="VS6" s="296"/>
      <c r="VT6" s="296"/>
      <c r="VU6" s="296"/>
      <c r="VV6" s="295"/>
      <c r="VW6" s="295"/>
      <c r="VX6" s="295"/>
      <c r="VY6" s="295"/>
      <c r="VZ6" s="296"/>
      <c r="WA6" s="296"/>
      <c r="WB6" s="296"/>
      <c r="WC6" s="296"/>
      <c r="WD6" s="295"/>
      <c r="WE6" s="295"/>
      <c r="WF6" s="295"/>
      <c r="WG6" s="295"/>
      <c r="WH6" s="296"/>
      <c r="WI6" s="296"/>
      <c r="WJ6" s="296"/>
      <c r="WK6" s="296"/>
      <c r="WL6" s="295"/>
      <c r="WM6" s="295"/>
      <c r="WN6" s="295"/>
      <c r="WO6" s="295"/>
      <c r="WP6" s="296"/>
      <c r="WQ6" s="296"/>
      <c r="WR6" s="296"/>
      <c r="WS6" s="296"/>
      <c r="WT6" s="295"/>
      <c r="WU6" s="295"/>
      <c r="WV6" s="295"/>
      <c r="WW6" s="295"/>
      <c r="WX6" s="296"/>
      <c r="WY6" s="296"/>
      <c r="WZ6" s="296"/>
      <c r="XA6" s="296"/>
      <c r="XB6" s="295"/>
      <c r="XC6" s="295"/>
      <c r="XD6" s="295"/>
      <c r="XE6" s="295"/>
      <c r="XF6" s="296"/>
      <c r="XG6" s="296"/>
      <c r="XH6" s="296"/>
      <c r="XI6" s="296"/>
      <c r="XJ6" s="295"/>
      <c r="XK6" s="295"/>
      <c r="XL6" s="295"/>
      <c r="XM6" s="295"/>
      <c r="XN6" s="296"/>
      <c r="XO6" s="296"/>
      <c r="XP6" s="296"/>
      <c r="XQ6" s="296"/>
      <c r="XR6" s="295"/>
      <c r="XS6" s="295"/>
      <c r="XT6" s="295"/>
      <c r="XU6" s="295"/>
      <c r="XV6" s="296"/>
      <c r="XW6" s="296"/>
      <c r="XX6" s="296"/>
      <c r="XY6" s="296"/>
      <c r="XZ6" s="295"/>
      <c r="YA6" s="295"/>
      <c r="YB6" s="295"/>
      <c r="YC6" s="295"/>
      <c r="YD6" s="296"/>
      <c r="YE6" s="296"/>
      <c r="YF6" s="296"/>
      <c r="YG6" s="296"/>
      <c r="YH6" s="295"/>
      <c r="YI6" s="295"/>
      <c r="YJ6" s="295"/>
      <c r="YK6" s="295"/>
      <c r="YL6" s="296"/>
      <c r="YM6" s="296"/>
      <c r="YN6" s="296"/>
      <c r="YO6" s="296"/>
      <c r="YP6" s="295"/>
      <c r="YQ6" s="295"/>
      <c r="YR6" s="295"/>
      <c r="YS6" s="295"/>
      <c r="YT6" s="296"/>
      <c r="YU6" s="296"/>
      <c r="YV6" s="296"/>
      <c r="YW6" s="296"/>
      <c r="YX6" s="295"/>
      <c r="YY6" s="295"/>
      <c r="YZ6" s="295"/>
      <c r="ZA6" s="295"/>
      <c r="ZB6" s="296"/>
      <c r="ZC6" s="296"/>
      <c r="ZD6" s="296"/>
      <c r="ZE6" s="296"/>
      <c r="ZF6" s="295"/>
      <c r="ZG6" s="295"/>
      <c r="ZH6" s="295"/>
      <c r="ZI6" s="295"/>
      <c r="ZJ6" s="296"/>
      <c r="ZK6" s="296"/>
      <c r="ZL6" s="296"/>
      <c r="ZM6" s="296"/>
      <c r="ZN6" s="295"/>
      <c r="ZO6" s="295"/>
      <c r="ZP6" s="295"/>
      <c r="ZQ6" s="295"/>
      <c r="ZR6" s="296"/>
      <c r="ZS6" s="296"/>
      <c r="ZT6" s="296"/>
      <c r="ZU6" s="296"/>
      <c r="ZV6" s="295"/>
      <c r="ZW6" s="295"/>
      <c r="ZX6" s="295"/>
      <c r="ZY6" s="295"/>
      <c r="ZZ6" s="296"/>
      <c r="AAA6" s="296"/>
      <c r="AAB6" s="296"/>
      <c r="AAC6" s="296"/>
      <c r="AAD6" s="295"/>
      <c r="AAE6" s="295"/>
      <c r="AAF6" s="295"/>
      <c r="AAG6" s="295"/>
      <c r="AAH6" s="296"/>
      <c r="AAI6" s="296"/>
      <c r="AAJ6" s="296"/>
      <c r="AAK6" s="296"/>
      <c r="AAL6" s="295"/>
      <c r="AAM6" s="295"/>
      <c r="AAN6" s="295"/>
      <c r="AAO6" s="295"/>
      <c r="AAP6" s="296"/>
      <c r="AAQ6" s="296"/>
      <c r="AAR6" s="296"/>
      <c r="AAS6" s="296"/>
      <c r="AAT6" s="295"/>
      <c r="AAU6" s="295"/>
      <c r="AAV6" s="295"/>
      <c r="AAW6" s="295"/>
      <c r="AAX6" s="296"/>
      <c r="AAY6" s="296"/>
      <c r="AAZ6" s="296"/>
      <c r="ABA6" s="296"/>
      <c r="ABB6" s="295"/>
      <c r="ABC6" s="295"/>
      <c r="ABD6" s="295"/>
      <c r="ABE6" s="295"/>
      <c r="ABF6" s="296"/>
      <c r="ABG6" s="296"/>
      <c r="ABH6" s="296"/>
      <c r="ABI6" s="296"/>
      <c r="ABJ6" s="295"/>
      <c r="ABK6" s="295"/>
      <c r="ABL6" s="295"/>
      <c r="ABM6" s="295"/>
      <c r="ABN6" s="296"/>
      <c r="ABO6" s="296"/>
      <c r="ABP6" s="296"/>
      <c r="ABQ6" s="296"/>
      <c r="ABR6" s="295"/>
      <c r="ABS6" s="295"/>
      <c r="ABT6" s="295"/>
      <c r="ABU6" s="295"/>
      <c r="ABV6" s="296"/>
      <c r="ABW6" s="296"/>
      <c r="ABX6" s="296"/>
      <c r="ABY6" s="296"/>
      <c r="ABZ6" s="295"/>
      <c r="ACA6" s="295"/>
      <c r="ACB6" s="295"/>
      <c r="ACC6" s="295"/>
      <c r="ACD6" s="296"/>
      <c r="ACE6" s="296"/>
      <c r="ACF6" s="296"/>
      <c r="ACG6" s="296"/>
      <c r="ACH6" s="295"/>
      <c r="ACI6" s="295"/>
      <c r="ACJ6" s="295"/>
      <c r="ACK6" s="295"/>
      <c r="ACL6" s="296"/>
      <c r="ACM6" s="296"/>
      <c r="ACN6" s="296"/>
      <c r="ACO6" s="296"/>
      <c r="ACP6" s="295"/>
      <c r="ACQ6" s="295"/>
      <c r="ACR6" s="295"/>
      <c r="ACS6" s="295"/>
      <c r="ACT6" s="296"/>
      <c r="ACU6" s="296"/>
      <c r="ACV6" s="296"/>
      <c r="ACW6" s="296"/>
      <c r="ACX6" s="295"/>
      <c r="ACY6" s="295"/>
      <c r="ACZ6" s="295"/>
      <c r="ADA6" s="295"/>
      <c r="ADB6" s="296"/>
      <c r="ADC6" s="296"/>
      <c r="ADD6" s="296"/>
      <c r="ADE6" s="296"/>
      <c r="ADF6" s="295"/>
      <c r="ADG6" s="295"/>
      <c r="ADH6" s="295"/>
      <c r="ADI6" s="295"/>
      <c r="ADJ6" s="296"/>
      <c r="ADK6" s="296"/>
      <c r="ADL6" s="296"/>
      <c r="ADM6" s="296"/>
      <c r="ADN6" s="295"/>
      <c r="ADO6" s="295"/>
      <c r="ADP6" s="295"/>
      <c r="ADQ6" s="295"/>
      <c r="ADR6" s="296"/>
      <c r="ADS6" s="296"/>
      <c r="ADT6" s="296"/>
      <c r="ADU6" s="296"/>
      <c r="ADV6" s="295"/>
      <c r="ADW6" s="295"/>
      <c r="ADX6" s="295"/>
      <c r="ADY6" s="295"/>
      <c r="ADZ6" s="296"/>
      <c r="AEA6" s="296"/>
      <c r="AEB6" s="296"/>
      <c r="AEC6" s="296"/>
      <c r="AED6" s="295"/>
      <c r="AEE6" s="295"/>
      <c r="AEF6" s="295"/>
      <c r="AEG6" s="295"/>
      <c r="AEH6" s="296"/>
      <c r="AEI6" s="296"/>
      <c r="AEJ6" s="296"/>
      <c r="AEK6" s="296"/>
      <c r="AEL6" s="295"/>
      <c r="AEM6" s="295"/>
      <c r="AEN6" s="295"/>
      <c r="AEO6" s="295"/>
      <c r="AEP6" s="296"/>
      <c r="AEQ6" s="296"/>
      <c r="AER6" s="296"/>
      <c r="AES6" s="296"/>
      <c r="AET6" s="295"/>
      <c r="AEU6" s="295"/>
      <c r="AEV6" s="295"/>
      <c r="AEW6" s="295"/>
      <c r="AEX6" s="296"/>
      <c r="AEY6" s="296"/>
      <c r="AEZ6" s="296"/>
      <c r="AFA6" s="296"/>
      <c r="AFB6" s="295"/>
      <c r="AFC6" s="295"/>
      <c r="AFD6" s="295"/>
      <c r="AFE6" s="295"/>
      <c r="AFF6" s="296"/>
      <c r="AFG6" s="296"/>
      <c r="AFH6" s="296"/>
      <c r="AFI6" s="296"/>
      <c r="AFJ6" s="295"/>
      <c r="AFK6" s="295"/>
      <c r="AFL6" s="295"/>
      <c r="AFM6" s="295"/>
      <c r="AFN6" s="296"/>
      <c r="AFO6" s="296"/>
      <c r="AFP6" s="296"/>
      <c r="AFQ6" s="296"/>
      <c r="AFR6" s="295"/>
      <c r="AFS6" s="295"/>
      <c r="AFT6" s="295"/>
      <c r="AFU6" s="295"/>
      <c r="AFV6" s="296"/>
      <c r="AFW6" s="296"/>
      <c r="AFX6" s="296"/>
      <c r="AFY6" s="296"/>
      <c r="AFZ6" s="295"/>
      <c r="AGA6" s="295"/>
      <c r="AGB6" s="295"/>
      <c r="AGC6" s="295"/>
      <c r="AGD6" s="296"/>
      <c r="AGE6" s="296"/>
      <c r="AGF6" s="296"/>
      <c r="AGG6" s="296"/>
      <c r="AGH6" s="295"/>
      <c r="AGI6" s="295"/>
      <c r="AGJ6" s="295"/>
      <c r="AGK6" s="295"/>
      <c r="AGL6" s="296"/>
      <c r="AGM6" s="296"/>
      <c r="AGN6" s="296"/>
      <c r="AGO6" s="296"/>
      <c r="AGP6" s="295"/>
      <c r="AGQ6" s="295"/>
      <c r="AGR6" s="295"/>
      <c r="AGS6" s="295"/>
      <c r="AGT6" s="296"/>
      <c r="AGU6" s="296"/>
      <c r="AGV6" s="296"/>
      <c r="AGW6" s="296"/>
      <c r="AGX6" s="295"/>
      <c r="AGY6" s="295"/>
      <c r="AGZ6" s="295"/>
      <c r="AHA6" s="295"/>
      <c r="AHB6" s="296"/>
      <c r="AHC6" s="296"/>
      <c r="AHD6" s="296"/>
      <c r="AHE6" s="296"/>
      <c r="AHF6" s="295"/>
      <c r="AHG6" s="295"/>
      <c r="AHH6" s="295"/>
      <c r="AHI6" s="295"/>
      <c r="AHJ6" s="296"/>
      <c r="AHK6" s="296"/>
      <c r="AHL6" s="296"/>
      <c r="AHM6" s="296"/>
      <c r="AHN6" s="295"/>
      <c r="AHO6" s="295"/>
      <c r="AHP6" s="295"/>
      <c r="AHQ6" s="295"/>
      <c r="AHR6" s="296"/>
      <c r="AHS6" s="296"/>
      <c r="AHT6" s="296"/>
      <c r="AHU6" s="296"/>
      <c r="AHV6" s="295"/>
      <c r="AHW6" s="295"/>
      <c r="AHX6" s="295"/>
      <c r="AHY6" s="295"/>
      <c r="AHZ6" s="296"/>
      <c r="AIA6" s="296"/>
      <c r="AIB6" s="296"/>
      <c r="AIC6" s="296"/>
      <c r="AID6" s="295"/>
      <c r="AIE6" s="295"/>
      <c r="AIF6" s="295"/>
      <c r="AIG6" s="295"/>
      <c r="AIH6" s="296"/>
      <c r="AII6" s="296"/>
      <c r="AIJ6" s="296"/>
      <c r="AIK6" s="296"/>
      <c r="AIL6" s="295"/>
      <c r="AIM6" s="295"/>
      <c r="AIN6" s="295"/>
      <c r="AIO6" s="295"/>
      <c r="AIP6" s="296"/>
      <c r="AIQ6" s="296"/>
      <c r="AIR6" s="296"/>
      <c r="AIS6" s="296"/>
      <c r="AIT6" s="295"/>
      <c r="AIU6" s="295"/>
      <c r="AIV6" s="295"/>
      <c r="AIW6" s="295"/>
      <c r="AIX6" s="296"/>
      <c r="AIY6" s="296"/>
      <c r="AIZ6" s="296"/>
      <c r="AJA6" s="296"/>
      <c r="AJB6" s="295"/>
      <c r="AJC6" s="295"/>
      <c r="AJD6" s="295"/>
      <c r="AJE6" s="295"/>
      <c r="AJF6" s="296"/>
      <c r="AJG6" s="296"/>
      <c r="AJH6" s="296"/>
      <c r="AJI6" s="296"/>
      <c r="AJJ6" s="295"/>
      <c r="AJK6" s="295"/>
      <c r="AJL6" s="295"/>
      <c r="AJM6" s="295"/>
      <c r="AJN6" s="296"/>
      <c r="AJO6" s="296"/>
      <c r="AJP6" s="296"/>
      <c r="AJQ6" s="296"/>
      <c r="AJR6" s="295"/>
      <c r="AJS6" s="295"/>
      <c r="AJT6" s="295"/>
      <c r="AJU6" s="295"/>
      <c r="AJV6" s="296"/>
      <c r="AJW6" s="296"/>
      <c r="AJX6" s="296"/>
      <c r="AJY6" s="296"/>
      <c r="AJZ6" s="295"/>
      <c r="AKA6" s="295"/>
      <c r="AKB6" s="295"/>
      <c r="AKC6" s="295"/>
      <c r="AKD6" s="296"/>
      <c r="AKE6" s="296"/>
      <c r="AKF6" s="296"/>
      <c r="AKG6" s="296"/>
      <c r="AKH6" s="295"/>
      <c r="AKI6" s="295"/>
      <c r="AKJ6" s="295"/>
      <c r="AKK6" s="295"/>
      <c r="AKL6" s="296"/>
      <c r="AKM6" s="296"/>
      <c r="AKN6" s="296"/>
      <c r="AKO6" s="296"/>
      <c r="AKP6" s="295"/>
      <c r="AKQ6" s="295"/>
      <c r="AKR6" s="295"/>
      <c r="AKS6" s="295"/>
      <c r="AKT6" s="296"/>
      <c r="AKU6" s="296"/>
      <c r="AKV6" s="296"/>
      <c r="AKW6" s="296"/>
      <c r="AKX6" s="295"/>
      <c r="AKY6" s="295"/>
      <c r="AKZ6" s="295"/>
      <c r="ALA6" s="295"/>
      <c r="ALB6" s="296"/>
      <c r="ALC6" s="296"/>
      <c r="ALD6" s="296"/>
      <c r="ALE6" s="296"/>
      <c r="ALF6" s="295"/>
      <c r="ALG6" s="295"/>
      <c r="ALH6" s="295"/>
      <c r="ALI6" s="295"/>
      <c r="ALJ6" s="296"/>
      <c r="ALK6" s="296"/>
      <c r="ALL6" s="296"/>
      <c r="ALM6" s="296"/>
      <c r="ALN6" s="295"/>
      <c r="ALO6" s="295"/>
      <c r="ALP6" s="295"/>
      <c r="ALQ6" s="295"/>
      <c r="ALR6" s="296"/>
      <c r="ALS6" s="296"/>
      <c r="ALT6" s="296"/>
      <c r="ALU6" s="296"/>
      <c r="ALV6" s="295"/>
      <c r="ALW6" s="295"/>
      <c r="ALX6" s="295"/>
      <c r="ALY6" s="295"/>
      <c r="ALZ6" s="296"/>
      <c r="AMA6" s="296"/>
      <c r="AMB6" s="296"/>
      <c r="AMC6" s="296"/>
      <c r="AMD6" s="295"/>
      <c r="AME6" s="295"/>
      <c r="AMF6" s="295"/>
      <c r="AMG6" s="295"/>
      <c r="AMH6" s="296"/>
      <c r="AMI6" s="296"/>
      <c r="AMJ6" s="296"/>
      <c r="AMK6" s="296"/>
      <c r="AML6" s="295"/>
      <c r="AMM6" s="295"/>
      <c r="AMN6" s="295"/>
      <c r="AMO6" s="295"/>
      <c r="AMP6" s="296"/>
      <c r="AMQ6" s="296"/>
      <c r="AMR6" s="296"/>
      <c r="AMS6" s="296"/>
      <c r="AMT6" s="295"/>
      <c r="AMU6" s="295"/>
      <c r="AMV6" s="295"/>
      <c r="AMW6" s="295"/>
      <c r="AMX6" s="296"/>
      <c r="AMY6" s="296"/>
      <c r="AMZ6" s="296"/>
      <c r="ANA6" s="296"/>
      <c r="ANB6" s="295"/>
      <c r="ANC6" s="295"/>
      <c r="AND6" s="295"/>
      <c r="ANE6" s="295"/>
      <c r="ANF6" s="296"/>
      <c r="ANG6" s="296"/>
      <c r="ANH6" s="296"/>
      <c r="ANI6" s="296"/>
      <c r="ANJ6" s="295"/>
      <c r="ANK6" s="295"/>
      <c r="ANL6" s="295"/>
      <c r="ANM6" s="295"/>
      <c r="ANN6" s="296"/>
      <c r="ANO6" s="296"/>
      <c r="ANP6" s="296"/>
      <c r="ANQ6" s="296"/>
      <c r="ANR6" s="295"/>
      <c r="ANS6" s="295"/>
      <c r="ANT6" s="295"/>
      <c r="ANU6" s="295"/>
      <c r="ANV6" s="296"/>
      <c r="ANW6" s="296"/>
      <c r="ANX6" s="296"/>
      <c r="ANY6" s="296"/>
      <c r="ANZ6" s="295"/>
      <c r="AOA6" s="295"/>
      <c r="AOB6" s="295"/>
      <c r="AOC6" s="295"/>
      <c r="AOD6" s="296"/>
      <c r="AOE6" s="296"/>
      <c r="AOF6" s="296"/>
      <c r="AOG6" s="296"/>
      <c r="AOH6" s="295"/>
      <c r="AOI6" s="295"/>
      <c r="AOJ6" s="295"/>
      <c r="AOK6" s="295"/>
      <c r="AOL6" s="296"/>
      <c r="AOM6" s="296"/>
      <c r="AON6" s="296"/>
      <c r="AOO6" s="296"/>
      <c r="AOP6" s="295"/>
      <c r="AOQ6" s="295"/>
      <c r="AOR6" s="295"/>
      <c r="AOS6" s="295"/>
      <c r="AOT6" s="296"/>
      <c r="AOU6" s="296"/>
      <c r="AOV6" s="296"/>
      <c r="AOW6" s="296"/>
      <c r="AOX6" s="295"/>
      <c r="AOY6" s="295"/>
      <c r="AOZ6" s="295"/>
      <c r="APA6" s="295"/>
      <c r="APB6" s="296"/>
      <c r="APC6" s="296"/>
      <c r="APD6" s="296"/>
      <c r="APE6" s="296"/>
      <c r="APF6" s="295"/>
      <c r="APG6" s="295"/>
      <c r="APH6" s="295"/>
      <c r="API6" s="295"/>
      <c r="APJ6" s="296"/>
      <c r="APK6" s="296"/>
      <c r="APL6" s="296"/>
      <c r="APM6" s="296"/>
      <c r="APN6" s="295"/>
      <c r="APO6" s="295"/>
      <c r="APP6" s="295"/>
      <c r="APQ6" s="295"/>
      <c r="APR6" s="296"/>
      <c r="APS6" s="296"/>
      <c r="APT6" s="296"/>
      <c r="APU6" s="296"/>
      <c r="APV6" s="295"/>
      <c r="APW6" s="295"/>
      <c r="APX6" s="295"/>
      <c r="APY6" s="295"/>
      <c r="APZ6" s="296"/>
      <c r="AQA6" s="296"/>
      <c r="AQB6" s="296"/>
      <c r="AQC6" s="296"/>
      <c r="AQD6" s="295"/>
      <c r="AQE6" s="295"/>
      <c r="AQF6" s="295"/>
      <c r="AQG6" s="295"/>
      <c r="AQH6" s="296"/>
      <c r="AQI6" s="296"/>
      <c r="AQJ6" s="296"/>
      <c r="AQK6" s="296"/>
      <c r="AQL6" s="295"/>
      <c r="AQM6" s="295"/>
      <c r="AQN6" s="295"/>
      <c r="AQO6" s="295"/>
      <c r="AQP6" s="296"/>
      <c r="AQQ6" s="296"/>
      <c r="AQR6" s="296"/>
      <c r="AQS6" s="296"/>
      <c r="AQT6" s="295"/>
      <c r="AQU6" s="295"/>
      <c r="AQV6" s="295"/>
      <c r="AQW6" s="295"/>
      <c r="AQX6" s="296"/>
      <c r="AQY6" s="296"/>
      <c r="AQZ6" s="296"/>
      <c r="ARA6" s="296"/>
      <c r="ARB6" s="295"/>
      <c r="ARC6" s="295"/>
      <c r="ARD6" s="295"/>
      <c r="ARE6" s="295"/>
      <c r="ARF6" s="296"/>
      <c r="ARG6" s="296"/>
      <c r="ARH6" s="296"/>
      <c r="ARI6" s="296"/>
      <c r="ARJ6" s="295"/>
      <c r="ARK6" s="295"/>
      <c r="ARL6" s="295"/>
      <c r="ARM6" s="295"/>
      <c r="ARN6" s="296"/>
      <c r="ARO6" s="296"/>
      <c r="ARP6" s="296"/>
      <c r="ARQ6" s="296"/>
      <c r="ARR6" s="295"/>
      <c r="ARS6" s="295"/>
      <c r="ART6" s="295"/>
      <c r="ARU6" s="295"/>
      <c r="ARV6" s="296"/>
      <c r="ARW6" s="296"/>
      <c r="ARX6" s="296"/>
      <c r="ARY6" s="296"/>
      <c r="ARZ6" s="295"/>
      <c r="ASA6" s="295"/>
      <c r="ASB6" s="295"/>
      <c r="ASC6" s="295"/>
      <c r="ASD6" s="296"/>
      <c r="ASE6" s="296"/>
      <c r="ASF6" s="296"/>
      <c r="ASG6" s="296"/>
      <c r="ASH6" s="295"/>
      <c r="ASI6" s="295"/>
      <c r="ASJ6" s="295"/>
      <c r="ASK6" s="295"/>
      <c r="ASL6" s="296"/>
      <c r="ASM6" s="296"/>
      <c r="ASN6" s="296"/>
      <c r="ASO6" s="296"/>
      <c r="ASP6" s="295"/>
      <c r="ASQ6" s="295"/>
      <c r="ASR6" s="295"/>
      <c r="ASS6" s="295"/>
      <c r="AST6" s="296"/>
      <c r="ASU6" s="296"/>
      <c r="ASV6" s="296"/>
      <c r="ASW6" s="296"/>
      <c r="ASX6" s="295"/>
      <c r="ASY6" s="295"/>
      <c r="ASZ6" s="295"/>
      <c r="ATA6" s="295"/>
      <c r="ATB6" s="296"/>
      <c r="ATC6" s="296"/>
      <c r="ATD6" s="296"/>
      <c r="ATE6" s="296"/>
      <c r="ATF6" s="295"/>
      <c r="ATG6" s="295"/>
      <c r="ATH6" s="295"/>
      <c r="ATI6" s="295"/>
      <c r="ATJ6" s="296"/>
      <c r="ATK6" s="296"/>
      <c r="ATL6" s="296"/>
      <c r="ATM6" s="296"/>
      <c r="ATN6" s="295"/>
      <c r="ATO6" s="295"/>
      <c r="ATP6" s="295"/>
      <c r="ATQ6" s="295"/>
      <c r="ATR6" s="296"/>
      <c r="ATS6" s="296"/>
      <c r="ATT6" s="296"/>
      <c r="ATU6" s="296"/>
      <c r="ATV6" s="295"/>
      <c r="ATW6" s="295"/>
      <c r="ATX6" s="295"/>
      <c r="ATY6" s="295"/>
      <c r="ATZ6" s="296"/>
      <c r="AUA6" s="296"/>
      <c r="AUB6" s="296"/>
      <c r="AUC6" s="296"/>
      <c r="AUD6" s="295"/>
      <c r="AUE6" s="295"/>
      <c r="AUF6" s="295"/>
      <c r="AUG6" s="295"/>
      <c r="AUH6" s="296"/>
      <c r="AUI6" s="296"/>
      <c r="AUJ6" s="296"/>
      <c r="AUK6" s="296"/>
      <c r="AUL6" s="295"/>
      <c r="AUM6" s="295"/>
      <c r="AUN6" s="295"/>
      <c r="AUO6" s="295"/>
      <c r="AUP6" s="296"/>
      <c r="AUQ6" s="296"/>
      <c r="AUR6" s="296"/>
      <c r="AUS6" s="296"/>
      <c r="AUT6" s="295"/>
      <c r="AUU6" s="295"/>
      <c r="AUV6" s="295"/>
      <c r="AUW6" s="295"/>
      <c r="AUX6" s="296"/>
      <c r="AUY6" s="296"/>
      <c r="AUZ6" s="296"/>
      <c r="AVA6" s="296"/>
      <c r="AVB6" s="295"/>
      <c r="AVC6" s="295"/>
      <c r="AVD6" s="295"/>
      <c r="AVE6" s="295"/>
      <c r="AVF6" s="296"/>
      <c r="AVG6" s="296"/>
      <c r="AVH6" s="296"/>
      <c r="AVI6" s="296"/>
      <c r="AVJ6" s="295"/>
      <c r="AVK6" s="295"/>
      <c r="AVL6" s="295"/>
      <c r="AVM6" s="295"/>
      <c r="AVN6" s="296"/>
      <c r="AVO6" s="296"/>
      <c r="AVP6" s="296"/>
      <c r="AVQ6" s="296"/>
      <c r="AVR6" s="295"/>
      <c r="AVS6" s="295"/>
      <c r="AVT6" s="295"/>
      <c r="AVU6" s="295"/>
      <c r="AVV6" s="296"/>
      <c r="AVW6" s="296"/>
      <c r="AVX6" s="296"/>
      <c r="AVY6" s="296"/>
      <c r="AVZ6" s="295"/>
      <c r="AWA6" s="295"/>
      <c r="AWB6" s="295"/>
      <c r="AWC6" s="295"/>
      <c r="AWD6" s="296"/>
      <c r="AWE6" s="296"/>
      <c r="AWF6" s="296"/>
      <c r="AWG6" s="296"/>
      <c r="AWH6" s="295"/>
      <c r="AWI6" s="295"/>
      <c r="AWJ6" s="295"/>
      <c r="AWK6" s="295"/>
      <c r="AWL6" s="296"/>
      <c r="AWM6" s="296"/>
      <c r="AWN6" s="296"/>
      <c r="AWO6" s="296"/>
      <c r="AWP6" s="295"/>
      <c r="AWQ6" s="295"/>
      <c r="AWR6" s="295"/>
      <c r="AWS6" s="295"/>
      <c r="AWT6" s="296"/>
      <c r="AWU6" s="296"/>
      <c r="AWV6" s="296"/>
      <c r="AWW6" s="296"/>
      <c r="AWX6" s="295"/>
      <c r="AWY6" s="295"/>
      <c r="AWZ6" s="295"/>
      <c r="AXA6" s="295"/>
      <c r="AXB6" s="296"/>
      <c r="AXC6" s="296"/>
      <c r="AXD6" s="296"/>
      <c r="AXE6" s="296"/>
      <c r="AXF6" s="295"/>
      <c r="AXG6" s="295"/>
      <c r="AXH6" s="295"/>
      <c r="AXI6" s="295"/>
      <c r="AXJ6" s="296"/>
      <c r="AXK6" s="296"/>
      <c r="AXL6" s="296"/>
      <c r="AXM6" s="296"/>
      <c r="AXN6" s="295"/>
      <c r="AXO6" s="295"/>
      <c r="AXP6" s="295"/>
      <c r="AXQ6" s="295"/>
      <c r="AXR6" s="296"/>
      <c r="AXS6" s="296"/>
      <c r="AXT6" s="296"/>
      <c r="AXU6" s="296"/>
      <c r="AXV6" s="295"/>
      <c r="AXW6" s="295"/>
      <c r="AXX6" s="295"/>
      <c r="AXY6" s="295"/>
      <c r="AXZ6" s="296"/>
      <c r="AYA6" s="296"/>
      <c r="AYB6" s="296"/>
      <c r="AYC6" s="296"/>
      <c r="AYD6" s="295"/>
      <c r="AYE6" s="295"/>
      <c r="AYF6" s="295"/>
      <c r="AYG6" s="295"/>
      <c r="AYH6" s="296"/>
      <c r="AYI6" s="296"/>
      <c r="AYJ6" s="296"/>
      <c r="AYK6" s="296"/>
      <c r="AYL6" s="295"/>
      <c r="AYM6" s="295"/>
      <c r="AYN6" s="295"/>
      <c r="AYO6" s="295"/>
      <c r="AYP6" s="296"/>
      <c r="AYQ6" s="296"/>
      <c r="AYR6" s="296"/>
      <c r="AYS6" s="296"/>
      <c r="AYT6" s="295"/>
      <c r="AYU6" s="295"/>
      <c r="AYV6" s="295"/>
      <c r="AYW6" s="295"/>
      <c r="AYX6" s="296"/>
      <c r="AYY6" s="296"/>
      <c r="AYZ6" s="296"/>
      <c r="AZA6" s="296"/>
      <c r="AZB6" s="295"/>
      <c r="AZC6" s="295"/>
      <c r="AZD6" s="295"/>
      <c r="AZE6" s="295"/>
      <c r="AZF6" s="296"/>
      <c r="AZG6" s="296"/>
      <c r="AZH6" s="296"/>
      <c r="AZI6" s="296"/>
      <c r="AZJ6" s="295"/>
      <c r="AZK6" s="295"/>
      <c r="AZL6" s="295"/>
      <c r="AZM6" s="295"/>
      <c r="AZN6" s="296"/>
      <c r="AZO6" s="296"/>
      <c r="AZP6" s="296"/>
      <c r="AZQ6" s="296"/>
      <c r="AZR6" s="295"/>
      <c r="AZS6" s="295"/>
      <c r="AZT6" s="295"/>
      <c r="AZU6" s="295"/>
      <c r="AZV6" s="296"/>
      <c r="AZW6" s="296"/>
      <c r="AZX6" s="296"/>
      <c r="AZY6" s="296"/>
      <c r="AZZ6" s="295"/>
      <c r="BAA6" s="295"/>
      <c r="BAB6" s="295"/>
      <c r="BAC6" s="295"/>
      <c r="BAD6" s="296"/>
      <c r="BAE6" s="296"/>
      <c r="BAF6" s="296"/>
      <c r="BAG6" s="296"/>
      <c r="BAH6" s="295"/>
      <c r="BAI6" s="295"/>
      <c r="BAJ6" s="295"/>
      <c r="BAK6" s="295"/>
      <c r="BAL6" s="296"/>
      <c r="BAM6" s="296"/>
      <c r="BAN6" s="296"/>
      <c r="BAO6" s="296"/>
      <c r="BAP6" s="295"/>
      <c r="BAQ6" s="295"/>
      <c r="BAR6" s="295"/>
      <c r="BAS6" s="295"/>
      <c r="BAT6" s="296"/>
      <c r="BAU6" s="296"/>
      <c r="BAV6" s="296"/>
      <c r="BAW6" s="296"/>
      <c r="BAX6" s="295"/>
      <c r="BAY6" s="295"/>
      <c r="BAZ6" s="295"/>
      <c r="BBA6" s="295"/>
      <c r="BBB6" s="296"/>
      <c r="BBC6" s="296"/>
      <c r="BBD6" s="296"/>
      <c r="BBE6" s="296"/>
      <c r="BBF6" s="295"/>
      <c r="BBG6" s="295"/>
      <c r="BBH6" s="295"/>
      <c r="BBI6" s="295"/>
      <c r="BBJ6" s="296"/>
      <c r="BBK6" s="296"/>
      <c r="BBL6" s="296"/>
      <c r="BBM6" s="296"/>
      <c r="BBN6" s="295"/>
      <c r="BBO6" s="295"/>
      <c r="BBP6" s="295"/>
      <c r="BBQ6" s="295"/>
      <c r="BBR6" s="296"/>
      <c r="BBS6" s="296"/>
      <c r="BBT6" s="296"/>
      <c r="BBU6" s="296"/>
      <c r="BBV6" s="295"/>
      <c r="BBW6" s="295"/>
      <c r="BBX6" s="295"/>
      <c r="BBY6" s="295"/>
    </row>
    <row r="7" spans="1:1429">
      <c r="A7" s="111" t="s">
        <v>715</v>
      </c>
      <c r="B7" s="111"/>
      <c r="C7" s="111"/>
      <c r="D7" s="296"/>
      <c r="E7" s="295"/>
      <c r="F7" s="295"/>
      <c r="G7" s="111"/>
      <c r="H7" s="111"/>
      <c r="I7" s="296"/>
      <c r="J7" s="295"/>
      <c r="K7" s="295"/>
      <c r="L7" s="295"/>
      <c r="M7" s="295"/>
      <c r="N7" s="111"/>
      <c r="O7" s="111"/>
      <c r="P7" s="111"/>
      <c r="Q7" s="296"/>
      <c r="R7" s="295"/>
      <c r="S7" s="295"/>
      <c r="T7" s="295"/>
      <c r="U7" s="295"/>
      <c r="V7" s="111"/>
      <c r="W7" s="111"/>
      <c r="X7" s="111"/>
      <c r="Y7" s="296"/>
      <c r="Z7" s="295"/>
      <c r="AA7" s="295"/>
      <c r="AB7" s="295"/>
      <c r="AC7" s="295"/>
      <c r="AD7" s="111"/>
      <c r="AE7" s="111"/>
      <c r="AF7" s="111"/>
      <c r="AG7" s="296"/>
      <c r="AH7" s="295"/>
      <c r="AI7" s="295"/>
      <c r="AJ7" s="295"/>
      <c r="AK7" s="295"/>
      <c r="AL7" s="111"/>
      <c r="AM7" s="111"/>
      <c r="AN7" s="111"/>
      <c r="AO7" s="296"/>
      <c r="AP7" s="295"/>
      <c r="AQ7" s="295"/>
      <c r="AR7" s="295"/>
      <c r="AS7" s="295"/>
      <c r="AT7" s="111"/>
      <c r="AU7" s="111"/>
      <c r="AV7" s="111"/>
      <c r="AW7" s="296"/>
      <c r="AX7" s="295"/>
      <c r="AY7" s="295"/>
      <c r="AZ7" s="295"/>
      <c r="BA7" s="295"/>
      <c r="BB7" s="111"/>
      <c r="BC7" s="111"/>
      <c r="BD7" s="111"/>
      <c r="BE7" s="296"/>
      <c r="BF7" s="295"/>
      <c r="BG7" s="295"/>
      <c r="BH7" s="295"/>
      <c r="BI7" s="295"/>
      <c r="BJ7" s="111"/>
      <c r="BK7" s="111"/>
      <c r="BL7" s="111"/>
      <c r="BM7" s="296"/>
      <c r="BN7" s="295"/>
      <c r="BO7" s="295"/>
      <c r="BP7" s="295"/>
      <c r="BQ7" s="295"/>
      <c r="BR7" s="111"/>
      <c r="BS7" s="111"/>
      <c r="BT7" s="111"/>
      <c r="BU7" s="296"/>
      <c r="BV7" s="295"/>
      <c r="BW7" s="295"/>
      <c r="BX7" s="295"/>
      <c r="BY7" s="295"/>
      <c r="BZ7" s="111"/>
      <c r="CA7" s="111"/>
      <c r="CB7" s="111"/>
      <c r="CC7" s="296"/>
      <c r="CD7" s="295"/>
      <c r="CE7" s="295"/>
      <c r="CF7" s="295"/>
      <c r="CG7" s="295"/>
      <c r="CH7" s="111"/>
      <c r="CI7" s="111"/>
      <c r="CJ7" s="111"/>
      <c r="CK7" s="296"/>
      <c r="CL7" s="295"/>
      <c r="CM7" s="295"/>
      <c r="CN7" s="295"/>
      <c r="CO7" s="295"/>
      <c r="CP7" s="111"/>
      <c r="CQ7" s="111"/>
      <c r="CR7" s="111"/>
      <c r="CS7" s="296"/>
      <c r="CT7" s="295"/>
      <c r="CU7" s="295"/>
      <c r="CV7" s="295"/>
      <c r="CW7" s="295"/>
      <c r="CX7" s="111"/>
      <c r="CY7" s="111"/>
      <c r="CZ7" s="111"/>
      <c r="DA7" s="296"/>
      <c r="DB7" s="295"/>
      <c r="DC7" s="295"/>
      <c r="DD7" s="295"/>
      <c r="DE7" s="295"/>
      <c r="DF7" s="111"/>
      <c r="DG7" s="111"/>
      <c r="DH7" s="111"/>
      <c r="DI7" s="296"/>
      <c r="DJ7" s="295"/>
      <c r="DK7" s="295"/>
      <c r="DL7" s="295"/>
      <c r="DM7" s="295"/>
      <c r="DN7" s="111"/>
      <c r="DO7" s="111"/>
      <c r="DP7" s="111"/>
      <c r="DQ7" s="296"/>
      <c r="DR7" s="295"/>
      <c r="DS7" s="295"/>
      <c r="DT7" s="295"/>
      <c r="DU7" s="295"/>
      <c r="DV7" s="111"/>
      <c r="DW7" s="111"/>
      <c r="DX7" s="111"/>
      <c r="DY7" s="296"/>
      <c r="DZ7" s="295"/>
      <c r="EA7" s="295"/>
      <c r="EB7" s="295"/>
      <c r="EC7" s="295"/>
      <c r="ED7" s="111"/>
      <c r="EE7" s="111"/>
      <c r="EF7" s="111"/>
      <c r="EG7" s="296"/>
      <c r="EH7" s="295"/>
      <c r="EI7" s="295"/>
      <c r="EJ7" s="295"/>
      <c r="EK7" s="295"/>
      <c r="EL7" s="111"/>
      <c r="EM7" s="111"/>
      <c r="EN7" s="111"/>
      <c r="EO7" s="296"/>
      <c r="EP7" s="295"/>
      <c r="EQ7" s="295"/>
      <c r="ER7" s="295"/>
      <c r="ES7" s="295"/>
      <c r="ET7" s="111"/>
      <c r="EU7" s="111"/>
      <c r="EV7" s="111"/>
      <c r="EW7" s="296"/>
      <c r="EX7" s="295"/>
      <c r="EY7" s="295"/>
      <c r="EZ7" s="295"/>
      <c r="FA7" s="295"/>
      <c r="FB7" s="111"/>
      <c r="FC7" s="111"/>
      <c r="FD7" s="111"/>
      <c r="FE7" s="296"/>
      <c r="FF7" s="295"/>
      <c r="FG7" s="295"/>
      <c r="FH7" s="295"/>
      <c r="FI7" s="295"/>
      <c r="FJ7" s="111"/>
      <c r="FK7" s="111"/>
      <c r="FL7" s="111"/>
      <c r="FM7" s="296"/>
      <c r="FN7" s="295"/>
      <c r="FO7" s="295"/>
      <c r="FP7" s="295"/>
      <c r="FQ7" s="295"/>
      <c r="FR7" s="111"/>
      <c r="FS7" s="111"/>
      <c r="FT7" s="111"/>
      <c r="FU7" s="296"/>
      <c r="FV7" s="295"/>
      <c r="FW7" s="295"/>
      <c r="FX7" s="295"/>
      <c r="FY7" s="295"/>
      <c r="FZ7" s="111"/>
      <c r="GA7" s="111"/>
      <c r="GB7" s="111"/>
      <c r="GC7" s="296"/>
      <c r="GD7" s="295"/>
      <c r="GE7" s="295"/>
      <c r="GF7" s="295"/>
      <c r="GG7" s="295"/>
      <c r="GH7" s="111"/>
      <c r="GI7" s="111"/>
      <c r="GJ7" s="111"/>
      <c r="GK7" s="296"/>
      <c r="GL7" s="295"/>
      <c r="GM7" s="295"/>
      <c r="GN7" s="295"/>
      <c r="GO7" s="295"/>
      <c r="GP7" s="111"/>
      <c r="GQ7" s="111"/>
      <c r="GR7" s="111"/>
      <c r="GS7" s="296"/>
      <c r="GT7" s="295"/>
      <c r="GU7" s="295"/>
      <c r="GV7" s="295"/>
      <c r="GW7" s="295"/>
      <c r="GX7" s="111"/>
      <c r="GY7" s="111"/>
      <c r="GZ7" s="111"/>
      <c r="HA7" s="296"/>
      <c r="HB7" s="295"/>
      <c r="HC7" s="295"/>
      <c r="HD7" s="295"/>
      <c r="HE7" s="295"/>
      <c r="HF7" s="111"/>
      <c r="HG7" s="111"/>
      <c r="HH7" s="111"/>
      <c r="HI7" s="296"/>
      <c r="HJ7" s="295"/>
      <c r="HK7" s="295"/>
      <c r="HL7" s="295"/>
      <c r="HM7" s="295"/>
      <c r="HN7" s="111"/>
      <c r="HO7" s="111"/>
      <c r="HP7" s="111"/>
      <c r="HQ7" s="296"/>
      <c r="HR7" s="295"/>
      <c r="HS7" s="295"/>
      <c r="HT7" s="295"/>
      <c r="HU7" s="295"/>
      <c r="HV7" s="111"/>
      <c r="HW7" s="111"/>
      <c r="HX7" s="111"/>
      <c r="HY7" s="296"/>
      <c r="HZ7" s="295"/>
      <c r="IA7" s="295"/>
      <c r="IB7" s="295"/>
      <c r="IC7" s="295"/>
      <c r="ID7" s="111"/>
      <c r="IE7" s="111"/>
      <c r="IF7" s="111"/>
      <c r="IG7" s="296"/>
      <c r="IH7" s="295"/>
      <c r="II7" s="295"/>
      <c r="IJ7" s="295"/>
      <c r="IK7" s="295"/>
      <c r="IL7" s="111"/>
      <c r="IM7" s="111"/>
      <c r="IN7" s="111"/>
      <c r="IO7" s="296"/>
      <c r="IP7" s="295"/>
      <c r="IQ7" s="295"/>
      <c r="IR7" s="295"/>
      <c r="IS7" s="295"/>
      <c r="IT7" s="111"/>
      <c r="IU7" s="111"/>
      <c r="IV7" s="111"/>
      <c r="IW7" s="296"/>
      <c r="IX7" s="295"/>
      <c r="IY7" s="295"/>
      <c r="IZ7" s="295"/>
      <c r="JA7" s="295"/>
      <c r="JB7" s="111"/>
      <c r="JC7" s="111"/>
      <c r="JD7" s="111"/>
      <c r="JE7" s="296"/>
      <c r="JF7" s="295"/>
      <c r="JG7" s="295"/>
      <c r="JH7" s="295"/>
      <c r="JI7" s="295"/>
      <c r="JJ7" s="111"/>
      <c r="JK7" s="111"/>
      <c r="JL7" s="111"/>
      <c r="JM7" s="296"/>
      <c r="JN7" s="295"/>
      <c r="JO7" s="295"/>
      <c r="JP7" s="295"/>
      <c r="JQ7" s="295"/>
      <c r="JR7" s="111"/>
      <c r="JS7" s="111"/>
      <c r="JT7" s="111"/>
      <c r="JU7" s="296"/>
      <c r="JV7" s="295"/>
      <c r="JW7" s="295"/>
      <c r="JX7" s="295"/>
      <c r="JY7" s="295"/>
      <c r="JZ7" s="111"/>
      <c r="KA7" s="111"/>
      <c r="KB7" s="111"/>
      <c r="KC7" s="296"/>
      <c r="KD7" s="295"/>
      <c r="KE7" s="295"/>
      <c r="KF7" s="295"/>
      <c r="KG7" s="295"/>
      <c r="KH7" s="111"/>
      <c r="KI7" s="111"/>
      <c r="KJ7" s="111"/>
      <c r="KK7" s="296"/>
      <c r="KL7" s="295"/>
      <c r="KM7" s="295"/>
      <c r="KN7" s="295"/>
      <c r="KO7" s="295"/>
      <c r="KP7" s="111"/>
      <c r="KQ7" s="111"/>
      <c r="KR7" s="111"/>
      <c r="KS7" s="296"/>
      <c r="KT7" s="295"/>
      <c r="KU7" s="295"/>
      <c r="KV7" s="295"/>
      <c r="KW7" s="295"/>
      <c r="KX7" s="111"/>
      <c r="KY7" s="111"/>
      <c r="KZ7" s="111"/>
      <c r="LA7" s="296"/>
      <c r="LB7" s="295"/>
      <c r="LC7" s="295"/>
      <c r="LD7" s="295"/>
      <c r="LE7" s="295"/>
      <c r="LF7" s="111"/>
      <c r="LG7" s="111"/>
      <c r="LH7" s="111"/>
      <c r="LI7" s="296"/>
      <c r="LJ7" s="295"/>
      <c r="LK7" s="295"/>
      <c r="LL7" s="295"/>
      <c r="LM7" s="295"/>
      <c r="LN7" s="111"/>
      <c r="LO7" s="111"/>
      <c r="LP7" s="111"/>
      <c r="LQ7" s="296"/>
      <c r="LR7" s="295"/>
      <c r="LS7" s="295"/>
      <c r="LT7" s="295"/>
      <c r="LU7" s="295"/>
      <c r="LV7" s="111"/>
      <c r="LW7" s="111"/>
      <c r="LX7" s="111"/>
      <c r="LY7" s="296"/>
      <c r="LZ7" s="295"/>
      <c r="MA7" s="295"/>
      <c r="MB7" s="295"/>
      <c r="MC7" s="295"/>
      <c r="MD7" s="111"/>
      <c r="ME7" s="111"/>
      <c r="MF7" s="111"/>
      <c r="MG7" s="296"/>
      <c r="MH7" s="295"/>
      <c r="MI7" s="295"/>
      <c r="MJ7" s="295"/>
      <c r="MK7" s="295"/>
      <c r="ML7" s="111"/>
      <c r="MM7" s="111"/>
      <c r="MN7" s="111"/>
      <c r="MO7" s="296"/>
      <c r="MP7" s="295"/>
      <c r="MQ7" s="295"/>
      <c r="MR7" s="295"/>
      <c r="MS7" s="295"/>
      <c r="MT7" s="111"/>
      <c r="MU7" s="111"/>
      <c r="MV7" s="111"/>
      <c r="MW7" s="296"/>
      <c r="MX7" s="295"/>
      <c r="MY7" s="295"/>
      <c r="MZ7" s="295"/>
      <c r="NA7" s="295"/>
      <c r="NB7" s="111"/>
      <c r="NC7" s="111"/>
      <c r="ND7" s="111"/>
      <c r="NE7" s="296"/>
      <c r="NF7" s="295"/>
      <c r="NG7" s="295"/>
      <c r="NH7" s="295"/>
      <c r="NI7" s="295"/>
      <c r="NJ7" s="111"/>
      <c r="NK7" s="111"/>
      <c r="NL7" s="111"/>
      <c r="NM7" s="296"/>
      <c r="NN7" s="295"/>
      <c r="NO7" s="295"/>
      <c r="NP7" s="295"/>
      <c r="NQ7" s="295"/>
      <c r="NR7" s="111"/>
      <c r="NS7" s="111"/>
      <c r="NT7" s="111"/>
      <c r="NU7" s="296"/>
      <c r="NV7" s="295"/>
      <c r="NW7" s="295"/>
      <c r="NX7" s="295"/>
      <c r="NY7" s="295"/>
      <c r="NZ7" s="111"/>
      <c r="OA7" s="111"/>
      <c r="OB7" s="111"/>
      <c r="OC7" s="296"/>
      <c r="OD7" s="295"/>
      <c r="OE7" s="295"/>
      <c r="OF7" s="295"/>
      <c r="OG7" s="295"/>
      <c r="OH7" s="111"/>
      <c r="OI7" s="111"/>
      <c r="OJ7" s="111"/>
      <c r="OK7" s="296"/>
      <c r="OL7" s="295"/>
      <c r="OM7" s="295"/>
      <c r="ON7" s="295"/>
      <c r="OO7" s="295"/>
      <c r="OP7" s="111"/>
      <c r="OQ7" s="111"/>
      <c r="OR7" s="111"/>
      <c r="OS7" s="296"/>
      <c r="OT7" s="295"/>
      <c r="OU7" s="295"/>
      <c r="OV7" s="295"/>
      <c r="OW7" s="295"/>
      <c r="OX7" s="111"/>
      <c r="OY7" s="111"/>
      <c r="OZ7" s="111"/>
      <c r="PA7" s="296"/>
      <c r="PB7" s="295"/>
      <c r="PC7" s="295"/>
      <c r="PD7" s="295"/>
      <c r="PE7" s="295"/>
      <c r="PF7" s="111"/>
      <c r="PG7" s="111"/>
      <c r="PH7" s="111"/>
      <c r="PI7" s="296"/>
      <c r="PJ7" s="295"/>
      <c r="PK7" s="295"/>
      <c r="PL7" s="295"/>
      <c r="PM7" s="295"/>
      <c r="PN7" s="111"/>
      <c r="PO7" s="111"/>
      <c r="PP7" s="111"/>
      <c r="PQ7" s="296"/>
      <c r="PR7" s="295"/>
      <c r="PS7" s="295"/>
      <c r="PT7" s="295"/>
      <c r="PU7" s="295"/>
      <c r="PV7" s="111"/>
      <c r="PW7" s="111"/>
      <c r="PX7" s="111"/>
      <c r="PY7" s="296"/>
      <c r="PZ7" s="295"/>
      <c r="QA7" s="295"/>
      <c r="QB7" s="295"/>
      <c r="QC7" s="295"/>
      <c r="QD7" s="111"/>
      <c r="QE7" s="111"/>
      <c r="QF7" s="111"/>
      <c r="QG7" s="296"/>
      <c r="QH7" s="295"/>
      <c r="QI7" s="295"/>
      <c r="QJ7" s="295"/>
      <c r="QK7" s="295"/>
      <c r="QL7" s="111"/>
      <c r="QM7" s="111"/>
      <c r="QN7" s="111"/>
      <c r="QO7" s="296"/>
      <c r="QP7" s="295"/>
      <c r="QQ7" s="295"/>
      <c r="QR7" s="295"/>
      <c r="QS7" s="295"/>
      <c r="QT7" s="111"/>
      <c r="QU7" s="111"/>
      <c r="QV7" s="111"/>
      <c r="QW7" s="296"/>
      <c r="QX7" s="295"/>
      <c r="QY7" s="295"/>
      <c r="QZ7" s="295"/>
      <c r="RA7" s="295"/>
      <c r="RB7" s="111"/>
      <c r="RC7" s="111"/>
      <c r="RD7" s="111"/>
      <c r="RE7" s="296"/>
      <c r="RF7" s="295"/>
      <c r="RG7" s="295"/>
      <c r="RH7" s="295"/>
      <c r="RI7" s="295"/>
      <c r="RJ7" s="111"/>
      <c r="RK7" s="111"/>
      <c r="RL7" s="111"/>
      <c r="RM7" s="296"/>
      <c r="RN7" s="295"/>
      <c r="RO7" s="295"/>
      <c r="RP7" s="295"/>
      <c r="RQ7" s="295"/>
      <c r="RR7" s="111"/>
      <c r="RS7" s="111"/>
      <c r="RT7" s="111"/>
      <c r="RU7" s="296"/>
      <c r="RV7" s="295"/>
      <c r="RW7" s="295"/>
      <c r="RX7" s="295"/>
      <c r="RY7" s="295"/>
      <c r="RZ7" s="111"/>
      <c r="SA7" s="111"/>
      <c r="SB7" s="111"/>
      <c r="SC7" s="296"/>
      <c r="SD7" s="295"/>
      <c r="SE7" s="295"/>
      <c r="SF7" s="295"/>
      <c r="SG7" s="295"/>
      <c r="SH7" s="111"/>
      <c r="SI7" s="111"/>
      <c r="SJ7" s="111"/>
      <c r="SK7" s="296"/>
      <c r="SL7" s="295"/>
      <c r="SM7" s="295"/>
      <c r="SN7" s="295"/>
      <c r="SO7" s="295"/>
      <c r="SP7" s="111"/>
      <c r="SQ7" s="111"/>
      <c r="SR7" s="111"/>
      <c r="SS7" s="296"/>
      <c r="ST7" s="295"/>
      <c r="SU7" s="295"/>
      <c r="SV7" s="295"/>
      <c r="SW7" s="295"/>
      <c r="SX7" s="111"/>
      <c r="SY7" s="111"/>
      <c r="SZ7" s="111"/>
      <c r="TA7" s="296"/>
      <c r="TB7" s="295"/>
      <c r="TC7" s="295"/>
      <c r="TD7" s="295"/>
      <c r="TE7" s="295"/>
      <c r="TF7" s="111"/>
      <c r="TG7" s="111"/>
      <c r="TH7" s="111"/>
      <c r="TI7" s="296"/>
      <c r="TJ7" s="295"/>
      <c r="TK7" s="295"/>
      <c r="TL7" s="295"/>
      <c r="TM7" s="295"/>
      <c r="TN7" s="111"/>
      <c r="TO7" s="111"/>
      <c r="TP7" s="111"/>
      <c r="TQ7" s="296"/>
      <c r="TR7" s="295"/>
      <c r="TS7" s="295"/>
      <c r="TT7" s="295"/>
      <c r="TU7" s="295"/>
      <c r="TV7" s="111"/>
      <c r="TW7" s="111"/>
      <c r="TX7" s="111"/>
      <c r="TY7" s="296"/>
      <c r="TZ7" s="295"/>
      <c r="UA7" s="295"/>
      <c r="UB7" s="295"/>
      <c r="UC7" s="295"/>
      <c r="UD7" s="111"/>
      <c r="UE7" s="111"/>
      <c r="UF7" s="111"/>
      <c r="UG7" s="296"/>
      <c r="UH7" s="295"/>
      <c r="UI7" s="295"/>
      <c r="UJ7" s="295"/>
      <c r="UK7" s="295"/>
      <c r="UL7" s="111"/>
      <c r="UM7" s="111"/>
      <c r="UN7" s="111"/>
      <c r="UO7" s="296"/>
      <c r="UP7" s="295"/>
      <c r="UQ7" s="295"/>
      <c r="UR7" s="295"/>
      <c r="US7" s="295"/>
      <c r="UT7" s="111"/>
      <c r="UU7" s="111"/>
      <c r="UV7" s="111"/>
      <c r="UW7" s="296"/>
      <c r="UX7" s="295"/>
      <c r="UY7" s="295"/>
      <c r="UZ7" s="295"/>
      <c r="VA7" s="295"/>
      <c r="VB7" s="111"/>
      <c r="VC7" s="111"/>
      <c r="VD7" s="111"/>
      <c r="VE7" s="296"/>
      <c r="VF7" s="295"/>
      <c r="VG7" s="295"/>
      <c r="VH7" s="295"/>
      <c r="VI7" s="295"/>
      <c r="VJ7" s="111"/>
      <c r="VK7" s="111"/>
      <c r="VL7" s="111"/>
      <c r="VM7" s="296"/>
      <c r="VN7" s="295"/>
      <c r="VO7" s="295"/>
      <c r="VP7" s="295"/>
      <c r="VQ7" s="295"/>
      <c r="VR7" s="111"/>
      <c r="VS7" s="111"/>
      <c r="VT7" s="111"/>
      <c r="VU7" s="296"/>
      <c r="VV7" s="295"/>
      <c r="VW7" s="295"/>
      <c r="VX7" s="295"/>
      <c r="VY7" s="295"/>
      <c r="VZ7" s="111"/>
      <c r="WA7" s="111"/>
      <c r="WB7" s="111"/>
      <c r="WC7" s="296"/>
      <c r="WD7" s="295"/>
      <c r="WE7" s="295"/>
      <c r="WF7" s="295"/>
      <c r="WG7" s="295"/>
      <c r="WH7" s="111"/>
      <c r="WI7" s="111"/>
      <c r="WJ7" s="111"/>
      <c r="WK7" s="296"/>
      <c r="WL7" s="295"/>
      <c r="WM7" s="295"/>
      <c r="WN7" s="295"/>
      <c r="WO7" s="295"/>
      <c r="WP7" s="111"/>
      <c r="WQ7" s="111"/>
      <c r="WR7" s="111"/>
      <c r="WS7" s="296"/>
      <c r="WT7" s="295"/>
      <c r="WU7" s="295"/>
      <c r="WV7" s="295"/>
      <c r="WW7" s="295"/>
      <c r="WX7" s="111"/>
      <c r="WY7" s="111"/>
      <c r="WZ7" s="111"/>
      <c r="XA7" s="296"/>
      <c r="XB7" s="295"/>
      <c r="XC7" s="295"/>
      <c r="XD7" s="295"/>
      <c r="XE7" s="295"/>
      <c r="XF7" s="111"/>
      <c r="XG7" s="111"/>
      <c r="XH7" s="111"/>
      <c r="XI7" s="296"/>
      <c r="XJ7" s="295"/>
      <c r="XK7" s="295"/>
      <c r="XL7" s="295"/>
      <c r="XM7" s="295"/>
      <c r="XN7" s="111"/>
      <c r="XO7" s="111"/>
      <c r="XP7" s="111"/>
      <c r="XQ7" s="296"/>
      <c r="XR7" s="295"/>
      <c r="XS7" s="295"/>
      <c r="XT7" s="295"/>
      <c r="XU7" s="295"/>
      <c r="XV7" s="111"/>
      <c r="XW7" s="111"/>
      <c r="XX7" s="111"/>
      <c r="XY7" s="296"/>
      <c r="XZ7" s="295"/>
      <c r="YA7" s="295"/>
      <c r="YB7" s="295"/>
      <c r="YC7" s="295"/>
      <c r="YD7" s="111"/>
      <c r="YE7" s="111"/>
      <c r="YF7" s="111"/>
      <c r="YG7" s="296"/>
      <c r="YH7" s="295"/>
      <c r="YI7" s="295"/>
      <c r="YJ7" s="295"/>
      <c r="YK7" s="295"/>
      <c r="YL7" s="111"/>
      <c r="YM7" s="111"/>
      <c r="YN7" s="111"/>
      <c r="YO7" s="296"/>
      <c r="YP7" s="295"/>
      <c r="YQ7" s="295"/>
      <c r="YR7" s="295"/>
      <c r="YS7" s="295"/>
      <c r="YT7" s="111"/>
      <c r="YU7" s="111"/>
      <c r="YV7" s="111"/>
      <c r="YW7" s="296"/>
      <c r="YX7" s="295"/>
      <c r="YY7" s="295"/>
      <c r="YZ7" s="295"/>
      <c r="ZA7" s="295"/>
      <c r="ZB7" s="111"/>
      <c r="ZC7" s="111"/>
      <c r="ZD7" s="111"/>
      <c r="ZE7" s="296"/>
      <c r="ZF7" s="295"/>
      <c r="ZG7" s="295"/>
      <c r="ZH7" s="295"/>
      <c r="ZI7" s="295"/>
      <c r="ZJ7" s="111"/>
      <c r="ZK7" s="111"/>
      <c r="ZL7" s="111"/>
      <c r="ZM7" s="296"/>
      <c r="ZN7" s="295"/>
      <c r="ZO7" s="295"/>
      <c r="ZP7" s="295"/>
      <c r="ZQ7" s="295"/>
      <c r="ZR7" s="111"/>
      <c r="ZS7" s="111"/>
      <c r="ZT7" s="111"/>
      <c r="ZU7" s="296"/>
      <c r="ZV7" s="295"/>
      <c r="ZW7" s="295"/>
      <c r="ZX7" s="295"/>
      <c r="ZY7" s="295"/>
      <c r="ZZ7" s="111"/>
      <c r="AAA7" s="111"/>
      <c r="AAB7" s="111"/>
      <c r="AAC7" s="296"/>
      <c r="AAD7" s="295"/>
      <c r="AAE7" s="295"/>
      <c r="AAF7" s="295"/>
      <c r="AAG7" s="295"/>
      <c r="AAH7" s="111"/>
      <c r="AAI7" s="111"/>
      <c r="AAJ7" s="111"/>
      <c r="AAK7" s="296"/>
      <c r="AAL7" s="295"/>
      <c r="AAM7" s="295"/>
      <c r="AAN7" s="295"/>
      <c r="AAO7" s="295"/>
      <c r="AAP7" s="111"/>
      <c r="AAQ7" s="111"/>
      <c r="AAR7" s="111"/>
      <c r="AAS7" s="296"/>
      <c r="AAT7" s="295"/>
      <c r="AAU7" s="295"/>
      <c r="AAV7" s="295"/>
      <c r="AAW7" s="295"/>
      <c r="AAX7" s="111"/>
      <c r="AAY7" s="111"/>
      <c r="AAZ7" s="111"/>
      <c r="ABA7" s="296"/>
      <c r="ABB7" s="295"/>
      <c r="ABC7" s="295"/>
      <c r="ABD7" s="295"/>
      <c r="ABE7" s="295"/>
      <c r="ABF7" s="111"/>
      <c r="ABG7" s="111"/>
      <c r="ABH7" s="111"/>
      <c r="ABI7" s="296"/>
      <c r="ABJ7" s="295"/>
      <c r="ABK7" s="295"/>
      <c r="ABL7" s="295"/>
      <c r="ABM7" s="295"/>
      <c r="ABN7" s="111"/>
      <c r="ABO7" s="111"/>
      <c r="ABP7" s="111"/>
      <c r="ABQ7" s="296"/>
      <c r="ABR7" s="295"/>
      <c r="ABS7" s="295"/>
      <c r="ABT7" s="295"/>
      <c r="ABU7" s="295"/>
      <c r="ABV7" s="111"/>
      <c r="ABW7" s="111"/>
      <c r="ABX7" s="111"/>
      <c r="ABY7" s="296"/>
      <c r="ABZ7" s="295"/>
      <c r="ACA7" s="295"/>
      <c r="ACB7" s="295"/>
      <c r="ACC7" s="295"/>
      <c r="ACD7" s="111"/>
      <c r="ACE7" s="111"/>
      <c r="ACF7" s="111"/>
      <c r="ACG7" s="296"/>
      <c r="ACH7" s="295"/>
      <c r="ACI7" s="295"/>
      <c r="ACJ7" s="295"/>
      <c r="ACK7" s="295"/>
      <c r="ACL7" s="111"/>
      <c r="ACM7" s="111"/>
      <c r="ACN7" s="111"/>
      <c r="ACO7" s="296"/>
      <c r="ACP7" s="295"/>
      <c r="ACQ7" s="295"/>
      <c r="ACR7" s="295"/>
      <c r="ACS7" s="295"/>
      <c r="ACT7" s="111"/>
      <c r="ACU7" s="111"/>
      <c r="ACV7" s="111"/>
      <c r="ACW7" s="296"/>
      <c r="ACX7" s="295"/>
      <c r="ACY7" s="295"/>
      <c r="ACZ7" s="295"/>
      <c r="ADA7" s="295"/>
      <c r="ADB7" s="111"/>
      <c r="ADC7" s="111"/>
      <c r="ADD7" s="111"/>
      <c r="ADE7" s="296"/>
      <c r="ADF7" s="295"/>
      <c r="ADG7" s="295"/>
      <c r="ADH7" s="295"/>
      <c r="ADI7" s="295"/>
      <c r="ADJ7" s="111"/>
      <c r="ADK7" s="111"/>
      <c r="ADL7" s="111"/>
      <c r="ADM7" s="296"/>
      <c r="ADN7" s="295"/>
      <c r="ADO7" s="295"/>
      <c r="ADP7" s="295"/>
      <c r="ADQ7" s="295"/>
      <c r="ADR7" s="111"/>
      <c r="ADS7" s="111"/>
      <c r="ADT7" s="111"/>
      <c r="ADU7" s="296"/>
      <c r="ADV7" s="295"/>
      <c r="ADW7" s="295"/>
      <c r="ADX7" s="295"/>
      <c r="ADY7" s="295"/>
      <c r="ADZ7" s="111"/>
      <c r="AEA7" s="111"/>
      <c r="AEB7" s="111"/>
      <c r="AEC7" s="296"/>
      <c r="AED7" s="295"/>
      <c r="AEE7" s="295"/>
      <c r="AEF7" s="295"/>
      <c r="AEG7" s="295"/>
      <c r="AEH7" s="111"/>
      <c r="AEI7" s="111"/>
      <c r="AEJ7" s="111"/>
      <c r="AEK7" s="296"/>
      <c r="AEL7" s="295"/>
      <c r="AEM7" s="295"/>
      <c r="AEN7" s="295"/>
      <c r="AEO7" s="295"/>
      <c r="AEP7" s="111"/>
      <c r="AEQ7" s="111"/>
      <c r="AER7" s="111"/>
      <c r="AES7" s="296"/>
      <c r="AET7" s="295"/>
      <c r="AEU7" s="295"/>
      <c r="AEV7" s="295"/>
      <c r="AEW7" s="295"/>
      <c r="AEX7" s="111"/>
      <c r="AEY7" s="111"/>
      <c r="AEZ7" s="111"/>
      <c r="AFA7" s="296"/>
      <c r="AFB7" s="295"/>
      <c r="AFC7" s="295"/>
      <c r="AFD7" s="295"/>
      <c r="AFE7" s="295"/>
      <c r="AFF7" s="111"/>
      <c r="AFG7" s="111"/>
      <c r="AFH7" s="111"/>
      <c r="AFI7" s="296"/>
      <c r="AFJ7" s="295"/>
      <c r="AFK7" s="295"/>
      <c r="AFL7" s="295"/>
      <c r="AFM7" s="295"/>
      <c r="AFN7" s="111"/>
      <c r="AFO7" s="111"/>
      <c r="AFP7" s="111"/>
      <c r="AFQ7" s="296"/>
      <c r="AFR7" s="295"/>
      <c r="AFS7" s="295"/>
      <c r="AFT7" s="295"/>
      <c r="AFU7" s="295"/>
      <c r="AFV7" s="111"/>
      <c r="AFW7" s="111"/>
      <c r="AFX7" s="111"/>
      <c r="AFY7" s="296"/>
      <c r="AFZ7" s="295"/>
      <c r="AGA7" s="295"/>
      <c r="AGB7" s="295"/>
      <c r="AGC7" s="295"/>
      <c r="AGD7" s="111"/>
      <c r="AGE7" s="111"/>
      <c r="AGF7" s="111"/>
      <c r="AGG7" s="296"/>
      <c r="AGH7" s="295"/>
      <c r="AGI7" s="295"/>
      <c r="AGJ7" s="295"/>
      <c r="AGK7" s="295"/>
      <c r="AGL7" s="111"/>
      <c r="AGM7" s="111"/>
      <c r="AGN7" s="111"/>
      <c r="AGO7" s="296"/>
      <c r="AGP7" s="295"/>
      <c r="AGQ7" s="295"/>
      <c r="AGR7" s="295"/>
      <c r="AGS7" s="295"/>
      <c r="AGT7" s="111"/>
      <c r="AGU7" s="111"/>
      <c r="AGV7" s="111"/>
      <c r="AGW7" s="296"/>
      <c r="AGX7" s="295"/>
      <c r="AGY7" s="295"/>
      <c r="AGZ7" s="295"/>
      <c r="AHA7" s="295"/>
      <c r="AHB7" s="111"/>
      <c r="AHC7" s="111"/>
      <c r="AHD7" s="111"/>
      <c r="AHE7" s="296"/>
      <c r="AHF7" s="295"/>
      <c r="AHG7" s="295"/>
      <c r="AHH7" s="295"/>
      <c r="AHI7" s="295"/>
      <c r="AHJ7" s="111"/>
      <c r="AHK7" s="111"/>
      <c r="AHL7" s="111"/>
      <c r="AHM7" s="296"/>
      <c r="AHN7" s="295"/>
      <c r="AHO7" s="295"/>
      <c r="AHP7" s="295"/>
      <c r="AHQ7" s="295"/>
      <c r="AHR7" s="111"/>
      <c r="AHS7" s="111"/>
      <c r="AHT7" s="111"/>
      <c r="AHU7" s="296"/>
      <c r="AHV7" s="295"/>
      <c r="AHW7" s="295"/>
      <c r="AHX7" s="295"/>
      <c r="AHY7" s="295"/>
      <c r="AHZ7" s="111"/>
      <c r="AIA7" s="111"/>
      <c r="AIB7" s="111"/>
      <c r="AIC7" s="296"/>
      <c r="AID7" s="295"/>
      <c r="AIE7" s="295"/>
      <c r="AIF7" s="295"/>
      <c r="AIG7" s="295"/>
      <c r="AIH7" s="111"/>
      <c r="AII7" s="111"/>
      <c r="AIJ7" s="111"/>
      <c r="AIK7" s="296"/>
      <c r="AIL7" s="295"/>
      <c r="AIM7" s="295"/>
      <c r="AIN7" s="295"/>
      <c r="AIO7" s="295"/>
      <c r="AIP7" s="111"/>
      <c r="AIQ7" s="111"/>
      <c r="AIR7" s="111"/>
      <c r="AIS7" s="296"/>
      <c r="AIT7" s="295"/>
      <c r="AIU7" s="295"/>
      <c r="AIV7" s="295"/>
      <c r="AIW7" s="295"/>
      <c r="AIX7" s="111"/>
      <c r="AIY7" s="111"/>
      <c r="AIZ7" s="111"/>
      <c r="AJA7" s="296"/>
      <c r="AJB7" s="295"/>
      <c r="AJC7" s="295"/>
      <c r="AJD7" s="295"/>
      <c r="AJE7" s="295"/>
      <c r="AJF7" s="111"/>
      <c r="AJG7" s="111"/>
      <c r="AJH7" s="111"/>
      <c r="AJI7" s="296"/>
      <c r="AJJ7" s="295"/>
      <c r="AJK7" s="295"/>
      <c r="AJL7" s="295"/>
      <c r="AJM7" s="295"/>
      <c r="AJN7" s="111"/>
      <c r="AJO7" s="111"/>
      <c r="AJP7" s="111"/>
      <c r="AJQ7" s="296"/>
      <c r="AJR7" s="295"/>
      <c r="AJS7" s="295"/>
      <c r="AJT7" s="295"/>
      <c r="AJU7" s="295"/>
      <c r="AJV7" s="111"/>
      <c r="AJW7" s="111"/>
      <c r="AJX7" s="111"/>
      <c r="AJY7" s="296"/>
      <c r="AJZ7" s="295"/>
      <c r="AKA7" s="295"/>
      <c r="AKB7" s="295"/>
      <c r="AKC7" s="295"/>
      <c r="AKD7" s="111"/>
      <c r="AKE7" s="111"/>
      <c r="AKF7" s="111"/>
      <c r="AKG7" s="296"/>
      <c r="AKH7" s="295"/>
      <c r="AKI7" s="295"/>
      <c r="AKJ7" s="295"/>
      <c r="AKK7" s="295"/>
      <c r="AKL7" s="111"/>
      <c r="AKM7" s="111"/>
      <c r="AKN7" s="111"/>
      <c r="AKO7" s="296"/>
      <c r="AKP7" s="295"/>
      <c r="AKQ7" s="295"/>
      <c r="AKR7" s="295"/>
      <c r="AKS7" s="295"/>
      <c r="AKT7" s="111"/>
      <c r="AKU7" s="111"/>
      <c r="AKV7" s="111"/>
      <c r="AKW7" s="296"/>
      <c r="AKX7" s="295"/>
      <c r="AKY7" s="295"/>
      <c r="AKZ7" s="295"/>
      <c r="ALA7" s="295"/>
      <c r="ALB7" s="111"/>
      <c r="ALC7" s="111"/>
      <c r="ALD7" s="111"/>
      <c r="ALE7" s="296"/>
      <c r="ALF7" s="295"/>
      <c r="ALG7" s="295"/>
      <c r="ALH7" s="295"/>
      <c r="ALI7" s="295"/>
      <c r="ALJ7" s="111"/>
      <c r="ALK7" s="111"/>
      <c r="ALL7" s="111"/>
      <c r="ALM7" s="296"/>
      <c r="ALN7" s="295"/>
      <c r="ALO7" s="295"/>
      <c r="ALP7" s="295"/>
      <c r="ALQ7" s="295"/>
      <c r="ALR7" s="111"/>
      <c r="ALS7" s="111"/>
      <c r="ALT7" s="111"/>
      <c r="ALU7" s="296"/>
      <c r="ALV7" s="295"/>
      <c r="ALW7" s="295"/>
      <c r="ALX7" s="295"/>
      <c r="ALY7" s="295"/>
      <c r="ALZ7" s="111"/>
      <c r="AMA7" s="111"/>
      <c r="AMB7" s="111"/>
      <c r="AMC7" s="296"/>
      <c r="AMD7" s="295"/>
      <c r="AME7" s="295"/>
      <c r="AMF7" s="295"/>
      <c r="AMG7" s="295"/>
      <c r="AMH7" s="111"/>
      <c r="AMI7" s="111"/>
      <c r="AMJ7" s="111"/>
      <c r="AMK7" s="296"/>
      <c r="AML7" s="295"/>
      <c r="AMM7" s="295"/>
      <c r="AMN7" s="295"/>
      <c r="AMO7" s="295"/>
      <c r="AMP7" s="111"/>
      <c r="AMQ7" s="111"/>
      <c r="AMR7" s="111"/>
      <c r="AMS7" s="296"/>
      <c r="AMT7" s="295"/>
      <c r="AMU7" s="295"/>
      <c r="AMV7" s="295"/>
      <c r="AMW7" s="295"/>
      <c r="AMX7" s="111"/>
      <c r="AMY7" s="111"/>
      <c r="AMZ7" s="111"/>
      <c r="ANA7" s="296"/>
      <c r="ANB7" s="295"/>
      <c r="ANC7" s="295"/>
      <c r="AND7" s="295"/>
      <c r="ANE7" s="295"/>
      <c r="ANF7" s="111"/>
      <c r="ANG7" s="111"/>
      <c r="ANH7" s="111"/>
      <c r="ANI7" s="296"/>
      <c r="ANJ7" s="295"/>
      <c r="ANK7" s="295"/>
      <c r="ANL7" s="295"/>
      <c r="ANM7" s="295"/>
      <c r="ANN7" s="111"/>
      <c r="ANO7" s="111"/>
      <c r="ANP7" s="111"/>
      <c r="ANQ7" s="296"/>
      <c r="ANR7" s="295"/>
      <c r="ANS7" s="295"/>
      <c r="ANT7" s="295"/>
      <c r="ANU7" s="295"/>
      <c r="ANV7" s="111"/>
      <c r="ANW7" s="111"/>
      <c r="ANX7" s="111"/>
      <c r="ANY7" s="296"/>
      <c r="ANZ7" s="295"/>
      <c r="AOA7" s="295"/>
      <c r="AOB7" s="295"/>
      <c r="AOC7" s="295"/>
      <c r="AOD7" s="111"/>
      <c r="AOE7" s="111"/>
      <c r="AOF7" s="111"/>
      <c r="AOG7" s="296"/>
      <c r="AOH7" s="295"/>
      <c r="AOI7" s="295"/>
      <c r="AOJ7" s="295"/>
      <c r="AOK7" s="295"/>
      <c r="AOL7" s="111"/>
      <c r="AOM7" s="111"/>
      <c r="AON7" s="111"/>
      <c r="AOO7" s="296"/>
      <c r="AOP7" s="295"/>
      <c r="AOQ7" s="295"/>
      <c r="AOR7" s="295"/>
      <c r="AOS7" s="295"/>
      <c r="AOT7" s="111"/>
      <c r="AOU7" s="111"/>
      <c r="AOV7" s="111"/>
      <c r="AOW7" s="296"/>
      <c r="AOX7" s="295"/>
      <c r="AOY7" s="295"/>
      <c r="AOZ7" s="295"/>
      <c r="APA7" s="295"/>
      <c r="APB7" s="111"/>
      <c r="APC7" s="111"/>
      <c r="APD7" s="111"/>
      <c r="APE7" s="296"/>
      <c r="APF7" s="295"/>
      <c r="APG7" s="295"/>
      <c r="APH7" s="295"/>
      <c r="API7" s="295"/>
      <c r="APJ7" s="111"/>
      <c r="APK7" s="111"/>
      <c r="APL7" s="111"/>
      <c r="APM7" s="296"/>
      <c r="APN7" s="295"/>
      <c r="APO7" s="295"/>
      <c r="APP7" s="295"/>
      <c r="APQ7" s="295"/>
      <c r="APR7" s="111"/>
      <c r="APS7" s="111"/>
      <c r="APT7" s="111"/>
      <c r="APU7" s="296"/>
      <c r="APV7" s="295"/>
      <c r="APW7" s="295"/>
      <c r="APX7" s="295"/>
      <c r="APY7" s="295"/>
      <c r="APZ7" s="111"/>
      <c r="AQA7" s="111"/>
      <c r="AQB7" s="111"/>
      <c r="AQC7" s="296"/>
      <c r="AQD7" s="295"/>
      <c r="AQE7" s="295"/>
      <c r="AQF7" s="295"/>
      <c r="AQG7" s="295"/>
      <c r="AQH7" s="111"/>
      <c r="AQI7" s="111"/>
      <c r="AQJ7" s="111"/>
      <c r="AQK7" s="296"/>
      <c r="AQL7" s="295"/>
      <c r="AQM7" s="295"/>
      <c r="AQN7" s="295"/>
      <c r="AQO7" s="295"/>
      <c r="AQP7" s="111"/>
      <c r="AQQ7" s="111"/>
      <c r="AQR7" s="111"/>
      <c r="AQS7" s="296"/>
      <c r="AQT7" s="295"/>
      <c r="AQU7" s="295"/>
      <c r="AQV7" s="295"/>
      <c r="AQW7" s="295"/>
      <c r="AQX7" s="111"/>
      <c r="AQY7" s="111"/>
      <c r="AQZ7" s="111"/>
      <c r="ARA7" s="296"/>
      <c r="ARB7" s="295"/>
      <c r="ARC7" s="295"/>
      <c r="ARD7" s="295"/>
      <c r="ARE7" s="295"/>
      <c r="ARF7" s="111"/>
      <c r="ARG7" s="111"/>
      <c r="ARH7" s="111"/>
      <c r="ARI7" s="296"/>
      <c r="ARJ7" s="295"/>
      <c r="ARK7" s="295"/>
      <c r="ARL7" s="295"/>
      <c r="ARM7" s="295"/>
      <c r="ARN7" s="111"/>
      <c r="ARO7" s="111"/>
      <c r="ARP7" s="111"/>
      <c r="ARQ7" s="296"/>
      <c r="ARR7" s="295"/>
      <c r="ARS7" s="295"/>
      <c r="ART7" s="295"/>
      <c r="ARU7" s="295"/>
      <c r="ARV7" s="111"/>
      <c r="ARW7" s="111"/>
      <c r="ARX7" s="111"/>
      <c r="ARY7" s="296"/>
      <c r="ARZ7" s="295"/>
      <c r="ASA7" s="295"/>
      <c r="ASB7" s="295"/>
      <c r="ASC7" s="295"/>
      <c r="ASD7" s="111"/>
      <c r="ASE7" s="111"/>
      <c r="ASF7" s="111"/>
      <c r="ASG7" s="296"/>
      <c r="ASH7" s="295"/>
      <c r="ASI7" s="295"/>
      <c r="ASJ7" s="295"/>
      <c r="ASK7" s="295"/>
      <c r="ASL7" s="111"/>
      <c r="ASM7" s="111"/>
      <c r="ASN7" s="111"/>
      <c r="ASO7" s="296"/>
      <c r="ASP7" s="295"/>
      <c r="ASQ7" s="295"/>
      <c r="ASR7" s="295"/>
      <c r="ASS7" s="295"/>
      <c r="AST7" s="111"/>
      <c r="ASU7" s="111"/>
      <c r="ASV7" s="111"/>
      <c r="ASW7" s="296"/>
      <c r="ASX7" s="295"/>
      <c r="ASY7" s="295"/>
      <c r="ASZ7" s="295"/>
      <c r="ATA7" s="295"/>
      <c r="ATB7" s="111"/>
      <c r="ATC7" s="111"/>
      <c r="ATD7" s="111"/>
      <c r="ATE7" s="296"/>
      <c r="ATF7" s="295"/>
      <c r="ATG7" s="295"/>
      <c r="ATH7" s="295"/>
      <c r="ATI7" s="295"/>
      <c r="ATJ7" s="111"/>
      <c r="ATK7" s="111"/>
      <c r="ATL7" s="111"/>
      <c r="ATM7" s="296"/>
      <c r="ATN7" s="295"/>
      <c r="ATO7" s="295"/>
      <c r="ATP7" s="295"/>
      <c r="ATQ7" s="295"/>
      <c r="ATR7" s="111"/>
      <c r="ATS7" s="111"/>
      <c r="ATT7" s="111"/>
      <c r="ATU7" s="296"/>
      <c r="ATV7" s="295"/>
      <c r="ATW7" s="295"/>
      <c r="ATX7" s="295"/>
      <c r="ATY7" s="295"/>
      <c r="ATZ7" s="111"/>
      <c r="AUA7" s="111"/>
      <c r="AUB7" s="111"/>
      <c r="AUC7" s="296"/>
      <c r="AUD7" s="295"/>
      <c r="AUE7" s="295"/>
      <c r="AUF7" s="295"/>
      <c r="AUG7" s="295"/>
      <c r="AUH7" s="111"/>
      <c r="AUI7" s="111"/>
      <c r="AUJ7" s="111"/>
      <c r="AUK7" s="296"/>
      <c r="AUL7" s="295"/>
      <c r="AUM7" s="295"/>
      <c r="AUN7" s="295"/>
      <c r="AUO7" s="295"/>
      <c r="AUP7" s="111"/>
      <c r="AUQ7" s="111"/>
      <c r="AUR7" s="111"/>
      <c r="AUS7" s="296"/>
      <c r="AUT7" s="295"/>
      <c r="AUU7" s="295"/>
      <c r="AUV7" s="295"/>
      <c r="AUW7" s="295"/>
      <c r="AUX7" s="111"/>
      <c r="AUY7" s="111"/>
      <c r="AUZ7" s="111"/>
      <c r="AVA7" s="296"/>
      <c r="AVB7" s="295"/>
      <c r="AVC7" s="295"/>
      <c r="AVD7" s="295"/>
      <c r="AVE7" s="295"/>
      <c r="AVF7" s="111"/>
      <c r="AVG7" s="111"/>
      <c r="AVH7" s="111"/>
      <c r="AVI7" s="296"/>
      <c r="AVJ7" s="295"/>
      <c r="AVK7" s="295"/>
      <c r="AVL7" s="295"/>
      <c r="AVM7" s="295"/>
      <c r="AVN7" s="111"/>
      <c r="AVO7" s="111"/>
      <c r="AVP7" s="111"/>
      <c r="AVQ7" s="296"/>
      <c r="AVR7" s="295"/>
      <c r="AVS7" s="295"/>
      <c r="AVT7" s="295"/>
      <c r="AVU7" s="295"/>
      <c r="AVV7" s="111"/>
      <c r="AVW7" s="111"/>
      <c r="AVX7" s="111"/>
      <c r="AVY7" s="296"/>
      <c r="AVZ7" s="295"/>
      <c r="AWA7" s="295"/>
      <c r="AWB7" s="295"/>
      <c r="AWC7" s="295"/>
      <c r="AWD7" s="111"/>
      <c r="AWE7" s="111"/>
      <c r="AWF7" s="111"/>
      <c r="AWG7" s="296"/>
      <c r="AWH7" s="295"/>
      <c r="AWI7" s="295"/>
      <c r="AWJ7" s="295"/>
      <c r="AWK7" s="295"/>
      <c r="AWL7" s="111"/>
      <c r="AWM7" s="111"/>
      <c r="AWN7" s="111"/>
      <c r="AWO7" s="296"/>
      <c r="AWP7" s="295"/>
      <c r="AWQ7" s="295"/>
      <c r="AWR7" s="295"/>
      <c r="AWS7" s="295"/>
      <c r="AWT7" s="111"/>
      <c r="AWU7" s="111"/>
      <c r="AWV7" s="111"/>
      <c r="AWW7" s="296"/>
      <c r="AWX7" s="295"/>
      <c r="AWY7" s="295"/>
      <c r="AWZ7" s="295"/>
      <c r="AXA7" s="295"/>
      <c r="AXB7" s="111"/>
      <c r="AXC7" s="111"/>
      <c r="AXD7" s="111"/>
      <c r="AXE7" s="296"/>
      <c r="AXF7" s="295"/>
      <c r="AXG7" s="295"/>
      <c r="AXH7" s="295"/>
      <c r="AXI7" s="295"/>
      <c r="AXJ7" s="111"/>
      <c r="AXK7" s="111"/>
      <c r="AXL7" s="111"/>
      <c r="AXM7" s="296"/>
      <c r="AXN7" s="295"/>
      <c r="AXO7" s="295"/>
      <c r="AXP7" s="295"/>
      <c r="AXQ7" s="295"/>
      <c r="AXR7" s="111"/>
      <c r="AXS7" s="111"/>
      <c r="AXT7" s="111"/>
      <c r="AXU7" s="296"/>
      <c r="AXV7" s="295"/>
      <c r="AXW7" s="295"/>
      <c r="AXX7" s="295"/>
      <c r="AXY7" s="295"/>
      <c r="AXZ7" s="111"/>
      <c r="AYA7" s="111"/>
      <c r="AYB7" s="111"/>
      <c r="AYC7" s="296"/>
      <c r="AYD7" s="295"/>
      <c r="AYE7" s="295"/>
      <c r="AYF7" s="295"/>
      <c r="AYG7" s="295"/>
      <c r="AYH7" s="111"/>
      <c r="AYI7" s="111"/>
      <c r="AYJ7" s="111"/>
      <c r="AYK7" s="296"/>
      <c r="AYL7" s="295"/>
      <c r="AYM7" s="295"/>
      <c r="AYN7" s="295"/>
      <c r="AYO7" s="295"/>
      <c r="AYP7" s="111"/>
      <c r="AYQ7" s="111"/>
      <c r="AYR7" s="111"/>
      <c r="AYS7" s="296"/>
      <c r="AYT7" s="295"/>
      <c r="AYU7" s="295"/>
      <c r="AYV7" s="295"/>
      <c r="AYW7" s="295"/>
      <c r="AYX7" s="111"/>
      <c r="AYY7" s="111"/>
      <c r="AYZ7" s="111"/>
      <c r="AZA7" s="296"/>
      <c r="AZB7" s="295"/>
      <c r="AZC7" s="295"/>
      <c r="AZD7" s="295"/>
      <c r="AZE7" s="295"/>
      <c r="AZF7" s="111"/>
      <c r="AZG7" s="111"/>
      <c r="AZH7" s="111"/>
      <c r="AZI7" s="296"/>
      <c r="AZJ7" s="295"/>
      <c r="AZK7" s="295"/>
      <c r="AZL7" s="295"/>
      <c r="AZM7" s="295"/>
      <c r="AZN7" s="111"/>
      <c r="AZO7" s="111"/>
      <c r="AZP7" s="111"/>
      <c r="AZQ7" s="296"/>
      <c r="AZR7" s="295"/>
      <c r="AZS7" s="295"/>
      <c r="AZT7" s="295"/>
      <c r="AZU7" s="295"/>
      <c r="AZV7" s="111"/>
      <c r="AZW7" s="111"/>
      <c r="AZX7" s="111"/>
      <c r="AZY7" s="296"/>
      <c r="AZZ7" s="295"/>
      <c r="BAA7" s="295"/>
      <c r="BAB7" s="295"/>
      <c r="BAC7" s="295"/>
      <c r="BAD7" s="111"/>
      <c r="BAE7" s="111"/>
      <c r="BAF7" s="111"/>
      <c r="BAG7" s="296"/>
      <c r="BAH7" s="295"/>
      <c r="BAI7" s="295"/>
      <c r="BAJ7" s="295"/>
      <c r="BAK7" s="295"/>
      <c r="BAL7" s="111"/>
      <c r="BAM7" s="111"/>
      <c r="BAN7" s="111"/>
      <c r="BAO7" s="296"/>
      <c r="BAP7" s="295"/>
      <c r="BAQ7" s="295"/>
      <c r="BAR7" s="295"/>
      <c r="BAS7" s="295"/>
      <c r="BAT7" s="111"/>
      <c r="BAU7" s="111"/>
      <c r="BAV7" s="111"/>
      <c r="BAW7" s="296"/>
      <c r="BAX7" s="295"/>
      <c r="BAY7" s="295"/>
      <c r="BAZ7" s="295"/>
      <c r="BBA7" s="295"/>
      <c r="BBB7" s="111"/>
      <c r="BBC7" s="111"/>
      <c r="BBD7" s="111"/>
      <c r="BBE7" s="296"/>
      <c r="BBF7" s="295"/>
      <c r="BBG7" s="295"/>
      <c r="BBH7" s="295"/>
      <c r="BBI7" s="295"/>
      <c r="BBJ7" s="111"/>
      <c r="BBK7" s="111"/>
      <c r="BBL7" s="111"/>
      <c r="BBM7" s="296"/>
      <c r="BBN7" s="295"/>
      <c r="BBO7" s="295"/>
      <c r="BBP7" s="295"/>
      <c r="BBQ7" s="295"/>
      <c r="BBR7" s="111"/>
      <c r="BBS7" s="111"/>
      <c r="BBT7" s="111"/>
      <c r="BBU7" s="296"/>
      <c r="BBV7" s="295"/>
      <c r="BBW7" s="295"/>
      <c r="BBX7" s="295"/>
      <c r="BBY7" s="295"/>
    </row>
    <row r="8" spans="1:1429">
      <c r="A8" s="112" t="s">
        <v>968</v>
      </c>
      <c r="B8" s="112"/>
      <c r="C8" s="112"/>
      <c r="D8" s="113"/>
      <c r="E8" s="295"/>
      <c r="F8" s="295"/>
      <c r="G8" s="112"/>
      <c r="H8" s="112"/>
      <c r="I8" s="113"/>
      <c r="J8" s="295"/>
      <c r="K8" s="295"/>
      <c r="L8" s="295"/>
      <c r="M8" s="295"/>
      <c r="N8" s="112"/>
      <c r="O8" s="112"/>
      <c r="P8" s="112"/>
      <c r="Q8" s="113"/>
      <c r="R8" s="295"/>
      <c r="S8" s="295"/>
      <c r="T8" s="295"/>
      <c r="U8" s="295"/>
      <c r="V8" s="112"/>
      <c r="W8" s="112"/>
      <c r="X8" s="112"/>
      <c r="Y8" s="113"/>
      <c r="Z8" s="295"/>
      <c r="AA8" s="295"/>
      <c r="AB8" s="295"/>
      <c r="AC8" s="295"/>
      <c r="AD8" s="112"/>
      <c r="AE8" s="112"/>
      <c r="AF8" s="112"/>
      <c r="AG8" s="113"/>
      <c r="AH8" s="295"/>
      <c r="AI8" s="295"/>
      <c r="AJ8" s="295"/>
      <c r="AK8" s="295"/>
      <c r="AL8" s="112"/>
      <c r="AM8" s="112"/>
      <c r="AN8" s="112"/>
      <c r="AO8" s="113"/>
      <c r="AP8" s="295"/>
      <c r="AQ8" s="295"/>
      <c r="AR8" s="295"/>
      <c r="AS8" s="295"/>
      <c r="AT8" s="112"/>
      <c r="AU8" s="112"/>
      <c r="AV8" s="112"/>
      <c r="AW8" s="113"/>
      <c r="AX8" s="295"/>
      <c r="AY8" s="295"/>
      <c r="AZ8" s="295"/>
      <c r="BA8" s="295"/>
      <c r="BB8" s="112"/>
      <c r="BC8" s="112"/>
      <c r="BD8" s="112"/>
      <c r="BE8" s="113"/>
      <c r="BF8" s="295"/>
      <c r="BG8" s="295"/>
      <c r="BH8" s="295"/>
      <c r="BI8" s="295"/>
      <c r="BJ8" s="112"/>
      <c r="BK8" s="112"/>
      <c r="BL8" s="112"/>
      <c r="BM8" s="113"/>
      <c r="BN8" s="295"/>
      <c r="BO8" s="295"/>
      <c r="BP8" s="295"/>
      <c r="BQ8" s="295"/>
      <c r="BR8" s="112"/>
      <c r="BS8" s="112"/>
      <c r="BT8" s="112"/>
      <c r="BU8" s="113"/>
      <c r="BV8" s="295"/>
      <c r="BW8" s="295"/>
      <c r="BX8" s="295"/>
      <c r="BY8" s="295"/>
      <c r="BZ8" s="112"/>
      <c r="CA8" s="112"/>
      <c r="CB8" s="112"/>
      <c r="CC8" s="113"/>
      <c r="CD8" s="295"/>
      <c r="CE8" s="295"/>
      <c r="CF8" s="295"/>
      <c r="CG8" s="295"/>
      <c r="CH8" s="112"/>
      <c r="CI8" s="112"/>
      <c r="CJ8" s="112"/>
      <c r="CK8" s="113"/>
      <c r="CL8" s="295"/>
      <c r="CM8" s="295"/>
      <c r="CN8" s="295"/>
      <c r="CO8" s="295"/>
      <c r="CP8" s="112"/>
      <c r="CQ8" s="112"/>
      <c r="CR8" s="112"/>
      <c r="CS8" s="113"/>
      <c r="CT8" s="295"/>
      <c r="CU8" s="295"/>
      <c r="CV8" s="295"/>
      <c r="CW8" s="295"/>
      <c r="CX8" s="112"/>
      <c r="CY8" s="112"/>
      <c r="CZ8" s="112"/>
      <c r="DA8" s="113"/>
      <c r="DB8" s="295"/>
      <c r="DC8" s="295"/>
      <c r="DD8" s="295"/>
      <c r="DE8" s="295"/>
      <c r="DF8" s="112"/>
      <c r="DG8" s="112"/>
      <c r="DH8" s="112"/>
      <c r="DI8" s="113"/>
      <c r="DJ8" s="295"/>
      <c r="DK8" s="295"/>
      <c r="DL8" s="295"/>
      <c r="DM8" s="295"/>
      <c r="DN8" s="112"/>
      <c r="DO8" s="112"/>
      <c r="DP8" s="112"/>
      <c r="DQ8" s="113"/>
      <c r="DR8" s="295"/>
      <c r="DS8" s="295"/>
      <c r="DT8" s="295"/>
      <c r="DU8" s="295"/>
      <c r="DV8" s="112"/>
      <c r="DW8" s="112"/>
      <c r="DX8" s="112"/>
      <c r="DY8" s="113"/>
      <c r="DZ8" s="295"/>
      <c r="EA8" s="295"/>
      <c r="EB8" s="295"/>
      <c r="EC8" s="295"/>
      <c r="ED8" s="112"/>
      <c r="EE8" s="112"/>
      <c r="EF8" s="112"/>
      <c r="EG8" s="113"/>
      <c r="EH8" s="295"/>
      <c r="EI8" s="295"/>
      <c r="EJ8" s="295"/>
      <c r="EK8" s="295"/>
      <c r="EL8" s="112"/>
      <c r="EM8" s="112"/>
      <c r="EN8" s="112"/>
      <c r="EO8" s="113"/>
      <c r="EP8" s="295"/>
      <c r="EQ8" s="295"/>
      <c r="ER8" s="295"/>
      <c r="ES8" s="295"/>
      <c r="ET8" s="112"/>
      <c r="EU8" s="112"/>
      <c r="EV8" s="112"/>
      <c r="EW8" s="113"/>
      <c r="EX8" s="295"/>
      <c r="EY8" s="295"/>
      <c r="EZ8" s="295"/>
      <c r="FA8" s="295"/>
      <c r="FB8" s="112"/>
      <c r="FC8" s="112"/>
      <c r="FD8" s="112"/>
      <c r="FE8" s="113"/>
      <c r="FF8" s="295"/>
      <c r="FG8" s="295"/>
      <c r="FH8" s="295"/>
      <c r="FI8" s="295"/>
      <c r="FJ8" s="112"/>
      <c r="FK8" s="112"/>
      <c r="FL8" s="112"/>
      <c r="FM8" s="113"/>
      <c r="FN8" s="295"/>
      <c r="FO8" s="295"/>
      <c r="FP8" s="295"/>
      <c r="FQ8" s="295"/>
      <c r="FR8" s="112"/>
      <c r="FS8" s="112"/>
      <c r="FT8" s="112"/>
      <c r="FU8" s="113"/>
      <c r="FV8" s="295"/>
      <c r="FW8" s="295"/>
      <c r="FX8" s="295"/>
      <c r="FY8" s="295"/>
      <c r="FZ8" s="112"/>
      <c r="GA8" s="112"/>
      <c r="GB8" s="112"/>
      <c r="GC8" s="113"/>
      <c r="GD8" s="295"/>
      <c r="GE8" s="295"/>
      <c r="GF8" s="295"/>
      <c r="GG8" s="295"/>
      <c r="GH8" s="112"/>
      <c r="GI8" s="112"/>
      <c r="GJ8" s="112"/>
      <c r="GK8" s="113"/>
      <c r="GL8" s="295"/>
      <c r="GM8" s="295"/>
      <c r="GN8" s="295"/>
      <c r="GO8" s="295"/>
      <c r="GP8" s="112"/>
      <c r="GQ8" s="112"/>
      <c r="GR8" s="112"/>
      <c r="GS8" s="113"/>
      <c r="GT8" s="295"/>
      <c r="GU8" s="295"/>
      <c r="GV8" s="295"/>
      <c r="GW8" s="295"/>
      <c r="GX8" s="112"/>
      <c r="GY8" s="112"/>
      <c r="GZ8" s="112"/>
      <c r="HA8" s="113"/>
      <c r="HB8" s="295"/>
      <c r="HC8" s="295"/>
      <c r="HD8" s="295"/>
      <c r="HE8" s="295"/>
      <c r="HF8" s="112"/>
      <c r="HG8" s="112"/>
      <c r="HH8" s="112"/>
      <c r="HI8" s="113"/>
      <c r="HJ8" s="295"/>
      <c r="HK8" s="295"/>
      <c r="HL8" s="295"/>
      <c r="HM8" s="295"/>
      <c r="HN8" s="112"/>
      <c r="HO8" s="112"/>
      <c r="HP8" s="112"/>
      <c r="HQ8" s="113"/>
      <c r="HR8" s="295"/>
      <c r="HS8" s="295"/>
      <c r="HT8" s="295"/>
      <c r="HU8" s="295"/>
      <c r="HV8" s="112"/>
      <c r="HW8" s="112"/>
      <c r="HX8" s="112"/>
      <c r="HY8" s="113"/>
      <c r="HZ8" s="295"/>
      <c r="IA8" s="295"/>
      <c r="IB8" s="295"/>
      <c r="IC8" s="295"/>
      <c r="ID8" s="112"/>
      <c r="IE8" s="112"/>
      <c r="IF8" s="112"/>
      <c r="IG8" s="113"/>
      <c r="IH8" s="295"/>
      <c r="II8" s="295"/>
      <c r="IJ8" s="295"/>
      <c r="IK8" s="295"/>
      <c r="IL8" s="112"/>
      <c r="IM8" s="112"/>
      <c r="IN8" s="112"/>
      <c r="IO8" s="113"/>
      <c r="IP8" s="295"/>
      <c r="IQ8" s="295"/>
      <c r="IR8" s="295"/>
      <c r="IS8" s="295"/>
      <c r="IT8" s="112"/>
      <c r="IU8" s="112"/>
      <c r="IV8" s="112"/>
      <c r="IW8" s="113"/>
      <c r="IX8" s="295"/>
      <c r="IY8" s="295"/>
      <c r="IZ8" s="295"/>
      <c r="JA8" s="295"/>
      <c r="JB8" s="112"/>
      <c r="JC8" s="112"/>
      <c r="JD8" s="112"/>
      <c r="JE8" s="113"/>
      <c r="JF8" s="295"/>
      <c r="JG8" s="295"/>
      <c r="JH8" s="295"/>
      <c r="JI8" s="295"/>
      <c r="JJ8" s="112"/>
      <c r="JK8" s="112"/>
      <c r="JL8" s="112"/>
      <c r="JM8" s="113"/>
      <c r="JN8" s="295"/>
      <c r="JO8" s="295"/>
      <c r="JP8" s="295"/>
      <c r="JQ8" s="295"/>
      <c r="JR8" s="112"/>
      <c r="JS8" s="112"/>
      <c r="JT8" s="112"/>
      <c r="JU8" s="113"/>
      <c r="JV8" s="295"/>
      <c r="JW8" s="295"/>
      <c r="JX8" s="295"/>
      <c r="JY8" s="295"/>
      <c r="JZ8" s="112"/>
      <c r="KA8" s="112"/>
      <c r="KB8" s="112"/>
      <c r="KC8" s="113"/>
      <c r="KD8" s="295"/>
      <c r="KE8" s="295"/>
      <c r="KF8" s="295"/>
      <c r="KG8" s="295"/>
      <c r="KH8" s="112"/>
      <c r="KI8" s="112"/>
      <c r="KJ8" s="112"/>
      <c r="KK8" s="113"/>
      <c r="KL8" s="295"/>
      <c r="KM8" s="295"/>
      <c r="KN8" s="295"/>
      <c r="KO8" s="295"/>
      <c r="KP8" s="112"/>
      <c r="KQ8" s="112"/>
      <c r="KR8" s="112"/>
      <c r="KS8" s="113"/>
      <c r="KT8" s="295"/>
      <c r="KU8" s="295"/>
      <c r="KV8" s="295"/>
      <c r="KW8" s="295"/>
      <c r="KX8" s="112"/>
      <c r="KY8" s="112"/>
      <c r="KZ8" s="112"/>
      <c r="LA8" s="113"/>
      <c r="LB8" s="295"/>
      <c r="LC8" s="295"/>
      <c r="LD8" s="295"/>
      <c r="LE8" s="295"/>
      <c r="LF8" s="112"/>
      <c r="LG8" s="112"/>
      <c r="LH8" s="112"/>
      <c r="LI8" s="113"/>
      <c r="LJ8" s="295"/>
      <c r="LK8" s="295"/>
      <c r="LL8" s="295"/>
      <c r="LM8" s="295"/>
      <c r="LN8" s="112"/>
      <c r="LO8" s="112"/>
      <c r="LP8" s="112"/>
      <c r="LQ8" s="113"/>
      <c r="LR8" s="295"/>
      <c r="LS8" s="295"/>
      <c r="LT8" s="295"/>
      <c r="LU8" s="295"/>
      <c r="LV8" s="112"/>
      <c r="LW8" s="112"/>
      <c r="LX8" s="112"/>
      <c r="LY8" s="113"/>
      <c r="LZ8" s="295"/>
      <c r="MA8" s="295"/>
      <c r="MB8" s="295"/>
      <c r="MC8" s="295"/>
      <c r="MD8" s="112"/>
      <c r="ME8" s="112"/>
      <c r="MF8" s="112"/>
      <c r="MG8" s="113"/>
      <c r="MH8" s="295"/>
      <c r="MI8" s="295"/>
      <c r="MJ8" s="295"/>
      <c r="MK8" s="295"/>
      <c r="ML8" s="112"/>
      <c r="MM8" s="112"/>
      <c r="MN8" s="112"/>
      <c r="MO8" s="113"/>
      <c r="MP8" s="295"/>
      <c r="MQ8" s="295"/>
      <c r="MR8" s="295"/>
      <c r="MS8" s="295"/>
      <c r="MT8" s="112"/>
      <c r="MU8" s="112"/>
      <c r="MV8" s="112"/>
      <c r="MW8" s="113"/>
      <c r="MX8" s="295"/>
      <c r="MY8" s="295"/>
      <c r="MZ8" s="295"/>
      <c r="NA8" s="295"/>
      <c r="NB8" s="112"/>
      <c r="NC8" s="112"/>
      <c r="ND8" s="112"/>
      <c r="NE8" s="113"/>
      <c r="NF8" s="295"/>
      <c r="NG8" s="295"/>
      <c r="NH8" s="295"/>
      <c r="NI8" s="295"/>
      <c r="NJ8" s="112"/>
      <c r="NK8" s="112"/>
      <c r="NL8" s="112"/>
      <c r="NM8" s="113"/>
      <c r="NN8" s="295"/>
      <c r="NO8" s="295"/>
      <c r="NP8" s="295"/>
      <c r="NQ8" s="295"/>
      <c r="NR8" s="112"/>
      <c r="NS8" s="112"/>
      <c r="NT8" s="112"/>
      <c r="NU8" s="113"/>
      <c r="NV8" s="295"/>
      <c r="NW8" s="295"/>
      <c r="NX8" s="295"/>
      <c r="NY8" s="295"/>
      <c r="NZ8" s="112"/>
      <c r="OA8" s="112"/>
      <c r="OB8" s="112"/>
      <c r="OC8" s="113"/>
      <c r="OD8" s="295"/>
      <c r="OE8" s="295"/>
      <c r="OF8" s="295"/>
      <c r="OG8" s="295"/>
      <c r="OH8" s="112"/>
      <c r="OI8" s="112"/>
      <c r="OJ8" s="112"/>
      <c r="OK8" s="113"/>
      <c r="OL8" s="295"/>
      <c r="OM8" s="295"/>
      <c r="ON8" s="295"/>
      <c r="OO8" s="295"/>
      <c r="OP8" s="112"/>
      <c r="OQ8" s="112"/>
      <c r="OR8" s="112"/>
      <c r="OS8" s="113"/>
      <c r="OT8" s="295"/>
      <c r="OU8" s="295"/>
      <c r="OV8" s="295"/>
      <c r="OW8" s="295"/>
      <c r="OX8" s="112"/>
      <c r="OY8" s="112"/>
      <c r="OZ8" s="112"/>
      <c r="PA8" s="113"/>
      <c r="PB8" s="295"/>
      <c r="PC8" s="295"/>
      <c r="PD8" s="295"/>
      <c r="PE8" s="295"/>
      <c r="PF8" s="112"/>
      <c r="PG8" s="112"/>
      <c r="PH8" s="112"/>
      <c r="PI8" s="113"/>
      <c r="PJ8" s="295"/>
      <c r="PK8" s="295"/>
      <c r="PL8" s="295"/>
      <c r="PM8" s="295"/>
      <c r="PN8" s="112"/>
      <c r="PO8" s="112"/>
      <c r="PP8" s="112"/>
      <c r="PQ8" s="113"/>
      <c r="PR8" s="295"/>
      <c r="PS8" s="295"/>
      <c r="PT8" s="295"/>
      <c r="PU8" s="295"/>
      <c r="PV8" s="112"/>
      <c r="PW8" s="112"/>
      <c r="PX8" s="112"/>
      <c r="PY8" s="113"/>
      <c r="PZ8" s="295"/>
      <c r="QA8" s="295"/>
      <c r="QB8" s="295"/>
      <c r="QC8" s="295"/>
      <c r="QD8" s="112"/>
      <c r="QE8" s="112"/>
      <c r="QF8" s="112"/>
      <c r="QG8" s="113"/>
      <c r="QH8" s="295"/>
      <c r="QI8" s="295"/>
      <c r="QJ8" s="295"/>
      <c r="QK8" s="295"/>
      <c r="QL8" s="112"/>
      <c r="QM8" s="112"/>
      <c r="QN8" s="112"/>
      <c r="QO8" s="113"/>
      <c r="QP8" s="295"/>
      <c r="QQ8" s="295"/>
      <c r="QR8" s="295"/>
      <c r="QS8" s="295"/>
      <c r="QT8" s="112"/>
      <c r="QU8" s="112"/>
      <c r="QV8" s="112"/>
      <c r="QW8" s="113"/>
      <c r="QX8" s="295"/>
      <c r="QY8" s="295"/>
      <c r="QZ8" s="295"/>
      <c r="RA8" s="295"/>
      <c r="RB8" s="112"/>
      <c r="RC8" s="112"/>
      <c r="RD8" s="112"/>
      <c r="RE8" s="113"/>
      <c r="RF8" s="295"/>
      <c r="RG8" s="295"/>
      <c r="RH8" s="295"/>
      <c r="RI8" s="295"/>
      <c r="RJ8" s="112"/>
      <c r="RK8" s="112"/>
      <c r="RL8" s="112"/>
      <c r="RM8" s="113"/>
      <c r="RN8" s="295"/>
      <c r="RO8" s="295"/>
      <c r="RP8" s="295"/>
      <c r="RQ8" s="295"/>
      <c r="RR8" s="112"/>
      <c r="RS8" s="112"/>
      <c r="RT8" s="112"/>
      <c r="RU8" s="113"/>
      <c r="RV8" s="295"/>
      <c r="RW8" s="295"/>
      <c r="RX8" s="295"/>
      <c r="RY8" s="295"/>
      <c r="RZ8" s="112"/>
      <c r="SA8" s="112"/>
      <c r="SB8" s="112"/>
      <c r="SC8" s="113"/>
      <c r="SD8" s="295"/>
      <c r="SE8" s="295"/>
      <c r="SF8" s="295"/>
      <c r="SG8" s="295"/>
      <c r="SH8" s="112"/>
      <c r="SI8" s="112"/>
      <c r="SJ8" s="112"/>
      <c r="SK8" s="113"/>
      <c r="SL8" s="295"/>
      <c r="SM8" s="295"/>
      <c r="SN8" s="295"/>
      <c r="SO8" s="295"/>
      <c r="SP8" s="112"/>
      <c r="SQ8" s="112"/>
      <c r="SR8" s="112"/>
      <c r="SS8" s="113"/>
      <c r="ST8" s="295"/>
      <c r="SU8" s="295"/>
      <c r="SV8" s="295"/>
      <c r="SW8" s="295"/>
      <c r="SX8" s="112"/>
      <c r="SY8" s="112"/>
      <c r="SZ8" s="112"/>
      <c r="TA8" s="113"/>
      <c r="TB8" s="295"/>
      <c r="TC8" s="295"/>
      <c r="TD8" s="295"/>
      <c r="TE8" s="295"/>
      <c r="TF8" s="112"/>
      <c r="TG8" s="112"/>
      <c r="TH8" s="112"/>
      <c r="TI8" s="113"/>
      <c r="TJ8" s="295"/>
      <c r="TK8" s="295"/>
      <c r="TL8" s="295"/>
      <c r="TM8" s="295"/>
      <c r="TN8" s="112"/>
      <c r="TO8" s="112"/>
      <c r="TP8" s="112"/>
      <c r="TQ8" s="113"/>
      <c r="TR8" s="295"/>
      <c r="TS8" s="295"/>
      <c r="TT8" s="295"/>
      <c r="TU8" s="295"/>
      <c r="TV8" s="112"/>
      <c r="TW8" s="112"/>
      <c r="TX8" s="112"/>
      <c r="TY8" s="113"/>
      <c r="TZ8" s="295"/>
      <c r="UA8" s="295"/>
      <c r="UB8" s="295"/>
      <c r="UC8" s="295"/>
      <c r="UD8" s="112"/>
      <c r="UE8" s="112"/>
      <c r="UF8" s="112"/>
      <c r="UG8" s="113"/>
      <c r="UH8" s="295"/>
      <c r="UI8" s="295"/>
      <c r="UJ8" s="295"/>
      <c r="UK8" s="295"/>
      <c r="UL8" s="112"/>
      <c r="UM8" s="112"/>
      <c r="UN8" s="112"/>
      <c r="UO8" s="113"/>
      <c r="UP8" s="295"/>
      <c r="UQ8" s="295"/>
      <c r="UR8" s="295"/>
      <c r="US8" s="295"/>
      <c r="UT8" s="112"/>
      <c r="UU8" s="112"/>
      <c r="UV8" s="112"/>
      <c r="UW8" s="113"/>
      <c r="UX8" s="295"/>
      <c r="UY8" s="295"/>
      <c r="UZ8" s="295"/>
      <c r="VA8" s="295"/>
      <c r="VB8" s="112"/>
      <c r="VC8" s="112"/>
      <c r="VD8" s="112"/>
      <c r="VE8" s="113"/>
      <c r="VF8" s="295"/>
      <c r="VG8" s="295"/>
      <c r="VH8" s="295"/>
      <c r="VI8" s="295"/>
      <c r="VJ8" s="112"/>
      <c r="VK8" s="112"/>
      <c r="VL8" s="112"/>
      <c r="VM8" s="113"/>
      <c r="VN8" s="295"/>
      <c r="VO8" s="295"/>
      <c r="VP8" s="295"/>
      <c r="VQ8" s="295"/>
      <c r="VR8" s="112"/>
      <c r="VS8" s="112"/>
      <c r="VT8" s="112"/>
      <c r="VU8" s="113"/>
      <c r="VV8" s="295"/>
      <c r="VW8" s="295"/>
      <c r="VX8" s="295"/>
      <c r="VY8" s="295"/>
      <c r="VZ8" s="112"/>
      <c r="WA8" s="112"/>
      <c r="WB8" s="112"/>
      <c r="WC8" s="113"/>
      <c r="WD8" s="295"/>
      <c r="WE8" s="295"/>
      <c r="WF8" s="295"/>
      <c r="WG8" s="295"/>
      <c r="WH8" s="112"/>
      <c r="WI8" s="112"/>
      <c r="WJ8" s="112"/>
      <c r="WK8" s="113"/>
      <c r="WL8" s="295"/>
      <c r="WM8" s="295"/>
      <c r="WN8" s="295"/>
      <c r="WO8" s="295"/>
      <c r="WP8" s="112"/>
      <c r="WQ8" s="112"/>
      <c r="WR8" s="112"/>
      <c r="WS8" s="113"/>
      <c r="WT8" s="295"/>
      <c r="WU8" s="295"/>
      <c r="WV8" s="295"/>
      <c r="WW8" s="295"/>
      <c r="WX8" s="112"/>
      <c r="WY8" s="112"/>
      <c r="WZ8" s="112"/>
      <c r="XA8" s="113"/>
      <c r="XB8" s="295"/>
      <c r="XC8" s="295"/>
      <c r="XD8" s="295"/>
      <c r="XE8" s="295"/>
      <c r="XF8" s="112"/>
      <c r="XG8" s="112"/>
      <c r="XH8" s="112"/>
      <c r="XI8" s="113"/>
      <c r="XJ8" s="295"/>
      <c r="XK8" s="295"/>
      <c r="XL8" s="295"/>
      <c r="XM8" s="295"/>
      <c r="XN8" s="112"/>
      <c r="XO8" s="112"/>
      <c r="XP8" s="112"/>
      <c r="XQ8" s="113"/>
      <c r="XR8" s="295"/>
      <c r="XS8" s="295"/>
      <c r="XT8" s="295"/>
      <c r="XU8" s="295"/>
      <c r="XV8" s="112"/>
      <c r="XW8" s="112"/>
      <c r="XX8" s="112"/>
      <c r="XY8" s="113"/>
      <c r="XZ8" s="295"/>
      <c r="YA8" s="295"/>
      <c r="YB8" s="295"/>
      <c r="YC8" s="295"/>
      <c r="YD8" s="112"/>
      <c r="YE8" s="112"/>
      <c r="YF8" s="112"/>
      <c r="YG8" s="113"/>
      <c r="YH8" s="295"/>
      <c r="YI8" s="295"/>
      <c r="YJ8" s="295"/>
      <c r="YK8" s="295"/>
      <c r="YL8" s="112"/>
      <c r="YM8" s="112"/>
      <c r="YN8" s="112"/>
      <c r="YO8" s="113"/>
      <c r="YP8" s="295"/>
      <c r="YQ8" s="295"/>
      <c r="YR8" s="295"/>
      <c r="YS8" s="295"/>
      <c r="YT8" s="112"/>
      <c r="YU8" s="112"/>
      <c r="YV8" s="112"/>
      <c r="YW8" s="113"/>
      <c r="YX8" s="295"/>
      <c r="YY8" s="295"/>
      <c r="YZ8" s="295"/>
      <c r="ZA8" s="295"/>
      <c r="ZB8" s="112"/>
      <c r="ZC8" s="112"/>
      <c r="ZD8" s="112"/>
      <c r="ZE8" s="113"/>
      <c r="ZF8" s="295"/>
      <c r="ZG8" s="295"/>
      <c r="ZH8" s="295"/>
      <c r="ZI8" s="295"/>
      <c r="ZJ8" s="112"/>
      <c r="ZK8" s="112"/>
      <c r="ZL8" s="112"/>
      <c r="ZM8" s="113"/>
      <c r="ZN8" s="295"/>
      <c r="ZO8" s="295"/>
      <c r="ZP8" s="295"/>
      <c r="ZQ8" s="295"/>
      <c r="ZR8" s="112"/>
      <c r="ZS8" s="112"/>
      <c r="ZT8" s="112"/>
      <c r="ZU8" s="113"/>
      <c r="ZV8" s="295"/>
      <c r="ZW8" s="295"/>
      <c r="ZX8" s="295"/>
      <c r="ZY8" s="295"/>
      <c r="ZZ8" s="112"/>
      <c r="AAA8" s="112"/>
      <c r="AAB8" s="112"/>
      <c r="AAC8" s="113"/>
      <c r="AAD8" s="295"/>
      <c r="AAE8" s="295"/>
      <c r="AAF8" s="295"/>
      <c r="AAG8" s="295"/>
      <c r="AAH8" s="112"/>
      <c r="AAI8" s="112"/>
      <c r="AAJ8" s="112"/>
      <c r="AAK8" s="113"/>
      <c r="AAL8" s="295"/>
      <c r="AAM8" s="295"/>
      <c r="AAN8" s="295"/>
      <c r="AAO8" s="295"/>
      <c r="AAP8" s="112"/>
      <c r="AAQ8" s="112"/>
      <c r="AAR8" s="112"/>
      <c r="AAS8" s="113"/>
      <c r="AAT8" s="295"/>
      <c r="AAU8" s="295"/>
      <c r="AAV8" s="295"/>
      <c r="AAW8" s="295"/>
      <c r="AAX8" s="112"/>
      <c r="AAY8" s="112"/>
      <c r="AAZ8" s="112"/>
      <c r="ABA8" s="113"/>
      <c r="ABB8" s="295"/>
      <c r="ABC8" s="295"/>
      <c r="ABD8" s="295"/>
      <c r="ABE8" s="295"/>
      <c r="ABF8" s="112"/>
      <c r="ABG8" s="112"/>
      <c r="ABH8" s="112"/>
      <c r="ABI8" s="113"/>
      <c r="ABJ8" s="295"/>
      <c r="ABK8" s="295"/>
      <c r="ABL8" s="295"/>
      <c r="ABM8" s="295"/>
      <c r="ABN8" s="112"/>
      <c r="ABO8" s="112"/>
      <c r="ABP8" s="112"/>
      <c r="ABQ8" s="113"/>
      <c r="ABR8" s="295"/>
      <c r="ABS8" s="295"/>
      <c r="ABT8" s="295"/>
      <c r="ABU8" s="295"/>
      <c r="ABV8" s="112"/>
      <c r="ABW8" s="112"/>
      <c r="ABX8" s="112"/>
      <c r="ABY8" s="113"/>
      <c r="ABZ8" s="295"/>
      <c r="ACA8" s="295"/>
      <c r="ACB8" s="295"/>
      <c r="ACC8" s="295"/>
      <c r="ACD8" s="112"/>
      <c r="ACE8" s="112"/>
      <c r="ACF8" s="112"/>
      <c r="ACG8" s="113"/>
      <c r="ACH8" s="295"/>
      <c r="ACI8" s="295"/>
      <c r="ACJ8" s="295"/>
      <c r="ACK8" s="295"/>
      <c r="ACL8" s="112"/>
      <c r="ACM8" s="112"/>
      <c r="ACN8" s="112"/>
      <c r="ACO8" s="113"/>
      <c r="ACP8" s="295"/>
      <c r="ACQ8" s="295"/>
      <c r="ACR8" s="295"/>
      <c r="ACS8" s="295"/>
      <c r="ACT8" s="112"/>
      <c r="ACU8" s="112"/>
      <c r="ACV8" s="112"/>
      <c r="ACW8" s="113"/>
      <c r="ACX8" s="295"/>
      <c r="ACY8" s="295"/>
      <c r="ACZ8" s="295"/>
      <c r="ADA8" s="295"/>
      <c r="ADB8" s="112"/>
      <c r="ADC8" s="112"/>
      <c r="ADD8" s="112"/>
      <c r="ADE8" s="113"/>
      <c r="ADF8" s="295"/>
      <c r="ADG8" s="295"/>
      <c r="ADH8" s="295"/>
      <c r="ADI8" s="295"/>
      <c r="ADJ8" s="112"/>
      <c r="ADK8" s="112"/>
      <c r="ADL8" s="112"/>
      <c r="ADM8" s="113"/>
      <c r="ADN8" s="295"/>
      <c r="ADO8" s="295"/>
      <c r="ADP8" s="295"/>
      <c r="ADQ8" s="295"/>
      <c r="ADR8" s="112"/>
      <c r="ADS8" s="112"/>
      <c r="ADT8" s="112"/>
      <c r="ADU8" s="113"/>
      <c r="ADV8" s="295"/>
      <c r="ADW8" s="295"/>
      <c r="ADX8" s="295"/>
      <c r="ADY8" s="295"/>
      <c r="ADZ8" s="112"/>
      <c r="AEA8" s="112"/>
      <c r="AEB8" s="112"/>
      <c r="AEC8" s="113"/>
      <c r="AED8" s="295"/>
      <c r="AEE8" s="295"/>
      <c r="AEF8" s="295"/>
      <c r="AEG8" s="295"/>
      <c r="AEH8" s="112"/>
      <c r="AEI8" s="112"/>
      <c r="AEJ8" s="112"/>
      <c r="AEK8" s="113"/>
      <c r="AEL8" s="295"/>
      <c r="AEM8" s="295"/>
      <c r="AEN8" s="295"/>
      <c r="AEO8" s="295"/>
      <c r="AEP8" s="112"/>
      <c r="AEQ8" s="112"/>
      <c r="AER8" s="112"/>
      <c r="AES8" s="113"/>
      <c r="AET8" s="295"/>
      <c r="AEU8" s="295"/>
      <c r="AEV8" s="295"/>
      <c r="AEW8" s="295"/>
      <c r="AEX8" s="112"/>
      <c r="AEY8" s="112"/>
      <c r="AEZ8" s="112"/>
      <c r="AFA8" s="113"/>
      <c r="AFB8" s="295"/>
      <c r="AFC8" s="295"/>
      <c r="AFD8" s="295"/>
      <c r="AFE8" s="295"/>
      <c r="AFF8" s="112"/>
      <c r="AFG8" s="112"/>
      <c r="AFH8" s="112"/>
      <c r="AFI8" s="113"/>
      <c r="AFJ8" s="295"/>
      <c r="AFK8" s="295"/>
      <c r="AFL8" s="295"/>
      <c r="AFM8" s="295"/>
      <c r="AFN8" s="112"/>
      <c r="AFO8" s="112"/>
      <c r="AFP8" s="112"/>
      <c r="AFQ8" s="113"/>
      <c r="AFR8" s="295"/>
      <c r="AFS8" s="295"/>
      <c r="AFT8" s="295"/>
      <c r="AFU8" s="295"/>
      <c r="AFV8" s="112"/>
      <c r="AFW8" s="112"/>
      <c r="AFX8" s="112"/>
      <c r="AFY8" s="113"/>
      <c r="AFZ8" s="295"/>
      <c r="AGA8" s="295"/>
      <c r="AGB8" s="295"/>
      <c r="AGC8" s="295"/>
      <c r="AGD8" s="112"/>
      <c r="AGE8" s="112"/>
      <c r="AGF8" s="112"/>
      <c r="AGG8" s="113"/>
      <c r="AGH8" s="295"/>
      <c r="AGI8" s="295"/>
      <c r="AGJ8" s="295"/>
      <c r="AGK8" s="295"/>
      <c r="AGL8" s="112"/>
      <c r="AGM8" s="112"/>
      <c r="AGN8" s="112"/>
      <c r="AGO8" s="113"/>
      <c r="AGP8" s="295"/>
      <c r="AGQ8" s="295"/>
      <c r="AGR8" s="295"/>
      <c r="AGS8" s="295"/>
      <c r="AGT8" s="112"/>
      <c r="AGU8" s="112"/>
      <c r="AGV8" s="112"/>
      <c r="AGW8" s="113"/>
      <c r="AGX8" s="295"/>
      <c r="AGY8" s="295"/>
      <c r="AGZ8" s="295"/>
      <c r="AHA8" s="295"/>
      <c r="AHB8" s="112"/>
      <c r="AHC8" s="112"/>
      <c r="AHD8" s="112"/>
      <c r="AHE8" s="113"/>
      <c r="AHF8" s="295"/>
      <c r="AHG8" s="295"/>
      <c r="AHH8" s="295"/>
      <c r="AHI8" s="295"/>
      <c r="AHJ8" s="112"/>
      <c r="AHK8" s="112"/>
      <c r="AHL8" s="112"/>
      <c r="AHM8" s="113"/>
      <c r="AHN8" s="295"/>
      <c r="AHO8" s="295"/>
      <c r="AHP8" s="295"/>
      <c r="AHQ8" s="295"/>
      <c r="AHR8" s="112"/>
      <c r="AHS8" s="112"/>
      <c r="AHT8" s="112"/>
      <c r="AHU8" s="113"/>
      <c r="AHV8" s="295"/>
      <c r="AHW8" s="295"/>
      <c r="AHX8" s="295"/>
      <c r="AHY8" s="295"/>
      <c r="AHZ8" s="112"/>
      <c r="AIA8" s="112"/>
      <c r="AIB8" s="112"/>
      <c r="AIC8" s="113"/>
      <c r="AID8" s="295"/>
      <c r="AIE8" s="295"/>
      <c r="AIF8" s="295"/>
      <c r="AIG8" s="295"/>
      <c r="AIH8" s="112"/>
      <c r="AII8" s="112"/>
      <c r="AIJ8" s="112"/>
      <c r="AIK8" s="113"/>
      <c r="AIL8" s="295"/>
      <c r="AIM8" s="295"/>
      <c r="AIN8" s="295"/>
      <c r="AIO8" s="295"/>
      <c r="AIP8" s="112"/>
      <c r="AIQ8" s="112"/>
      <c r="AIR8" s="112"/>
      <c r="AIS8" s="113"/>
      <c r="AIT8" s="295"/>
      <c r="AIU8" s="295"/>
      <c r="AIV8" s="295"/>
      <c r="AIW8" s="295"/>
      <c r="AIX8" s="112"/>
      <c r="AIY8" s="112"/>
      <c r="AIZ8" s="112"/>
      <c r="AJA8" s="113"/>
      <c r="AJB8" s="295"/>
      <c r="AJC8" s="295"/>
      <c r="AJD8" s="295"/>
      <c r="AJE8" s="295"/>
      <c r="AJF8" s="112"/>
      <c r="AJG8" s="112"/>
      <c r="AJH8" s="112"/>
      <c r="AJI8" s="113"/>
      <c r="AJJ8" s="295"/>
      <c r="AJK8" s="295"/>
      <c r="AJL8" s="295"/>
      <c r="AJM8" s="295"/>
      <c r="AJN8" s="112"/>
      <c r="AJO8" s="112"/>
      <c r="AJP8" s="112"/>
      <c r="AJQ8" s="113"/>
      <c r="AJR8" s="295"/>
      <c r="AJS8" s="295"/>
      <c r="AJT8" s="295"/>
      <c r="AJU8" s="295"/>
      <c r="AJV8" s="112"/>
      <c r="AJW8" s="112"/>
      <c r="AJX8" s="112"/>
      <c r="AJY8" s="113"/>
      <c r="AJZ8" s="295"/>
      <c r="AKA8" s="295"/>
      <c r="AKB8" s="295"/>
      <c r="AKC8" s="295"/>
      <c r="AKD8" s="112"/>
      <c r="AKE8" s="112"/>
      <c r="AKF8" s="112"/>
      <c r="AKG8" s="113"/>
      <c r="AKH8" s="295"/>
      <c r="AKI8" s="295"/>
      <c r="AKJ8" s="295"/>
      <c r="AKK8" s="295"/>
      <c r="AKL8" s="112"/>
      <c r="AKM8" s="112"/>
      <c r="AKN8" s="112"/>
      <c r="AKO8" s="113"/>
      <c r="AKP8" s="295"/>
      <c r="AKQ8" s="295"/>
      <c r="AKR8" s="295"/>
      <c r="AKS8" s="295"/>
      <c r="AKT8" s="112"/>
      <c r="AKU8" s="112"/>
      <c r="AKV8" s="112"/>
      <c r="AKW8" s="113"/>
      <c r="AKX8" s="295"/>
      <c r="AKY8" s="295"/>
      <c r="AKZ8" s="295"/>
      <c r="ALA8" s="295"/>
      <c r="ALB8" s="112"/>
      <c r="ALC8" s="112"/>
      <c r="ALD8" s="112"/>
      <c r="ALE8" s="113"/>
      <c r="ALF8" s="295"/>
      <c r="ALG8" s="295"/>
      <c r="ALH8" s="295"/>
      <c r="ALI8" s="295"/>
      <c r="ALJ8" s="112"/>
      <c r="ALK8" s="112"/>
      <c r="ALL8" s="112"/>
      <c r="ALM8" s="113"/>
      <c r="ALN8" s="295"/>
      <c r="ALO8" s="295"/>
      <c r="ALP8" s="295"/>
      <c r="ALQ8" s="295"/>
      <c r="ALR8" s="112"/>
      <c r="ALS8" s="112"/>
      <c r="ALT8" s="112"/>
      <c r="ALU8" s="113"/>
      <c r="ALV8" s="295"/>
      <c r="ALW8" s="295"/>
      <c r="ALX8" s="295"/>
      <c r="ALY8" s="295"/>
      <c r="ALZ8" s="112"/>
      <c r="AMA8" s="112"/>
      <c r="AMB8" s="112"/>
      <c r="AMC8" s="113"/>
      <c r="AMD8" s="295"/>
      <c r="AME8" s="295"/>
      <c r="AMF8" s="295"/>
      <c r="AMG8" s="295"/>
      <c r="AMH8" s="112"/>
      <c r="AMI8" s="112"/>
      <c r="AMJ8" s="112"/>
      <c r="AMK8" s="113"/>
      <c r="AML8" s="295"/>
      <c r="AMM8" s="295"/>
      <c r="AMN8" s="295"/>
      <c r="AMO8" s="295"/>
      <c r="AMP8" s="112"/>
      <c r="AMQ8" s="112"/>
      <c r="AMR8" s="112"/>
      <c r="AMS8" s="113"/>
      <c r="AMT8" s="295"/>
      <c r="AMU8" s="295"/>
      <c r="AMV8" s="295"/>
      <c r="AMW8" s="295"/>
      <c r="AMX8" s="112"/>
      <c r="AMY8" s="112"/>
      <c r="AMZ8" s="112"/>
      <c r="ANA8" s="113"/>
      <c r="ANB8" s="295"/>
      <c r="ANC8" s="295"/>
      <c r="AND8" s="295"/>
      <c r="ANE8" s="295"/>
      <c r="ANF8" s="112"/>
      <c r="ANG8" s="112"/>
      <c r="ANH8" s="112"/>
      <c r="ANI8" s="113"/>
      <c r="ANJ8" s="295"/>
      <c r="ANK8" s="295"/>
      <c r="ANL8" s="295"/>
      <c r="ANM8" s="295"/>
      <c r="ANN8" s="112"/>
      <c r="ANO8" s="112"/>
      <c r="ANP8" s="112"/>
      <c r="ANQ8" s="113"/>
      <c r="ANR8" s="295"/>
      <c r="ANS8" s="295"/>
      <c r="ANT8" s="295"/>
      <c r="ANU8" s="295"/>
      <c r="ANV8" s="112"/>
      <c r="ANW8" s="112"/>
      <c r="ANX8" s="112"/>
      <c r="ANY8" s="113"/>
      <c r="ANZ8" s="295"/>
      <c r="AOA8" s="295"/>
      <c r="AOB8" s="295"/>
      <c r="AOC8" s="295"/>
      <c r="AOD8" s="112"/>
      <c r="AOE8" s="112"/>
      <c r="AOF8" s="112"/>
      <c r="AOG8" s="113"/>
      <c r="AOH8" s="295"/>
      <c r="AOI8" s="295"/>
      <c r="AOJ8" s="295"/>
      <c r="AOK8" s="295"/>
      <c r="AOL8" s="112"/>
      <c r="AOM8" s="112"/>
      <c r="AON8" s="112"/>
      <c r="AOO8" s="113"/>
      <c r="AOP8" s="295"/>
      <c r="AOQ8" s="295"/>
      <c r="AOR8" s="295"/>
      <c r="AOS8" s="295"/>
      <c r="AOT8" s="112"/>
      <c r="AOU8" s="112"/>
      <c r="AOV8" s="112"/>
      <c r="AOW8" s="113"/>
      <c r="AOX8" s="295"/>
      <c r="AOY8" s="295"/>
      <c r="AOZ8" s="295"/>
      <c r="APA8" s="295"/>
      <c r="APB8" s="112"/>
      <c r="APC8" s="112"/>
      <c r="APD8" s="112"/>
      <c r="APE8" s="113"/>
      <c r="APF8" s="295"/>
      <c r="APG8" s="295"/>
      <c r="APH8" s="295"/>
      <c r="API8" s="295"/>
      <c r="APJ8" s="112"/>
      <c r="APK8" s="112"/>
      <c r="APL8" s="112"/>
      <c r="APM8" s="113"/>
      <c r="APN8" s="295"/>
      <c r="APO8" s="295"/>
      <c r="APP8" s="295"/>
      <c r="APQ8" s="295"/>
      <c r="APR8" s="112"/>
      <c r="APS8" s="112"/>
      <c r="APT8" s="112"/>
      <c r="APU8" s="113"/>
      <c r="APV8" s="295"/>
      <c r="APW8" s="295"/>
      <c r="APX8" s="295"/>
      <c r="APY8" s="295"/>
      <c r="APZ8" s="112"/>
      <c r="AQA8" s="112"/>
      <c r="AQB8" s="112"/>
      <c r="AQC8" s="113"/>
      <c r="AQD8" s="295"/>
      <c r="AQE8" s="295"/>
      <c r="AQF8" s="295"/>
      <c r="AQG8" s="295"/>
      <c r="AQH8" s="112"/>
      <c r="AQI8" s="112"/>
      <c r="AQJ8" s="112"/>
      <c r="AQK8" s="113"/>
      <c r="AQL8" s="295"/>
      <c r="AQM8" s="295"/>
      <c r="AQN8" s="295"/>
      <c r="AQO8" s="295"/>
      <c r="AQP8" s="112"/>
      <c r="AQQ8" s="112"/>
      <c r="AQR8" s="112"/>
      <c r="AQS8" s="113"/>
      <c r="AQT8" s="295"/>
      <c r="AQU8" s="295"/>
      <c r="AQV8" s="295"/>
      <c r="AQW8" s="295"/>
      <c r="AQX8" s="112"/>
      <c r="AQY8" s="112"/>
      <c r="AQZ8" s="112"/>
      <c r="ARA8" s="113"/>
      <c r="ARB8" s="295"/>
      <c r="ARC8" s="295"/>
      <c r="ARD8" s="295"/>
      <c r="ARE8" s="295"/>
      <c r="ARF8" s="112"/>
      <c r="ARG8" s="112"/>
      <c r="ARH8" s="112"/>
      <c r="ARI8" s="113"/>
      <c r="ARJ8" s="295"/>
      <c r="ARK8" s="295"/>
      <c r="ARL8" s="295"/>
      <c r="ARM8" s="295"/>
      <c r="ARN8" s="112"/>
      <c r="ARO8" s="112"/>
      <c r="ARP8" s="112"/>
      <c r="ARQ8" s="113"/>
      <c r="ARR8" s="295"/>
      <c r="ARS8" s="295"/>
      <c r="ART8" s="295"/>
      <c r="ARU8" s="295"/>
      <c r="ARV8" s="112"/>
      <c r="ARW8" s="112"/>
      <c r="ARX8" s="112"/>
      <c r="ARY8" s="113"/>
      <c r="ARZ8" s="295"/>
      <c r="ASA8" s="295"/>
      <c r="ASB8" s="295"/>
      <c r="ASC8" s="295"/>
      <c r="ASD8" s="112"/>
      <c r="ASE8" s="112"/>
      <c r="ASF8" s="112"/>
      <c r="ASG8" s="113"/>
      <c r="ASH8" s="295"/>
      <c r="ASI8" s="295"/>
      <c r="ASJ8" s="295"/>
      <c r="ASK8" s="295"/>
      <c r="ASL8" s="112"/>
      <c r="ASM8" s="112"/>
      <c r="ASN8" s="112"/>
      <c r="ASO8" s="113"/>
      <c r="ASP8" s="295"/>
      <c r="ASQ8" s="295"/>
      <c r="ASR8" s="295"/>
      <c r="ASS8" s="295"/>
      <c r="AST8" s="112"/>
      <c r="ASU8" s="112"/>
      <c r="ASV8" s="112"/>
      <c r="ASW8" s="113"/>
      <c r="ASX8" s="295"/>
      <c r="ASY8" s="295"/>
      <c r="ASZ8" s="295"/>
      <c r="ATA8" s="295"/>
      <c r="ATB8" s="112"/>
      <c r="ATC8" s="112"/>
      <c r="ATD8" s="112"/>
      <c r="ATE8" s="113"/>
      <c r="ATF8" s="295"/>
      <c r="ATG8" s="295"/>
      <c r="ATH8" s="295"/>
      <c r="ATI8" s="295"/>
      <c r="ATJ8" s="112"/>
      <c r="ATK8" s="112"/>
      <c r="ATL8" s="112"/>
      <c r="ATM8" s="113"/>
      <c r="ATN8" s="295"/>
      <c r="ATO8" s="295"/>
      <c r="ATP8" s="295"/>
      <c r="ATQ8" s="295"/>
      <c r="ATR8" s="112"/>
      <c r="ATS8" s="112"/>
      <c r="ATT8" s="112"/>
      <c r="ATU8" s="113"/>
      <c r="ATV8" s="295"/>
      <c r="ATW8" s="295"/>
      <c r="ATX8" s="295"/>
      <c r="ATY8" s="295"/>
      <c r="ATZ8" s="112"/>
      <c r="AUA8" s="112"/>
      <c r="AUB8" s="112"/>
      <c r="AUC8" s="113"/>
      <c r="AUD8" s="295"/>
      <c r="AUE8" s="295"/>
      <c r="AUF8" s="295"/>
      <c r="AUG8" s="295"/>
      <c r="AUH8" s="112"/>
      <c r="AUI8" s="112"/>
      <c r="AUJ8" s="112"/>
      <c r="AUK8" s="113"/>
      <c r="AUL8" s="295"/>
      <c r="AUM8" s="295"/>
      <c r="AUN8" s="295"/>
      <c r="AUO8" s="295"/>
      <c r="AUP8" s="112"/>
      <c r="AUQ8" s="112"/>
      <c r="AUR8" s="112"/>
      <c r="AUS8" s="113"/>
      <c r="AUT8" s="295"/>
      <c r="AUU8" s="295"/>
      <c r="AUV8" s="295"/>
      <c r="AUW8" s="295"/>
      <c r="AUX8" s="112"/>
      <c r="AUY8" s="112"/>
      <c r="AUZ8" s="112"/>
      <c r="AVA8" s="113"/>
      <c r="AVB8" s="295"/>
      <c r="AVC8" s="295"/>
      <c r="AVD8" s="295"/>
      <c r="AVE8" s="295"/>
      <c r="AVF8" s="112"/>
      <c r="AVG8" s="112"/>
      <c r="AVH8" s="112"/>
      <c r="AVI8" s="113"/>
      <c r="AVJ8" s="295"/>
      <c r="AVK8" s="295"/>
      <c r="AVL8" s="295"/>
      <c r="AVM8" s="295"/>
      <c r="AVN8" s="112"/>
      <c r="AVO8" s="112"/>
      <c r="AVP8" s="112"/>
      <c r="AVQ8" s="113"/>
      <c r="AVR8" s="295"/>
      <c r="AVS8" s="295"/>
      <c r="AVT8" s="295"/>
      <c r="AVU8" s="295"/>
      <c r="AVV8" s="112"/>
      <c r="AVW8" s="112"/>
      <c r="AVX8" s="112"/>
      <c r="AVY8" s="113"/>
      <c r="AVZ8" s="295"/>
      <c r="AWA8" s="295"/>
      <c r="AWB8" s="295"/>
      <c r="AWC8" s="295"/>
      <c r="AWD8" s="112"/>
      <c r="AWE8" s="112"/>
      <c r="AWF8" s="112"/>
      <c r="AWG8" s="113"/>
      <c r="AWH8" s="295"/>
      <c r="AWI8" s="295"/>
      <c r="AWJ8" s="295"/>
      <c r="AWK8" s="295"/>
      <c r="AWL8" s="112"/>
      <c r="AWM8" s="112"/>
      <c r="AWN8" s="112"/>
      <c r="AWO8" s="113"/>
      <c r="AWP8" s="295"/>
      <c r="AWQ8" s="295"/>
      <c r="AWR8" s="295"/>
      <c r="AWS8" s="295"/>
      <c r="AWT8" s="112"/>
      <c r="AWU8" s="112"/>
      <c r="AWV8" s="112"/>
      <c r="AWW8" s="113"/>
      <c r="AWX8" s="295"/>
      <c r="AWY8" s="295"/>
      <c r="AWZ8" s="295"/>
      <c r="AXA8" s="295"/>
      <c r="AXB8" s="112"/>
      <c r="AXC8" s="112"/>
      <c r="AXD8" s="112"/>
      <c r="AXE8" s="113"/>
      <c r="AXF8" s="295"/>
      <c r="AXG8" s="295"/>
      <c r="AXH8" s="295"/>
      <c r="AXI8" s="295"/>
      <c r="AXJ8" s="112"/>
      <c r="AXK8" s="112"/>
      <c r="AXL8" s="112"/>
      <c r="AXM8" s="113"/>
      <c r="AXN8" s="295"/>
      <c r="AXO8" s="295"/>
      <c r="AXP8" s="295"/>
      <c r="AXQ8" s="295"/>
      <c r="AXR8" s="112"/>
      <c r="AXS8" s="112"/>
      <c r="AXT8" s="112"/>
      <c r="AXU8" s="113"/>
      <c r="AXV8" s="295"/>
      <c r="AXW8" s="295"/>
      <c r="AXX8" s="295"/>
      <c r="AXY8" s="295"/>
      <c r="AXZ8" s="112"/>
      <c r="AYA8" s="112"/>
      <c r="AYB8" s="112"/>
      <c r="AYC8" s="113"/>
      <c r="AYD8" s="295"/>
      <c r="AYE8" s="295"/>
      <c r="AYF8" s="295"/>
      <c r="AYG8" s="295"/>
      <c r="AYH8" s="112"/>
      <c r="AYI8" s="112"/>
      <c r="AYJ8" s="112"/>
      <c r="AYK8" s="113"/>
      <c r="AYL8" s="295"/>
      <c r="AYM8" s="295"/>
      <c r="AYN8" s="295"/>
      <c r="AYO8" s="295"/>
      <c r="AYP8" s="112"/>
      <c r="AYQ8" s="112"/>
      <c r="AYR8" s="112"/>
      <c r="AYS8" s="113"/>
      <c r="AYT8" s="295"/>
      <c r="AYU8" s="295"/>
      <c r="AYV8" s="295"/>
      <c r="AYW8" s="295"/>
      <c r="AYX8" s="112"/>
      <c r="AYY8" s="112"/>
      <c r="AYZ8" s="112"/>
      <c r="AZA8" s="113"/>
      <c r="AZB8" s="295"/>
      <c r="AZC8" s="295"/>
      <c r="AZD8" s="295"/>
      <c r="AZE8" s="295"/>
      <c r="AZF8" s="112"/>
      <c r="AZG8" s="112"/>
      <c r="AZH8" s="112"/>
      <c r="AZI8" s="113"/>
      <c r="AZJ8" s="295"/>
      <c r="AZK8" s="295"/>
      <c r="AZL8" s="295"/>
      <c r="AZM8" s="295"/>
      <c r="AZN8" s="112"/>
      <c r="AZO8" s="112"/>
      <c r="AZP8" s="112"/>
      <c r="AZQ8" s="113"/>
      <c r="AZR8" s="295"/>
      <c r="AZS8" s="295"/>
      <c r="AZT8" s="295"/>
      <c r="AZU8" s="295"/>
      <c r="AZV8" s="112"/>
      <c r="AZW8" s="112"/>
      <c r="AZX8" s="112"/>
      <c r="AZY8" s="113"/>
      <c r="AZZ8" s="295"/>
      <c r="BAA8" s="295"/>
      <c r="BAB8" s="295"/>
      <c r="BAC8" s="295"/>
      <c r="BAD8" s="112"/>
      <c r="BAE8" s="112"/>
      <c r="BAF8" s="112"/>
      <c r="BAG8" s="113"/>
      <c r="BAH8" s="295"/>
      <c r="BAI8" s="295"/>
      <c r="BAJ8" s="295"/>
      <c r="BAK8" s="295"/>
      <c r="BAL8" s="112"/>
      <c r="BAM8" s="112"/>
      <c r="BAN8" s="112"/>
      <c r="BAO8" s="113"/>
      <c r="BAP8" s="295"/>
      <c r="BAQ8" s="295"/>
      <c r="BAR8" s="295"/>
      <c r="BAS8" s="295"/>
      <c r="BAT8" s="112"/>
      <c r="BAU8" s="112"/>
      <c r="BAV8" s="112"/>
      <c r="BAW8" s="113"/>
      <c r="BAX8" s="295"/>
      <c r="BAY8" s="295"/>
      <c r="BAZ8" s="295"/>
      <c r="BBA8" s="295"/>
      <c r="BBB8" s="112"/>
      <c r="BBC8" s="112"/>
      <c r="BBD8" s="112"/>
      <c r="BBE8" s="113"/>
      <c r="BBF8" s="295"/>
      <c r="BBG8" s="295"/>
      <c r="BBH8" s="295"/>
      <c r="BBI8" s="295"/>
      <c r="BBJ8" s="112"/>
      <c r="BBK8" s="112"/>
      <c r="BBL8" s="112"/>
      <c r="BBM8" s="113"/>
      <c r="BBN8" s="295"/>
      <c r="BBO8" s="295"/>
      <c r="BBP8" s="295"/>
      <c r="BBQ8" s="295"/>
      <c r="BBR8" s="112"/>
      <c r="BBS8" s="112"/>
      <c r="BBT8" s="112"/>
      <c r="BBU8" s="113"/>
      <c r="BBV8" s="295"/>
      <c r="BBW8" s="295"/>
      <c r="BBX8" s="295"/>
      <c r="BBY8" s="295"/>
    </row>
    <row r="9" spans="1:1429" ht="10.5" customHeight="1" thickBot="1">
      <c r="A9" s="297"/>
      <c r="B9" s="297"/>
      <c r="C9" s="297"/>
      <c r="D9" s="298"/>
      <c r="E9" s="114"/>
      <c r="F9" s="115"/>
      <c r="G9" s="297"/>
      <c r="H9" s="297"/>
      <c r="I9" s="298"/>
      <c r="J9" s="114"/>
      <c r="K9" s="115"/>
      <c r="L9" s="297"/>
      <c r="M9" s="297"/>
      <c r="N9" s="297"/>
      <c r="O9" s="297"/>
      <c r="P9" s="297"/>
      <c r="Q9" s="298"/>
      <c r="R9" s="114"/>
      <c r="S9" s="115"/>
      <c r="T9" s="297"/>
      <c r="U9" s="297"/>
      <c r="V9" s="297"/>
      <c r="W9" s="297"/>
      <c r="X9" s="297"/>
      <c r="Y9" s="298"/>
      <c r="Z9" s="114"/>
      <c r="AA9" s="115"/>
      <c r="AB9" s="297"/>
      <c r="AC9" s="297"/>
      <c r="AD9" s="297"/>
      <c r="AE9" s="297"/>
      <c r="AF9" s="297"/>
      <c r="AG9" s="298"/>
      <c r="AH9" s="114"/>
      <c r="AI9" s="115"/>
      <c r="AJ9" s="297"/>
      <c r="AK9" s="297"/>
      <c r="AL9" s="297"/>
      <c r="AM9" s="297"/>
      <c r="AN9" s="297"/>
      <c r="AO9" s="298"/>
      <c r="AP9" s="114"/>
      <c r="AQ9" s="115"/>
      <c r="AR9" s="297"/>
      <c r="AS9" s="297"/>
      <c r="AT9" s="297"/>
      <c r="AU9" s="297"/>
      <c r="AV9" s="297"/>
      <c r="AW9" s="298"/>
      <c r="AX9" s="114"/>
      <c r="AY9" s="115"/>
      <c r="AZ9" s="297"/>
      <c r="BA9" s="297"/>
      <c r="BB9" s="297"/>
      <c r="BC9" s="297"/>
      <c r="BD9" s="297"/>
      <c r="BE9" s="298"/>
      <c r="BF9" s="114"/>
      <c r="BG9" s="115"/>
      <c r="BH9" s="297"/>
      <c r="BI9" s="297"/>
      <c r="BJ9" s="297"/>
      <c r="BK9" s="297"/>
      <c r="BL9" s="297"/>
      <c r="BM9" s="298"/>
      <c r="BN9" s="114"/>
      <c r="BO9" s="115"/>
      <c r="BP9" s="297"/>
      <c r="BQ9" s="297"/>
      <c r="BR9" s="297"/>
      <c r="BS9" s="297"/>
      <c r="BT9" s="297"/>
      <c r="BU9" s="298"/>
      <c r="BV9" s="114"/>
      <c r="BW9" s="115"/>
      <c r="BX9" s="297"/>
      <c r="BY9" s="297"/>
      <c r="BZ9" s="297"/>
      <c r="CA9" s="297"/>
      <c r="CB9" s="297"/>
      <c r="CC9" s="298"/>
      <c r="CD9" s="114"/>
      <c r="CE9" s="115"/>
      <c r="CF9" s="297"/>
      <c r="CG9" s="297"/>
      <c r="CH9" s="297"/>
      <c r="CI9" s="297"/>
      <c r="CJ9" s="297"/>
      <c r="CK9" s="298"/>
      <c r="CL9" s="114"/>
      <c r="CM9" s="115"/>
      <c r="CN9" s="297"/>
      <c r="CO9" s="297"/>
      <c r="CP9" s="297"/>
      <c r="CQ9" s="297"/>
      <c r="CR9" s="297"/>
      <c r="CS9" s="298"/>
      <c r="CT9" s="114"/>
      <c r="CU9" s="115"/>
      <c r="CV9" s="297"/>
      <c r="CW9" s="297"/>
      <c r="CX9" s="297"/>
      <c r="CY9" s="297"/>
      <c r="CZ9" s="297"/>
      <c r="DA9" s="298"/>
      <c r="DB9" s="114"/>
      <c r="DC9" s="115"/>
      <c r="DD9" s="297"/>
      <c r="DE9" s="297"/>
      <c r="DF9" s="297"/>
      <c r="DG9" s="297"/>
      <c r="DH9" s="297"/>
      <c r="DI9" s="298"/>
      <c r="DJ9" s="114"/>
      <c r="DK9" s="115"/>
      <c r="DL9" s="297"/>
      <c r="DM9" s="297"/>
      <c r="DN9" s="297"/>
      <c r="DO9" s="297"/>
      <c r="DP9" s="297"/>
      <c r="DQ9" s="298"/>
      <c r="DR9" s="114"/>
      <c r="DS9" s="115"/>
      <c r="DT9" s="297"/>
      <c r="DU9" s="297"/>
      <c r="DV9" s="297"/>
      <c r="DW9" s="297"/>
      <c r="DX9" s="297"/>
      <c r="DY9" s="298"/>
      <c r="DZ9" s="114"/>
      <c r="EA9" s="115"/>
      <c r="EB9" s="297"/>
      <c r="EC9" s="297"/>
      <c r="ED9" s="297"/>
      <c r="EE9" s="297"/>
      <c r="EF9" s="297"/>
      <c r="EG9" s="298"/>
      <c r="EH9" s="114"/>
      <c r="EI9" s="115"/>
      <c r="EJ9" s="297"/>
      <c r="EK9" s="297"/>
      <c r="EL9" s="297"/>
      <c r="EM9" s="297"/>
      <c r="EN9" s="297"/>
      <c r="EO9" s="298"/>
      <c r="EP9" s="114"/>
      <c r="EQ9" s="115"/>
      <c r="ER9" s="297"/>
      <c r="ES9" s="297"/>
      <c r="ET9" s="297"/>
      <c r="EU9" s="297"/>
      <c r="EV9" s="297"/>
      <c r="EW9" s="298"/>
      <c r="EX9" s="114"/>
      <c r="EY9" s="115"/>
      <c r="EZ9" s="297"/>
      <c r="FA9" s="297"/>
      <c r="FB9" s="297"/>
      <c r="FC9" s="297"/>
      <c r="FD9" s="297"/>
      <c r="FE9" s="298"/>
      <c r="FF9" s="114"/>
      <c r="FG9" s="115"/>
      <c r="FH9" s="297"/>
      <c r="FI9" s="297"/>
      <c r="FJ9" s="297"/>
      <c r="FK9" s="297"/>
      <c r="FL9" s="297"/>
      <c r="FM9" s="298"/>
      <c r="FN9" s="114"/>
      <c r="FO9" s="115"/>
      <c r="FP9" s="297"/>
      <c r="FQ9" s="297"/>
      <c r="FR9" s="297"/>
      <c r="FS9" s="297"/>
      <c r="FT9" s="297"/>
      <c r="FU9" s="298"/>
      <c r="FV9" s="114"/>
      <c r="FW9" s="115"/>
      <c r="FX9" s="297"/>
      <c r="FY9" s="297"/>
      <c r="FZ9" s="297"/>
      <c r="GA9" s="297"/>
      <c r="GB9" s="297"/>
      <c r="GC9" s="298"/>
      <c r="GD9" s="114"/>
      <c r="GE9" s="115"/>
      <c r="GF9" s="297"/>
      <c r="GG9" s="297"/>
      <c r="GH9" s="297"/>
      <c r="GI9" s="297"/>
      <c r="GJ9" s="297"/>
      <c r="GK9" s="298"/>
      <c r="GL9" s="114"/>
      <c r="GM9" s="115"/>
      <c r="GN9" s="297"/>
      <c r="GO9" s="297"/>
      <c r="GP9" s="297"/>
      <c r="GQ9" s="297"/>
      <c r="GR9" s="297"/>
      <c r="GS9" s="298"/>
      <c r="GT9" s="114"/>
      <c r="GU9" s="115"/>
      <c r="GV9" s="297"/>
      <c r="GW9" s="297"/>
      <c r="GX9" s="297"/>
      <c r="GY9" s="297"/>
      <c r="GZ9" s="297"/>
      <c r="HA9" s="298"/>
      <c r="HB9" s="114"/>
      <c r="HC9" s="115"/>
      <c r="HD9" s="297"/>
      <c r="HE9" s="297"/>
      <c r="HF9" s="297"/>
      <c r="HG9" s="297"/>
      <c r="HH9" s="297"/>
      <c r="HI9" s="298"/>
      <c r="HJ9" s="114"/>
      <c r="HK9" s="115"/>
      <c r="HL9" s="297"/>
      <c r="HM9" s="297"/>
      <c r="HN9" s="297"/>
      <c r="HO9" s="297"/>
      <c r="HP9" s="297"/>
      <c r="HQ9" s="298"/>
      <c r="HR9" s="114"/>
      <c r="HS9" s="115"/>
      <c r="HT9" s="297"/>
      <c r="HU9" s="297"/>
      <c r="HV9" s="297"/>
      <c r="HW9" s="297"/>
      <c r="HX9" s="297"/>
      <c r="HY9" s="298"/>
      <c r="HZ9" s="114"/>
      <c r="IA9" s="115"/>
      <c r="IB9" s="297"/>
      <c r="IC9" s="297"/>
      <c r="ID9" s="297"/>
      <c r="IE9" s="297"/>
      <c r="IF9" s="297"/>
      <c r="IG9" s="298"/>
      <c r="IH9" s="114"/>
      <c r="II9" s="115"/>
      <c r="IJ9" s="297"/>
      <c r="IK9" s="297"/>
      <c r="IL9" s="297"/>
      <c r="IM9" s="297"/>
      <c r="IN9" s="297"/>
      <c r="IO9" s="298"/>
      <c r="IP9" s="114"/>
      <c r="IQ9" s="115"/>
      <c r="IR9" s="297"/>
      <c r="IS9" s="297"/>
      <c r="IT9" s="297"/>
      <c r="IU9" s="297"/>
      <c r="IV9" s="297"/>
      <c r="IW9" s="298"/>
      <c r="IX9" s="114"/>
      <c r="IY9" s="115"/>
      <c r="IZ9" s="297"/>
      <c r="JA9" s="297"/>
      <c r="JB9" s="297"/>
      <c r="JC9" s="297"/>
      <c r="JD9" s="297"/>
      <c r="JE9" s="298"/>
      <c r="JF9" s="114"/>
      <c r="JG9" s="115"/>
      <c r="JH9" s="297"/>
      <c r="JI9" s="297"/>
      <c r="JJ9" s="297"/>
      <c r="JK9" s="297"/>
      <c r="JL9" s="297"/>
      <c r="JM9" s="298"/>
      <c r="JN9" s="114"/>
      <c r="JO9" s="115"/>
      <c r="JP9" s="297"/>
      <c r="JQ9" s="297"/>
      <c r="JR9" s="297"/>
      <c r="JS9" s="297"/>
      <c r="JT9" s="297"/>
      <c r="JU9" s="298"/>
      <c r="JV9" s="114"/>
      <c r="JW9" s="115"/>
      <c r="JX9" s="297"/>
      <c r="JY9" s="297"/>
      <c r="JZ9" s="297"/>
      <c r="KA9" s="297"/>
      <c r="KB9" s="297"/>
      <c r="KC9" s="298"/>
      <c r="KD9" s="114"/>
      <c r="KE9" s="115"/>
      <c r="KF9" s="297"/>
      <c r="KG9" s="297"/>
      <c r="KH9" s="297"/>
      <c r="KI9" s="297"/>
      <c r="KJ9" s="297"/>
      <c r="KK9" s="298"/>
      <c r="KL9" s="114"/>
      <c r="KM9" s="115"/>
      <c r="KN9" s="297"/>
      <c r="KO9" s="297"/>
      <c r="KP9" s="297"/>
      <c r="KQ9" s="297"/>
      <c r="KR9" s="297"/>
      <c r="KS9" s="298"/>
      <c r="KT9" s="114"/>
      <c r="KU9" s="115"/>
      <c r="KV9" s="297"/>
      <c r="KW9" s="297"/>
      <c r="KX9" s="297"/>
      <c r="KY9" s="297"/>
      <c r="KZ9" s="297"/>
      <c r="LA9" s="298"/>
      <c r="LB9" s="114"/>
      <c r="LC9" s="115"/>
      <c r="LD9" s="297"/>
      <c r="LE9" s="297"/>
      <c r="LF9" s="297"/>
      <c r="LG9" s="297"/>
      <c r="LH9" s="297"/>
      <c r="LI9" s="298"/>
      <c r="LJ9" s="114"/>
      <c r="LK9" s="115"/>
      <c r="LL9" s="297"/>
      <c r="LM9" s="297"/>
      <c r="LN9" s="297"/>
      <c r="LO9" s="297"/>
      <c r="LP9" s="297"/>
      <c r="LQ9" s="298"/>
      <c r="LR9" s="114"/>
      <c r="LS9" s="115"/>
      <c r="LT9" s="297"/>
      <c r="LU9" s="297"/>
      <c r="LV9" s="297"/>
      <c r="LW9" s="297"/>
      <c r="LX9" s="297"/>
      <c r="LY9" s="298"/>
      <c r="LZ9" s="114"/>
      <c r="MA9" s="115"/>
      <c r="MB9" s="297"/>
      <c r="MC9" s="297"/>
      <c r="MD9" s="297"/>
      <c r="ME9" s="297"/>
      <c r="MF9" s="297"/>
      <c r="MG9" s="298"/>
      <c r="MH9" s="114"/>
      <c r="MI9" s="115"/>
      <c r="MJ9" s="297"/>
      <c r="MK9" s="297"/>
      <c r="ML9" s="297"/>
      <c r="MM9" s="297"/>
      <c r="MN9" s="297"/>
      <c r="MO9" s="298"/>
      <c r="MP9" s="114"/>
      <c r="MQ9" s="115"/>
      <c r="MR9" s="297"/>
      <c r="MS9" s="297"/>
      <c r="MT9" s="297"/>
      <c r="MU9" s="297"/>
      <c r="MV9" s="297"/>
      <c r="MW9" s="298"/>
      <c r="MX9" s="114"/>
      <c r="MY9" s="115"/>
      <c r="MZ9" s="297"/>
      <c r="NA9" s="297"/>
      <c r="NB9" s="297"/>
      <c r="NC9" s="297"/>
      <c r="ND9" s="297"/>
      <c r="NE9" s="298"/>
      <c r="NF9" s="114"/>
      <c r="NG9" s="115"/>
      <c r="NH9" s="297"/>
      <c r="NI9" s="297"/>
      <c r="NJ9" s="297"/>
      <c r="NK9" s="297"/>
      <c r="NL9" s="297"/>
      <c r="NM9" s="298"/>
      <c r="NN9" s="114"/>
      <c r="NO9" s="115"/>
      <c r="NP9" s="297"/>
      <c r="NQ9" s="297"/>
      <c r="NR9" s="297"/>
      <c r="NS9" s="297"/>
      <c r="NT9" s="297"/>
      <c r="NU9" s="298"/>
      <c r="NV9" s="114"/>
      <c r="NW9" s="115"/>
      <c r="NX9" s="297"/>
      <c r="NY9" s="297"/>
      <c r="NZ9" s="297"/>
      <c r="OA9" s="297"/>
      <c r="OB9" s="297"/>
      <c r="OC9" s="298"/>
      <c r="OD9" s="114"/>
      <c r="OE9" s="115"/>
      <c r="OF9" s="297"/>
      <c r="OG9" s="297"/>
      <c r="OH9" s="297"/>
      <c r="OI9" s="297"/>
      <c r="OJ9" s="297"/>
      <c r="OK9" s="298"/>
      <c r="OL9" s="114"/>
      <c r="OM9" s="115"/>
      <c r="ON9" s="297"/>
      <c r="OO9" s="297"/>
      <c r="OP9" s="297"/>
      <c r="OQ9" s="297"/>
      <c r="OR9" s="297"/>
      <c r="OS9" s="298"/>
      <c r="OT9" s="114"/>
      <c r="OU9" s="115"/>
      <c r="OV9" s="297"/>
      <c r="OW9" s="297"/>
      <c r="OX9" s="297"/>
      <c r="OY9" s="297"/>
      <c r="OZ9" s="297"/>
      <c r="PA9" s="298"/>
      <c r="PB9" s="114"/>
      <c r="PC9" s="115"/>
      <c r="PD9" s="297"/>
      <c r="PE9" s="297"/>
      <c r="PF9" s="297"/>
      <c r="PG9" s="297"/>
      <c r="PH9" s="297"/>
      <c r="PI9" s="298"/>
      <c r="PJ9" s="114"/>
      <c r="PK9" s="115"/>
      <c r="PL9" s="297"/>
      <c r="PM9" s="297"/>
      <c r="PN9" s="297"/>
      <c r="PO9" s="297"/>
      <c r="PP9" s="297"/>
      <c r="PQ9" s="298"/>
      <c r="PR9" s="114"/>
      <c r="PS9" s="115"/>
      <c r="PT9" s="297"/>
      <c r="PU9" s="297"/>
      <c r="PV9" s="297"/>
      <c r="PW9" s="297"/>
      <c r="PX9" s="297"/>
      <c r="PY9" s="298"/>
      <c r="PZ9" s="114"/>
      <c r="QA9" s="115"/>
      <c r="QB9" s="297"/>
      <c r="QC9" s="297"/>
      <c r="QD9" s="297"/>
      <c r="QE9" s="297"/>
      <c r="QF9" s="297"/>
      <c r="QG9" s="298"/>
      <c r="QH9" s="114"/>
      <c r="QI9" s="115"/>
      <c r="QJ9" s="297"/>
      <c r="QK9" s="297"/>
      <c r="QL9" s="297"/>
      <c r="QM9" s="297"/>
      <c r="QN9" s="297"/>
      <c r="QO9" s="298"/>
      <c r="QP9" s="114"/>
      <c r="QQ9" s="115"/>
      <c r="QR9" s="297"/>
      <c r="QS9" s="297"/>
      <c r="QT9" s="297"/>
      <c r="QU9" s="297"/>
      <c r="QV9" s="297"/>
      <c r="QW9" s="298"/>
      <c r="QX9" s="114"/>
      <c r="QY9" s="115"/>
      <c r="QZ9" s="297"/>
      <c r="RA9" s="297"/>
      <c r="RB9" s="297"/>
      <c r="RC9" s="297"/>
      <c r="RD9" s="297"/>
      <c r="RE9" s="298"/>
      <c r="RF9" s="114"/>
      <c r="RG9" s="115"/>
      <c r="RH9" s="297"/>
      <c r="RI9" s="297"/>
      <c r="RJ9" s="297"/>
      <c r="RK9" s="297"/>
      <c r="RL9" s="297"/>
      <c r="RM9" s="298"/>
      <c r="RN9" s="114"/>
      <c r="RO9" s="115"/>
      <c r="RP9" s="297"/>
      <c r="RQ9" s="297"/>
      <c r="RR9" s="297"/>
      <c r="RS9" s="297"/>
      <c r="RT9" s="297"/>
      <c r="RU9" s="298"/>
      <c r="RV9" s="114"/>
      <c r="RW9" s="115"/>
      <c r="RX9" s="297"/>
      <c r="RY9" s="297"/>
      <c r="RZ9" s="297"/>
      <c r="SA9" s="297"/>
      <c r="SB9" s="297"/>
      <c r="SC9" s="298"/>
      <c r="SD9" s="114"/>
      <c r="SE9" s="115"/>
      <c r="SF9" s="297"/>
      <c r="SG9" s="297"/>
      <c r="SH9" s="297"/>
      <c r="SI9" s="297"/>
      <c r="SJ9" s="297"/>
      <c r="SK9" s="298"/>
      <c r="SL9" s="114"/>
      <c r="SM9" s="115"/>
      <c r="SN9" s="297"/>
      <c r="SO9" s="297"/>
      <c r="SP9" s="297"/>
      <c r="SQ9" s="297"/>
      <c r="SR9" s="297"/>
      <c r="SS9" s="298"/>
      <c r="ST9" s="114"/>
      <c r="SU9" s="115"/>
      <c r="SV9" s="297"/>
      <c r="SW9" s="297"/>
      <c r="SX9" s="297"/>
      <c r="SY9" s="297"/>
      <c r="SZ9" s="297"/>
      <c r="TA9" s="298"/>
      <c r="TB9" s="114"/>
      <c r="TC9" s="115"/>
      <c r="TD9" s="297"/>
      <c r="TE9" s="297"/>
      <c r="TF9" s="297"/>
      <c r="TG9" s="297"/>
      <c r="TH9" s="297"/>
      <c r="TI9" s="298"/>
      <c r="TJ9" s="114"/>
      <c r="TK9" s="115"/>
      <c r="TL9" s="297"/>
      <c r="TM9" s="297"/>
      <c r="TN9" s="297"/>
      <c r="TO9" s="297"/>
      <c r="TP9" s="297"/>
      <c r="TQ9" s="298"/>
      <c r="TR9" s="114"/>
      <c r="TS9" s="115"/>
      <c r="TT9" s="297"/>
      <c r="TU9" s="297"/>
      <c r="TV9" s="297"/>
      <c r="TW9" s="297"/>
      <c r="TX9" s="297"/>
      <c r="TY9" s="298"/>
      <c r="TZ9" s="114"/>
      <c r="UA9" s="115"/>
      <c r="UB9" s="297"/>
      <c r="UC9" s="297"/>
      <c r="UD9" s="297"/>
      <c r="UE9" s="297"/>
      <c r="UF9" s="297"/>
      <c r="UG9" s="298"/>
      <c r="UH9" s="114"/>
      <c r="UI9" s="115"/>
      <c r="UJ9" s="297"/>
      <c r="UK9" s="297"/>
      <c r="UL9" s="297"/>
      <c r="UM9" s="297"/>
      <c r="UN9" s="297"/>
      <c r="UO9" s="298"/>
      <c r="UP9" s="114"/>
      <c r="UQ9" s="115"/>
      <c r="UR9" s="297"/>
      <c r="US9" s="297"/>
      <c r="UT9" s="297"/>
      <c r="UU9" s="297"/>
      <c r="UV9" s="297"/>
      <c r="UW9" s="298"/>
      <c r="UX9" s="114"/>
      <c r="UY9" s="115"/>
      <c r="UZ9" s="297"/>
      <c r="VA9" s="297"/>
      <c r="VB9" s="297"/>
      <c r="VC9" s="297"/>
      <c r="VD9" s="297"/>
      <c r="VE9" s="298"/>
      <c r="VF9" s="114"/>
      <c r="VG9" s="115"/>
      <c r="VH9" s="297"/>
      <c r="VI9" s="297"/>
      <c r="VJ9" s="297"/>
      <c r="VK9" s="297"/>
      <c r="VL9" s="297"/>
      <c r="VM9" s="298"/>
      <c r="VN9" s="114"/>
      <c r="VO9" s="115"/>
      <c r="VP9" s="297"/>
      <c r="VQ9" s="297"/>
      <c r="VR9" s="297"/>
      <c r="VS9" s="297"/>
      <c r="VT9" s="297"/>
      <c r="VU9" s="298"/>
      <c r="VV9" s="114"/>
      <c r="VW9" s="115"/>
      <c r="VX9" s="297"/>
      <c r="VY9" s="297"/>
      <c r="VZ9" s="297"/>
      <c r="WA9" s="297"/>
      <c r="WB9" s="297"/>
      <c r="WC9" s="298"/>
      <c r="WD9" s="114"/>
      <c r="WE9" s="115"/>
      <c r="WF9" s="297"/>
      <c r="WG9" s="297"/>
      <c r="WH9" s="297"/>
      <c r="WI9" s="297"/>
      <c r="WJ9" s="297"/>
      <c r="WK9" s="298"/>
      <c r="WL9" s="114"/>
      <c r="WM9" s="115"/>
      <c r="WN9" s="297"/>
      <c r="WO9" s="297"/>
      <c r="WP9" s="297"/>
      <c r="WQ9" s="297"/>
      <c r="WR9" s="297"/>
      <c r="WS9" s="298"/>
      <c r="WT9" s="114"/>
      <c r="WU9" s="115"/>
      <c r="WV9" s="297"/>
      <c r="WW9" s="297"/>
      <c r="WX9" s="297"/>
      <c r="WY9" s="297"/>
      <c r="WZ9" s="297"/>
      <c r="XA9" s="298"/>
      <c r="XB9" s="114"/>
      <c r="XC9" s="115"/>
      <c r="XD9" s="297"/>
      <c r="XE9" s="297"/>
      <c r="XF9" s="297"/>
      <c r="XG9" s="297"/>
      <c r="XH9" s="297"/>
      <c r="XI9" s="298"/>
      <c r="XJ9" s="114"/>
      <c r="XK9" s="115"/>
      <c r="XL9" s="297"/>
      <c r="XM9" s="297"/>
      <c r="XN9" s="297"/>
      <c r="XO9" s="297"/>
      <c r="XP9" s="297"/>
      <c r="XQ9" s="298"/>
      <c r="XR9" s="114"/>
      <c r="XS9" s="115"/>
      <c r="XT9" s="297"/>
      <c r="XU9" s="297"/>
      <c r="XV9" s="297"/>
      <c r="XW9" s="297"/>
      <c r="XX9" s="297"/>
      <c r="XY9" s="298"/>
      <c r="XZ9" s="114"/>
      <c r="YA9" s="115"/>
      <c r="YB9" s="297"/>
      <c r="YC9" s="297"/>
      <c r="YD9" s="297"/>
      <c r="YE9" s="297"/>
      <c r="YF9" s="297"/>
      <c r="YG9" s="298"/>
      <c r="YH9" s="114"/>
      <c r="YI9" s="115"/>
      <c r="YJ9" s="297"/>
      <c r="YK9" s="297"/>
      <c r="YL9" s="297"/>
      <c r="YM9" s="297"/>
      <c r="YN9" s="297"/>
      <c r="YO9" s="298"/>
      <c r="YP9" s="114"/>
      <c r="YQ9" s="115"/>
      <c r="YR9" s="297"/>
      <c r="YS9" s="297"/>
      <c r="YT9" s="297"/>
      <c r="YU9" s="297"/>
      <c r="YV9" s="297"/>
      <c r="YW9" s="298"/>
      <c r="YX9" s="114"/>
      <c r="YY9" s="115"/>
      <c r="YZ9" s="297"/>
      <c r="ZA9" s="297"/>
      <c r="ZB9" s="297"/>
      <c r="ZC9" s="297"/>
      <c r="ZD9" s="297"/>
      <c r="ZE9" s="298"/>
      <c r="ZF9" s="114"/>
      <c r="ZG9" s="115"/>
      <c r="ZH9" s="297"/>
      <c r="ZI9" s="297"/>
      <c r="ZJ9" s="297"/>
      <c r="ZK9" s="297"/>
      <c r="ZL9" s="297"/>
      <c r="ZM9" s="298"/>
      <c r="ZN9" s="114"/>
      <c r="ZO9" s="115"/>
      <c r="ZP9" s="297"/>
      <c r="ZQ9" s="297"/>
      <c r="ZR9" s="297"/>
      <c r="ZS9" s="297"/>
      <c r="ZT9" s="297"/>
      <c r="ZU9" s="298"/>
      <c r="ZV9" s="114"/>
      <c r="ZW9" s="115"/>
      <c r="ZX9" s="297"/>
      <c r="ZY9" s="297"/>
      <c r="ZZ9" s="297"/>
      <c r="AAA9" s="297"/>
      <c r="AAB9" s="297"/>
      <c r="AAC9" s="298"/>
      <c r="AAD9" s="114"/>
      <c r="AAE9" s="115"/>
      <c r="AAF9" s="297"/>
      <c r="AAG9" s="297"/>
      <c r="AAH9" s="297"/>
      <c r="AAI9" s="297"/>
      <c r="AAJ9" s="297"/>
      <c r="AAK9" s="298"/>
      <c r="AAL9" s="114"/>
      <c r="AAM9" s="115"/>
      <c r="AAN9" s="297"/>
      <c r="AAO9" s="297"/>
      <c r="AAP9" s="297"/>
      <c r="AAQ9" s="297"/>
      <c r="AAR9" s="297"/>
      <c r="AAS9" s="298"/>
      <c r="AAT9" s="114"/>
      <c r="AAU9" s="115"/>
      <c r="AAV9" s="297"/>
      <c r="AAW9" s="297"/>
      <c r="AAX9" s="297"/>
      <c r="AAY9" s="297"/>
      <c r="AAZ9" s="297"/>
      <c r="ABA9" s="298"/>
      <c r="ABB9" s="114"/>
      <c r="ABC9" s="115"/>
      <c r="ABD9" s="297"/>
      <c r="ABE9" s="297"/>
      <c r="ABF9" s="297"/>
      <c r="ABG9" s="297"/>
      <c r="ABH9" s="297"/>
      <c r="ABI9" s="298"/>
      <c r="ABJ9" s="114"/>
      <c r="ABK9" s="115"/>
      <c r="ABL9" s="297"/>
      <c r="ABM9" s="297"/>
      <c r="ABN9" s="297"/>
      <c r="ABO9" s="297"/>
      <c r="ABP9" s="297"/>
      <c r="ABQ9" s="298"/>
      <c r="ABR9" s="114"/>
      <c r="ABS9" s="115"/>
      <c r="ABT9" s="297"/>
      <c r="ABU9" s="297"/>
      <c r="ABV9" s="297"/>
      <c r="ABW9" s="297"/>
      <c r="ABX9" s="297"/>
      <c r="ABY9" s="298"/>
      <c r="ABZ9" s="114"/>
      <c r="ACA9" s="115"/>
      <c r="ACB9" s="297"/>
      <c r="ACC9" s="297"/>
      <c r="ACD9" s="297"/>
      <c r="ACE9" s="297"/>
      <c r="ACF9" s="297"/>
      <c r="ACG9" s="298"/>
      <c r="ACH9" s="114"/>
      <c r="ACI9" s="115"/>
      <c r="ACJ9" s="297"/>
      <c r="ACK9" s="297"/>
      <c r="ACL9" s="297"/>
      <c r="ACM9" s="297"/>
      <c r="ACN9" s="297"/>
      <c r="ACO9" s="298"/>
      <c r="ACP9" s="114"/>
      <c r="ACQ9" s="115"/>
      <c r="ACR9" s="297"/>
      <c r="ACS9" s="297"/>
      <c r="ACT9" s="297"/>
      <c r="ACU9" s="297"/>
      <c r="ACV9" s="297"/>
      <c r="ACW9" s="298"/>
      <c r="ACX9" s="114"/>
      <c r="ACY9" s="115"/>
      <c r="ACZ9" s="297"/>
      <c r="ADA9" s="297"/>
      <c r="ADB9" s="297"/>
      <c r="ADC9" s="297"/>
      <c r="ADD9" s="297"/>
      <c r="ADE9" s="298"/>
      <c r="ADF9" s="114"/>
      <c r="ADG9" s="115"/>
      <c r="ADH9" s="297"/>
      <c r="ADI9" s="297"/>
      <c r="ADJ9" s="297"/>
      <c r="ADK9" s="297"/>
      <c r="ADL9" s="297"/>
      <c r="ADM9" s="298"/>
      <c r="ADN9" s="114"/>
      <c r="ADO9" s="115"/>
      <c r="ADP9" s="297"/>
      <c r="ADQ9" s="297"/>
      <c r="ADR9" s="297"/>
      <c r="ADS9" s="297"/>
      <c r="ADT9" s="297"/>
      <c r="ADU9" s="298"/>
      <c r="ADV9" s="114"/>
      <c r="ADW9" s="115"/>
      <c r="ADX9" s="297"/>
      <c r="ADY9" s="297"/>
      <c r="ADZ9" s="297"/>
      <c r="AEA9" s="297"/>
      <c r="AEB9" s="297"/>
      <c r="AEC9" s="298"/>
      <c r="AED9" s="114"/>
      <c r="AEE9" s="115"/>
      <c r="AEF9" s="297"/>
      <c r="AEG9" s="297"/>
      <c r="AEH9" s="297"/>
      <c r="AEI9" s="297"/>
      <c r="AEJ9" s="297"/>
      <c r="AEK9" s="298"/>
      <c r="AEL9" s="114"/>
      <c r="AEM9" s="115"/>
      <c r="AEN9" s="297"/>
      <c r="AEO9" s="297"/>
      <c r="AEP9" s="297"/>
      <c r="AEQ9" s="297"/>
      <c r="AER9" s="297"/>
      <c r="AES9" s="298"/>
      <c r="AET9" s="114"/>
      <c r="AEU9" s="115"/>
      <c r="AEV9" s="297"/>
      <c r="AEW9" s="297"/>
      <c r="AEX9" s="297"/>
      <c r="AEY9" s="297"/>
      <c r="AEZ9" s="297"/>
      <c r="AFA9" s="298"/>
      <c r="AFB9" s="114"/>
      <c r="AFC9" s="115"/>
      <c r="AFD9" s="297"/>
      <c r="AFE9" s="297"/>
      <c r="AFF9" s="297"/>
      <c r="AFG9" s="297"/>
      <c r="AFH9" s="297"/>
      <c r="AFI9" s="298"/>
      <c r="AFJ9" s="114"/>
      <c r="AFK9" s="115"/>
      <c r="AFL9" s="297"/>
      <c r="AFM9" s="297"/>
      <c r="AFN9" s="297"/>
      <c r="AFO9" s="297"/>
      <c r="AFP9" s="297"/>
      <c r="AFQ9" s="298"/>
      <c r="AFR9" s="114"/>
      <c r="AFS9" s="115"/>
      <c r="AFT9" s="297"/>
      <c r="AFU9" s="297"/>
      <c r="AFV9" s="297"/>
      <c r="AFW9" s="297"/>
      <c r="AFX9" s="297"/>
      <c r="AFY9" s="298"/>
      <c r="AFZ9" s="114"/>
      <c r="AGA9" s="115"/>
      <c r="AGB9" s="297"/>
      <c r="AGC9" s="297"/>
      <c r="AGD9" s="297"/>
      <c r="AGE9" s="297"/>
      <c r="AGF9" s="297"/>
      <c r="AGG9" s="298"/>
      <c r="AGH9" s="114"/>
      <c r="AGI9" s="115"/>
      <c r="AGJ9" s="297"/>
      <c r="AGK9" s="297"/>
      <c r="AGL9" s="297"/>
      <c r="AGM9" s="297"/>
      <c r="AGN9" s="297"/>
      <c r="AGO9" s="298"/>
      <c r="AGP9" s="114"/>
      <c r="AGQ9" s="115"/>
      <c r="AGR9" s="297"/>
      <c r="AGS9" s="297"/>
      <c r="AGT9" s="297"/>
      <c r="AGU9" s="297"/>
      <c r="AGV9" s="297"/>
      <c r="AGW9" s="298"/>
      <c r="AGX9" s="114"/>
      <c r="AGY9" s="115"/>
      <c r="AGZ9" s="297"/>
      <c r="AHA9" s="297"/>
      <c r="AHB9" s="297"/>
      <c r="AHC9" s="297"/>
      <c r="AHD9" s="297"/>
      <c r="AHE9" s="298"/>
      <c r="AHF9" s="114"/>
      <c r="AHG9" s="115"/>
      <c r="AHH9" s="297"/>
      <c r="AHI9" s="297"/>
      <c r="AHJ9" s="297"/>
      <c r="AHK9" s="297"/>
      <c r="AHL9" s="297"/>
      <c r="AHM9" s="298"/>
      <c r="AHN9" s="114"/>
      <c r="AHO9" s="115"/>
      <c r="AHP9" s="297"/>
      <c r="AHQ9" s="297"/>
      <c r="AHR9" s="297"/>
      <c r="AHS9" s="297"/>
      <c r="AHT9" s="297"/>
      <c r="AHU9" s="298"/>
      <c r="AHV9" s="114"/>
      <c r="AHW9" s="115"/>
      <c r="AHX9" s="297"/>
      <c r="AHY9" s="297"/>
      <c r="AHZ9" s="297"/>
      <c r="AIA9" s="297"/>
      <c r="AIB9" s="297"/>
      <c r="AIC9" s="298"/>
      <c r="AID9" s="114"/>
      <c r="AIE9" s="115"/>
      <c r="AIF9" s="297"/>
      <c r="AIG9" s="297"/>
      <c r="AIH9" s="297"/>
      <c r="AII9" s="297"/>
      <c r="AIJ9" s="297"/>
      <c r="AIK9" s="298"/>
      <c r="AIL9" s="114"/>
      <c r="AIM9" s="115"/>
      <c r="AIN9" s="297"/>
      <c r="AIO9" s="297"/>
      <c r="AIP9" s="297"/>
      <c r="AIQ9" s="297"/>
      <c r="AIR9" s="297"/>
      <c r="AIS9" s="298"/>
      <c r="AIT9" s="114"/>
      <c r="AIU9" s="115"/>
      <c r="AIV9" s="297"/>
      <c r="AIW9" s="297"/>
      <c r="AIX9" s="297"/>
      <c r="AIY9" s="297"/>
      <c r="AIZ9" s="297"/>
      <c r="AJA9" s="298"/>
      <c r="AJB9" s="114"/>
      <c r="AJC9" s="115"/>
      <c r="AJD9" s="297"/>
      <c r="AJE9" s="297"/>
      <c r="AJF9" s="297"/>
      <c r="AJG9" s="297"/>
      <c r="AJH9" s="297"/>
      <c r="AJI9" s="298"/>
      <c r="AJJ9" s="114"/>
      <c r="AJK9" s="115"/>
      <c r="AJL9" s="297"/>
      <c r="AJM9" s="297"/>
      <c r="AJN9" s="297"/>
      <c r="AJO9" s="297"/>
      <c r="AJP9" s="297"/>
      <c r="AJQ9" s="298"/>
      <c r="AJR9" s="114"/>
      <c r="AJS9" s="115"/>
      <c r="AJT9" s="297"/>
      <c r="AJU9" s="297"/>
      <c r="AJV9" s="297"/>
      <c r="AJW9" s="297"/>
      <c r="AJX9" s="297"/>
      <c r="AJY9" s="298"/>
      <c r="AJZ9" s="114"/>
      <c r="AKA9" s="115"/>
      <c r="AKB9" s="297"/>
      <c r="AKC9" s="297"/>
      <c r="AKD9" s="297"/>
      <c r="AKE9" s="297"/>
      <c r="AKF9" s="297"/>
      <c r="AKG9" s="298"/>
      <c r="AKH9" s="114"/>
      <c r="AKI9" s="115"/>
      <c r="AKJ9" s="297"/>
      <c r="AKK9" s="297"/>
      <c r="AKL9" s="297"/>
      <c r="AKM9" s="297"/>
      <c r="AKN9" s="297"/>
      <c r="AKO9" s="298"/>
      <c r="AKP9" s="114"/>
      <c r="AKQ9" s="115"/>
      <c r="AKR9" s="297"/>
      <c r="AKS9" s="297"/>
      <c r="AKT9" s="297"/>
      <c r="AKU9" s="297"/>
      <c r="AKV9" s="297"/>
      <c r="AKW9" s="298"/>
      <c r="AKX9" s="114"/>
      <c r="AKY9" s="115"/>
      <c r="AKZ9" s="297"/>
      <c r="ALA9" s="297"/>
      <c r="ALB9" s="297"/>
      <c r="ALC9" s="297"/>
      <c r="ALD9" s="297"/>
      <c r="ALE9" s="298"/>
      <c r="ALF9" s="114"/>
      <c r="ALG9" s="115"/>
      <c r="ALH9" s="297"/>
      <c r="ALI9" s="297"/>
      <c r="ALJ9" s="297"/>
      <c r="ALK9" s="297"/>
      <c r="ALL9" s="297"/>
      <c r="ALM9" s="298"/>
      <c r="ALN9" s="114"/>
      <c r="ALO9" s="115"/>
      <c r="ALP9" s="297"/>
      <c r="ALQ9" s="297"/>
      <c r="ALR9" s="297"/>
      <c r="ALS9" s="297"/>
      <c r="ALT9" s="297"/>
      <c r="ALU9" s="298"/>
      <c r="ALV9" s="114"/>
      <c r="ALW9" s="115"/>
      <c r="ALX9" s="297"/>
      <c r="ALY9" s="297"/>
      <c r="ALZ9" s="297"/>
      <c r="AMA9" s="297"/>
      <c r="AMB9" s="297"/>
      <c r="AMC9" s="298"/>
      <c r="AMD9" s="114"/>
      <c r="AME9" s="115"/>
      <c r="AMF9" s="297"/>
      <c r="AMG9" s="297"/>
      <c r="AMH9" s="297"/>
      <c r="AMI9" s="297"/>
      <c r="AMJ9" s="297"/>
      <c r="AMK9" s="298"/>
      <c r="AML9" s="114"/>
      <c r="AMM9" s="115"/>
      <c r="AMN9" s="297"/>
      <c r="AMO9" s="297"/>
      <c r="AMP9" s="297"/>
      <c r="AMQ9" s="297"/>
      <c r="AMR9" s="297"/>
      <c r="AMS9" s="298"/>
      <c r="AMT9" s="114"/>
      <c r="AMU9" s="115"/>
      <c r="AMV9" s="297"/>
      <c r="AMW9" s="297"/>
      <c r="AMX9" s="297"/>
      <c r="AMY9" s="297"/>
      <c r="AMZ9" s="297"/>
      <c r="ANA9" s="298"/>
      <c r="ANB9" s="114"/>
      <c r="ANC9" s="115"/>
      <c r="AND9" s="297"/>
      <c r="ANE9" s="297"/>
      <c r="ANF9" s="297"/>
      <c r="ANG9" s="297"/>
      <c r="ANH9" s="297"/>
      <c r="ANI9" s="298"/>
      <c r="ANJ9" s="114"/>
      <c r="ANK9" s="115"/>
      <c r="ANL9" s="297"/>
      <c r="ANM9" s="297"/>
      <c r="ANN9" s="297"/>
      <c r="ANO9" s="297"/>
      <c r="ANP9" s="297"/>
      <c r="ANQ9" s="298"/>
      <c r="ANR9" s="114"/>
      <c r="ANS9" s="115"/>
      <c r="ANT9" s="297"/>
      <c r="ANU9" s="297"/>
      <c r="ANV9" s="297"/>
      <c r="ANW9" s="297"/>
      <c r="ANX9" s="297"/>
      <c r="ANY9" s="298"/>
      <c r="ANZ9" s="114"/>
      <c r="AOA9" s="115"/>
      <c r="AOB9" s="297"/>
      <c r="AOC9" s="297"/>
      <c r="AOD9" s="297"/>
      <c r="AOE9" s="297"/>
      <c r="AOF9" s="297"/>
      <c r="AOG9" s="298"/>
      <c r="AOH9" s="114"/>
      <c r="AOI9" s="115"/>
      <c r="AOJ9" s="297"/>
      <c r="AOK9" s="297"/>
      <c r="AOL9" s="297"/>
      <c r="AOM9" s="297"/>
      <c r="AON9" s="297"/>
      <c r="AOO9" s="298"/>
      <c r="AOP9" s="114"/>
      <c r="AOQ9" s="115"/>
      <c r="AOR9" s="297"/>
      <c r="AOS9" s="297"/>
      <c r="AOT9" s="297"/>
      <c r="AOU9" s="297"/>
      <c r="AOV9" s="297"/>
      <c r="AOW9" s="298"/>
      <c r="AOX9" s="114"/>
      <c r="AOY9" s="115"/>
      <c r="AOZ9" s="297"/>
      <c r="APA9" s="297"/>
      <c r="APB9" s="297"/>
      <c r="APC9" s="297"/>
      <c r="APD9" s="297"/>
      <c r="APE9" s="298"/>
      <c r="APF9" s="114"/>
      <c r="APG9" s="115"/>
      <c r="APH9" s="297"/>
      <c r="API9" s="297"/>
      <c r="APJ9" s="297"/>
      <c r="APK9" s="297"/>
      <c r="APL9" s="297"/>
      <c r="APM9" s="298"/>
      <c r="APN9" s="114"/>
      <c r="APO9" s="115"/>
      <c r="APP9" s="297"/>
      <c r="APQ9" s="297"/>
      <c r="APR9" s="297"/>
      <c r="APS9" s="297"/>
      <c r="APT9" s="297"/>
      <c r="APU9" s="298"/>
      <c r="APV9" s="114"/>
      <c r="APW9" s="115"/>
      <c r="APX9" s="297"/>
      <c r="APY9" s="297"/>
      <c r="APZ9" s="297"/>
      <c r="AQA9" s="297"/>
      <c r="AQB9" s="297"/>
      <c r="AQC9" s="298"/>
      <c r="AQD9" s="114"/>
      <c r="AQE9" s="115"/>
      <c r="AQF9" s="297"/>
      <c r="AQG9" s="297"/>
      <c r="AQH9" s="297"/>
      <c r="AQI9" s="297"/>
      <c r="AQJ9" s="297"/>
      <c r="AQK9" s="298"/>
      <c r="AQL9" s="114"/>
      <c r="AQM9" s="115"/>
      <c r="AQN9" s="297"/>
      <c r="AQO9" s="297"/>
      <c r="AQP9" s="297"/>
      <c r="AQQ9" s="297"/>
      <c r="AQR9" s="297"/>
      <c r="AQS9" s="298"/>
      <c r="AQT9" s="114"/>
      <c r="AQU9" s="115"/>
      <c r="AQV9" s="297"/>
      <c r="AQW9" s="297"/>
      <c r="AQX9" s="297"/>
      <c r="AQY9" s="297"/>
      <c r="AQZ9" s="297"/>
      <c r="ARA9" s="298"/>
      <c r="ARB9" s="114"/>
      <c r="ARC9" s="115"/>
      <c r="ARD9" s="297"/>
      <c r="ARE9" s="297"/>
      <c r="ARF9" s="297"/>
      <c r="ARG9" s="297"/>
      <c r="ARH9" s="297"/>
      <c r="ARI9" s="298"/>
      <c r="ARJ9" s="114"/>
      <c r="ARK9" s="115"/>
      <c r="ARL9" s="297"/>
      <c r="ARM9" s="297"/>
      <c r="ARN9" s="297"/>
      <c r="ARO9" s="297"/>
      <c r="ARP9" s="297"/>
      <c r="ARQ9" s="298"/>
      <c r="ARR9" s="114"/>
      <c r="ARS9" s="115"/>
      <c r="ART9" s="297"/>
      <c r="ARU9" s="297"/>
      <c r="ARV9" s="297"/>
      <c r="ARW9" s="297"/>
      <c r="ARX9" s="297"/>
      <c r="ARY9" s="298"/>
      <c r="ARZ9" s="114"/>
      <c r="ASA9" s="115"/>
      <c r="ASB9" s="297"/>
      <c r="ASC9" s="297"/>
      <c r="ASD9" s="297"/>
      <c r="ASE9" s="297"/>
      <c r="ASF9" s="297"/>
      <c r="ASG9" s="298"/>
      <c r="ASH9" s="114"/>
      <c r="ASI9" s="115"/>
      <c r="ASJ9" s="297"/>
      <c r="ASK9" s="297"/>
      <c r="ASL9" s="297"/>
      <c r="ASM9" s="297"/>
      <c r="ASN9" s="297"/>
      <c r="ASO9" s="298"/>
      <c r="ASP9" s="114"/>
      <c r="ASQ9" s="115"/>
      <c r="ASR9" s="297"/>
      <c r="ASS9" s="297"/>
      <c r="AST9" s="297"/>
      <c r="ASU9" s="297"/>
      <c r="ASV9" s="297"/>
      <c r="ASW9" s="298"/>
      <c r="ASX9" s="114"/>
      <c r="ASY9" s="115"/>
      <c r="ASZ9" s="297"/>
      <c r="ATA9" s="297"/>
      <c r="ATB9" s="297"/>
      <c r="ATC9" s="297"/>
      <c r="ATD9" s="297"/>
      <c r="ATE9" s="298"/>
      <c r="ATF9" s="114"/>
      <c r="ATG9" s="115"/>
      <c r="ATH9" s="297"/>
      <c r="ATI9" s="297"/>
      <c r="ATJ9" s="297"/>
      <c r="ATK9" s="297"/>
      <c r="ATL9" s="297"/>
      <c r="ATM9" s="298"/>
      <c r="ATN9" s="114"/>
      <c r="ATO9" s="115"/>
      <c r="ATP9" s="297"/>
      <c r="ATQ9" s="297"/>
      <c r="ATR9" s="297"/>
      <c r="ATS9" s="297"/>
      <c r="ATT9" s="297"/>
      <c r="ATU9" s="298"/>
      <c r="ATV9" s="114"/>
      <c r="ATW9" s="115"/>
      <c r="ATX9" s="297"/>
      <c r="ATY9" s="297"/>
      <c r="ATZ9" s="297"/>
      <c r="AUA9" s="297"/>
      <c r="AUB9" s="297"/>
      <c r="AUC9" s="298"/>
      <c r="AUD9" s="114"/>
      <c r="AUE9" s="115"/>
      <c r="AUF9" s="297"/>
      <c r="AUG9" s="297"/>
      <c r="AUH9" s="297"/>
      <c r="AUI9" s="297"/>
      <c r="AUJ9" s="297"/>
      <c r="AUK9" s="298"/>
      <c r="AUL9" s="114"/>
      <c r="AUM9" s="115"/>
      <c r="AUN9" s="297"/>
      <c r="AUO9" s="297"/>
      <c r="AUP9" s="297"/>
      <c r="AUQ9" s="297"/>
      <c r="AUR9" s="297"/>
      <c r="AUS9" s="298"/>
      <c r="AUT9" s="114"/>
      <c r="AUU9" s="115"/>
      <c r="AUV9" s="297"/>
      <c r="AUW9" s="297"/>
      <c r="AUX9" s="297"/>
      <c r="AUY9" s="297"/>
      <c r="AUZ9" s="297"/>
      <c r="AVA9" s="298"/>
      <c r="AVB9" s="114"/>
      <c r="AVC9" s="115"/>
      <c r="AVD9" s="297"/>
      <c r="AVE9" s="297"/>
      <c r="AVF9" s="297"/>
      <c r="AVG9" s="297"/>
      <c r="AVH9" s="297"/>
      <c r="AVI9" s="298"/>
      <c r="AVJ9" s="114"/>
      <c r="AVK9" s="115"/>
      <c r="AVL9" s="297"/>
      <c r="AVM9" s="297"/>
      <c r="AVN9" s="297"/>
      <c r="AVO9" s="297"/>
      <c r="AVP9" s="297"/>
      <c r="AVQ9" s="298"/>
      <c r="AVR9" s="114"/>
      <c r="AVS9" s="115"/>
      <c r="AVT9" s="297"/>
      <c r="AVU9" s="297"/>
      <c r="AVV9" s="297"/>
      <c r="AVW9" s="297"/>
      <c r="AVX9" s="297"/>
      <c r="AVY9" s="298"/>
      <c r="AVZ9" s="114"/>
      <c r="AWA9" s="115"/>
      <c r="AWB9" s="297"/>
      <c r="AWC9" s="297"/>
      <c r="AWD9" s="297"/>
      <c r="AWE9" s="297"/>
      <c r="AWF9" s="297"/>
      <c r="AWG9" s="298"/>
      <c r="AWH9" s="114"/>
      <c r="AWI9" s="115"/>
      <c r="AWJ9" s="297"/>
      <c r="AWK9" s="297"/>
      <c r="AWL9" s="297"/>
      <c r="AWM9" s="297"/>
      <c r="AWN9" s="297"/>
      <c r="AWO9" s="298"/>
      <c r="AWP9" s="114"/>
      <c r="AWQ9" s="115"/>
      <c r="AWR9" s="297"/>
      <c r="AWS9" s="297"/>
      <c r="AWT9" s="297"/>
      <c r="AWU9" s="297"/>
      <c r="AWV9" s="297"/>
      <c r="AWW9" s="298"/>
      <c r="AWX9" s="114"/>
      <c r="AWY9" s="115"/>
      <c r="AWZ9" s="297"/>
      <c r="AXA9" s="297"/>
      <c r="AXB9" s="297"/>
      <c r="AXC9" s="297"/>
      <c r="AXD9" s="297"/>
      <c r="AXE9" s="298"/>
      <c r="AXF9" s="114"/>
      <c r="AXG9" s="115"/>
      <c r="AXH9" s="297"/>
      <c r="AXI9" s="297"/>
      <c r="AXJ9" s="297"/>
      <c r="AXK9" s="297"/>
      <c r="AXL9" s="297"/>
      <c r="AXM9" s="298"/>
      <c r="AXN9" s="114"/>
      <c r="AXO9" s="115"/>
      <c r="AXP9" s="297"/>
      <c r="AXQ9" s="297"/>
      <c r="AXR9" s="297"/>
      <c r="AXS9" s="297"/>
      <c r="AXT9" s="297"/>
      <c r="AXU9" s="298"/>
      <c r="AXV9" s="114"/>
      <c r="AXW9" s="115"/>
      <c r="AXX9" s="297"/>
      <c r="AXY9" s="297"/>
      <c r="AXZ9" s="297"/>
      <c r="AYA9" s="297"/>
      <c r="AYB9" s="297"/>
      <c r="AYC9" s="298"/>
      <c r="AYD9" s="114"/>
      <c r="AYE9" s="115"/>
      <c r="AYF9" s="297"/>
      <c r="AYG9" s="297"/>
      <c r="AYH9" s="297"/>
      <c r="AYI9" s="297"/>
      <c r="AYJ9" s="297"/>
      <c r="AYK9" s="298"/>
      <c r="AYL9" s="114"/>
      <c r="AYM9" s="115"/>
      <c r="AYN9" s="297"/>
      <c r="AYO9" s="297"/>
      <c r="AYP9" s="297"/>
      <c r="AYQ9" s="297"/>
      <c r="AYR9" s="297"/>
      <c r="AYS9" s="298"/>
      <c r="AYT9" s="114"/>
      <c r="AYU9" s="115"/>
      <c r="AYV9" s="297"/>
      <c r="AYW9" s="297"/>
      <c r="AYX9" s="297"/>
      <c r="AYY9" s="297"/>
      <c r="AYZ9" s="297"/>
      <c r="AZA9" s="298"/>
      <c r="AZB9" s="114"/>
      <c r="AZC9" s="115"/>
      <c r="AZD9" s="297"/>
      <c r="AZE9" s="297"/>
      <c r="AZF9" s="297"/>
      <c r="AZG9" s="297"/>
      <c r="AZH9" s="297"/>
      <c r="AZI9" s="298"/>
      <c r="AZJ9" s="114"/>
      <c r="AZK9" s="115"/>
      <c r="AZL9" s="297"/>
      <c r="AZM9" s="297"/>
      <c r="AZN9" s="297"/>
      <c r="AZO9" s="297"/>
      <c r="AZP9" s="297"/>
      <c r="AZQ9" s="298"/>
      <c r="AZR9" s="114"/>
      <c r="AZS9" s="115"/>
      <c r="AZT9" s="297"/>
      <c r="AZU9" s="297"/>
      <c r="AZV9" s="297"/>
      <c r="AZW9" s="297"/>
      <c r="AZX9" s="297"/>
      <c r="AZY9" s="298"/>
      <c r="AZZ9" s="114"/>
      <c r="BAA9" s="115"/>
      <c r="BAB9" s="297"/>
      <c r="BAC9" s="297"/>
      <c r="BAD9" s="297"/>
      <c r="BAE9" s="297"/>
      <c r="BAF9" s="297"/>
      <c r="BAG9" s="298"/>
      <c r="BAH9" s="114"/>
      <c r="BAI9" s="115"/>
      <c r="BAJ9" s="297"/>
      <c r="BAK9" s="297"/>
      <c r="BAL9" s="297"/>
      <c r="BAM9" s="297"/>
      <c r="BAN9" s="297"/>
      <c r="BAO9" s="298"/>
      <c r="BAP9" s="114"/>
      <c r="BAQ9" s="115"/>
      <c r="BAR9" s="297"/>
      <c r="BAS9" s="297"/>
      <c r="BAT9" s="297"/>
      <c r="BAU9" s="297"/>
      <c r="BAV9" s="297"/>
      <c r="BAW9" s="298"/>
      <c r="BAX9" s="114"/>
      <c r="BAY9" s="115"/>
      <c r="BAZ9" s="297"/>
      <c r="BBA9" s="297"/>
      <c r="BBB9" s="297"/>
      <c r="BBC9" s="297"/>
      <c r="BBD9" s="297"/>
      <c r="BBE9" s="298"/>
      <c r="BBF9" s="114"/>
      <c r="BBG9" s="115"/>
      <c r="BBH9" s="297"/>
      <c r="BBI9" s="297"/>
      <c r="BBJ9" s="297"/>
      <c r="BBK9" s="297"/>
      <c r="BBL9" s="297"/>
      <c r="BBM9" s="298"/>
      <c r="BBN9" s="114"/>
      <c r="BBO9" s="115"/>
      <c r="BBP9" s="297"/>
      <c r="BBQ9" s="297"/>
      <c r="BBR9" s="297"/>
      <c r="BBS9" s="297"/>
      <c r="BBT9" s="297"/>
      <c r="BBU9" s="298"/>
      <c r="BBV9" s="114"/>
      <c r="BBW9" s="115"/>
      <c r="BBX9" s="297"/>
      <c r="BBY9" s="297"/>
    </row>
    <row r="10" spans="1:1429" ht="13.5" thickBot="1">
      <c r="A10" s="236" t="s">
        <v>756</v>
      </c>
      <c r="B10" s="237" t="s">
        <v>757</v>
      </c>
      <c r="C10" s="238" t="s">
        <v>758</v>
      </c>
      <c r="D10" s="238" t="s">
        <v>759</v>
      </c>
      <c r="E10" s="239" t="s">
        <v>760</v>
      </c>
    </row>
    <row r="11" spans="1:1429" ht="13.5" thickBot="1">
      <c r="A11" s="302" t="s">
        <v>10</v>
      </c>
      <c r="B11" s="240" t="s">
        <v>854</v>
      </c>
      <c r="C11" s="241"/>
      <c r="D11" s="242"/>
      <c r="E11" s="243"/>
    </row>
    <row r="12" spans="1:1429">
      <c r="A12" s="255" t="s">
        <v>10</v>
      </c>
      <c r="B12" s="248" t="s">
        <v>764</v>
      </c>
      <c r="C12" s="249" t="s">
        <v>810</v>
      </c>
      <c r="D12" s="257">
        <f>1.5*3</f>
        <v>4.5</v>
      </c>
      <c r="E12" s="247" t="s">
        <v>49</v>
      </c>
    </row>
    <row r="13" spans="1:1429" ht="29.25" customHeight="1">
      <c r="A13" s="255" t="s">
        <v>811</v>
      </c>
      <c r="B13" s="244" t="s">
        <v>762</v>
      </c>
      <c r="C13" s="245" t="s">
        <v>809</v>
      </c>
      <c r="D13" s="260">
        <f>27*2.2+25*2.2+35*2.2</f>
        <v>191.4</v>
      </c>
      <c r="E13" s="247" t="s">
        <v>49</v>
      </c>
    </row>
    <row r="14" spans="1:1429" ht="20.25" customHeight="1">
      <c r="A14" s="255" t="s">
        <v>11</v>
      </c>
      <c r="B14" s="244" t="s">
        <v>761</v>
      </c>
      <c r="C14" s="245" t="s">
        <v>807</v>
      </c>
      <c r="D14" s="260">
        <v>1766.13</v>
      </c>
      <c r="E14" s="247" t="s">
        <v>49</v>
      </c>
    </row>
    <row r="15" spans="1:1429" ht="16.5" customHeight="1" thickBot="1">
      <c r="A15" s="255" t="s">
        <v>15</v>
      </c>
      <c r="B15" s="248" t="s">
        <v>763</v>
      </c>
      <c r="C15" s="249" t="s">
        <v>870</v>
      </c>
      <c r="D15" s="260">
        <f>4*3.5 + 1.8*2</f>
        <v>17.600000000000001</v>
      </c>
      <c r="E15" s="247" t="s">
        <v>49</v>
      </c>
    </row>
    <row r="16" spans="1:1429" ht="13.5" thickBot="1">
      <c r="A16" s="303" t="s">
        <v>855</v>
      </c>
      <c r="B16" s="240" t="s">
        <v>35</v>
      </c>
      <c r="C16" s="241"/>
      <c r="D16" s="242"/>
      <c r="E16" s="243"/>
    </row>
    <row r="17" spans="1:5" ht="30.75" customHeight="1">
      <c r="A17" s="255" t="s">
        <v>766</v>
      </c>
      <c r="B17" s="244" t="s">
        <v>853</v>
      </c>
      <c r="C17" s="252" t="s">
        <v>771</v>
      </c>
      <c r="D17" s="260">
        <f>202</f>
        <v>202</v>
      </c>
      <c r="E17" s="253" t="s">
        <v>49</v>
      </c>
    </row>
    <row r="18" spans="1:5" ht="13.5" thickBot="1">
      <c r="A18" s="255" t="s">
        <v>812</v>
      </c>
      <c r="B18" s="248" t="s">
        <v>772</v>
      </c>
      <c r="C18" s="252" t="s">
        <v>771</v>
      </c>
      <c r="D18" s="260">
        <f>D17</f>
        <v>202</v>
      </c>
      <c r="E18" s="247" t="s">
        <v>49</v>
      </c>
    </row>
    <row r="19" spans="1:5" ht="13.5" thickBot="1">
      <c r="A19" s="302" t="s">
        <v>856</v>
      </c>
      <c r="B19" s="240" t="s">
        <v>768</v>
      </c>
      <c r="C19" s="241"/>
      <c r="D19" s="242"/>
      <c r="E19" s="243"/>
    </row>
    <row r="20" spans="1:5" ht="13.5" thickBot="1">
      <c r="A20" s="255" t="s">
        <v>21</v>
      </c>
      <c r="B20" s="244" t="s">
        <v>769</v>
      </c>
      <c r="C20" s="252" t="s">
        <v>770</v>
      </c>
      <c r="D20" s="260">
        <v>801.81</v>
      </c>
      <c r="E20" s="253" t="s">
        <v>49</v>
      </c>
    </row>
    <row r="21" spans="1:5" ht="13.5" thickBot="1">
      <c r="A21" s="302" t="s">
        <v>767</v>
      </c>
      <c r="B21" s="240" t="s">
        <v>765</v>
      </c>
      <c r="C21" s="241"/>
      <c r="D21" s="242"/>
      <c r="E21" s="243"/>
    </row>
    <row r="22" spans="1:5" ht="27" customHeight="1" thickBot="1">
      <c r="A22" s="267" t="s">
        <v>22</v>
      </c>
      <c r="B22" s="250" t="s">
        <v>765</v>
      </c>
      <c r="C22" s="251" t="s">
        <v>817</v>
      </c>
      <c r="D22" s="266">
        <f>58.38+25.89+67.14</f>
        <v>151.41000000000003</v>
      </c>
      <c r="E22" s="276" t="s">
        <v>52</v>
      </c>
    </row>
    <row r="23" spans="1:5" ht="13.5" thickBot="1">
      <c r="A23" s="302" t="s">
        <v>857</v>
      </c>
      <c r="B23" s="240" t="s">
        <v>774</v>
      </c>
      <c r="C23" s="241"/>
      <c r="D23" s="242"/>
      <c r="E23" s="243"/>
    </row>
    <row r="24" spans="1:5" ht="21" customHeight="1">
      <c r="A24" s="255" t="s">
        <v>824</v>
      </c>
      <c r="B24" s="259" t="s">
        <v>775</v>
      </c>
      <c r="C24" s="252" t="s">
        <v>776</v>
      </c>
      <c r="D24" s="260">
        <f>D20*2</f>
        <v>1603.62</v>
      </c>
      <c r="E24" s="253" t="s">
        <v>49</v>
      </c>
    </row>
    <row r="25" spans="1:5" ht="21" customHeight="1">
      <c r="A25" s="255" t="s">
        <v>826</v>
      </c>
      <c r="B25" s="259" t="s">
        <v>777</v>
      </c>
      <c r="C25" s="252" t="s">
        <v>978</v>
      </c>
      <c r="D25" s="260">
        <f>D20-D26</f>
        <v>677.20999999999992</v>
      </c>
      <c r="E25" s="247" t="s">
        <v>49</v>
      </c>
    </row>
    <row r="26" spans="1:5" ht="99" customHeight="1">
      <c r="A26" s="304" t="s">
        <v>827</v>
      </c>
      <c r="B26" s="259" t="s">
        <v>778</v>
      </c>
      <c r="C26" s="252" t="s">
        <v>858</v>
      </c>
      <c r="D26" s="260">
        <f>((1.6*2+1.45*2)*2.8+(2.8*2+1.3*2)*2.8+(3.5*2+1.7*2)*2.8+(1.6*2+1.9*2)*2.8+(1.5*2+1.7*2)*2.8+(1.5*2+1.7*2)*2.8)</f>
        <v>124.6</v>
      </c>
      <c r="E26" s="247" t="s">
        <v>49</v>
      </c>
    </row>
    <row r="27" spans="1:5" ht="18" customHeight="1" thickBot="1">
      <c r="A27" s="305"/>
      <c r="B27" s="299" t="s">
        <v>977</v>
      </c>
      <c r="C27" s="252"/>
      <c r="D27" s="257">
        <f>D25</f>
        <v>677.20999999999992</v>
      </c>
      <c r="E27" s="247" t="s">
        <v>49</v>
      </c>
    </row>
    <row r="28" spans="1:5" ht="23.25" thickBot="1">
      <c r="A28" s="302" t="s">
        <v>146</v>
      </c>
      <c r="B28" s="261" t="s">
        <v>779</v>
      </c>
      <c r="C28" s="262"/>
      <c r="D28" s="263"/>
      <c r="E28" s="264"/>
    </row>
    <row r="29" spans="1:5" ht="36" customHeight="1">
      <c r="A29" s="255" t="s">
        <v>780</v>
      </c>
      <c r="B29" s="259" t="s">
        <v>781</v>
      </c>
      <c r="C29" s="252" t="s">
        <v>859</v>
      </c>
      <c r="D29" s="260">
        <f>86.88*0.5</f>
        <v>43.44</v>
      </c>
      <c r="E29" s="247" t="s">
        <v>49</v>
      </c>
    </row>
    <row r="30" spans="1:5" ht="26.25" customHeight="1" thickBot="1">
      <c r="A30" s="255" t="s">
        <v>782</v>
      </c>
      <c r="B30" s="259" t="s">
        <v>783</v>
      </c>
      <c r="C30" s="252" t="s">
        <v>773</v>
      </c>
      <c r="D30" s="246">
        <v>202</v>
      </c>
      <c r="E30" s="247" t="s">
        <v>49</v>
      </c>
    </row>
    <row r="31" spans="1:5" ht="13.5" thickBot="1">
      <c r="A31" s="302" t="s">
        <v>784</v>
      </c>
      <c r="B31" s="240" t="s">
        <v>785</v>
      </c>
      <c r="C31" s="241"/>
      <c r="D31" s="242"/>
      <c r="E31" s="243"/>
    </row>
    <row r="32" spans="1:5">
      <c r="A32" s="255" t="s">
        <v>786</v>
      </c>
      <c r="B32" s="265" t="s">
        <v>787</v>
      </c>
      <c r="C32" s="254" t="s">
        <v>788</v>
      </c>
      <c r="D32" s="260">
        <f>560-D34</f>
        <v>407.28800000000001</v>
      </c>
      <c r="E32" s="247" t="s">
        <v>49</v>
      </c>
    </row>
    <row r="33" spans="1:5">
      <c r="A33" s="255" t="s">
        <v>789</v>
      </c>
      <c r="B33" s="258" t="s">
        <v>790</v>
      </c>
      <c r="C33" s="254" t="s">
        <v>791</v>
      </c>
      <c r="D33" s="257">
        <f>((0.8*2.1*2*8)+(0.15*2.1*2*8)+(0.15*0.8*8)+(0.9*2.1*2*10)+(0.15*2.1*2*10)+(0.15*0.9*10)+(1*2.1*2*2)+(0.15*2.1*2*2)+(0.15*1*2))</f>
        <v>88.29</v>
      </c>
      <c r="E33" s="247" t="s">
        <v>49</v>
      </c>
    </row>
    <row r="34" spans="1:5" ht="36.75" customHeight="1" thickBot="1">
      <c r="A34" s="255" t="s">
        <v>979</v>
      </c>
      <c r="B34" s="258" t="s">
        <v>792</v>
      </c>
      <c r="C34" s="268" t="s">
        <v>860</v>
      </c>
      <c r="D34" s="257">
        <f>(3.59*2+1.4*2)*2.8+(3.59*2+1.24*2)*2.8+(3.49*2+2.89*2)*2.8+(2.59*2+3.49*2)*2.8+(3.59*2+1.4*2)*2.8</f>
        <v>152.71199999999999</v>
      </c>
      <c r="E34" s="249"/>
    </row>
    <row r="35" spans="1:5" ht="23.25" thickBot="1">
      <c r="A35" s="302" t="s">
        <v>793</v>
      </c>
      <c r="B35" s="240" t="s">
        <v>794</v>
      </c>
      <c r="C35" s="241"/>
      <c r="D35" s="242"/>
      <c r="E35" s="243"/>
    </row>
    <row r="36" spans="1:5" ht="45.75" thickBot="1">
      <c r="A36" s="269" t="s">
        <v>980</v>
      </c>
      <c r="B36" s="256" t="s">
        <v>800</v>
      </c>
      <c r="C36" s="275" t="s">
        <v>981</v>
      </c>
      <c r="D36" s="266">
        <f>0.6+1.62</f>
        <v>2.2200000000000002</v>
      </c>
      <c r="E36" s="270" t="s">
        <v>387</v>
      </c>
    </row>
    <row r="37" spans="1:5" ht="13.5" thickBot="1">
      <c r="A37" s="306" t="s">
        <v>795</v>
      </c>
      <c r="B37" s="271" t="s">
        <v>796</v>
      </c>
      <c r="C37" s="241"/>
      <c r="D37" s="272"/>
      <c r="E37" s="243"/>
    </row>
    <row r="38" spans="1:5">
      <c r="A38" s="255" t="s">
        <v>797</v>
      </c>
      <c r="B38" s="244" t="s">
        <v>798</v>
      </c>
      <c r="C38" s="273" t="s">
        <v>799</v>
      </c>
      <c r="D38" s="274">
        <v>202</v>
      </c>
      <c r="E38" s="253" t="s">
        <v>49</v>
      </c>
    </row>
  </sheetData>
  <mergeCells count="1073">
    <mergeCell ref="G1:I1"/>
    <mergeCell ref="J1:M4"/>
    <mergeCell ref="N1:Q1"/>
    <mergeCell ref="R1:U4"/>
    <mergeCell ref="G2:I2"/>
    <mergeCell ref="N2:Q2"/>
    <mergeCell ref="A1:D1"/>
    <mergeCell ref="E1:F4"/>
    <mergeCell ref="A4:D4"/>
    <mergeCell ref="AT1:AW1"/>
    <mergeCell ref="AX1:BA4"/>
    <mergeCell ref="BB1:BE1"/>
    <mergeCell ref="BF1:BI4"/>
    <mergeCell ref="BJ1:BM1"/>
    <mergeCell ref="BN1:BQ4"/>
    <mergeCell ref="AT2:AW2"/>
    <mergeCell ref="BB2:BE2"/>
    <mergeCell ref="BJ2:BM2"/>
    <mergeCell ref="BB3:BE3"/>
    <mergeCell ref="V1:Y1"/>
    <mergeCell ref="Z1:AC4"/>
    <mergeCell ref="AD1:AG1"/>
    <mergeCell ref="AH1:AK4"/>
    <mergeCell ref="AL1:AO1"/>
    <mergeCell ref="AP1:AS4"/>
    <mergeCell ref="V2:Y2"/>
    <mergeCell ref="AD2:AG2"/>
    <mergeCell ref="AL2:AO2"/>
    <mergeCell ref="G3:I3"/>
    <mergeCell ref="N3:Q3"/>
    <mergeCell ref="V3:Y3"/>
    <mergeCell ref="AD3:AG3"/>
    <mergeCell ref="CP1:CS1"/>
    <mergeCell ref="CT1:CW4"/>
    <mergeCell ref="CX1:DA1"/>
    <mergeCell ref="DB1:DE4"/>
    <mergeCell ref="DF1:DI1"/>
    <mergeCell ref="DJ1:DM4"/>
    <mergeCell ref="CP2:CS2"/>
    <mergeCell ref="CX2:DA2"/>
    <mergeCell ref="DF2:DI2"/>
    <mergeCell ref="DF3:DI3"/>
    <mergeCell ref="BR1:BU1"/>
    <mergeCell ref="BV1:BY4"/>
    <mergeCell ref="BZ1:CC1"/>
    <mergeCell ref="CD1:CG4"/>
    <mergeCell ref="CH1:CK1"/>
    <mergeCell ref="CL1:CO4"/>
    <mergeCell ref="BR2:BU2"/>
    <mergeCell ref="BZ2:CC2"/>
    <mergeCell ref="CH2:CK2"/>
    <mergeCell ref="DF4:DI4"/>
    <mergeCell ref="EL1:EO1"/>
    <mergeCell ref="EP1:ES4"/>
    <mergeCell ref="ET1:EW1"/>
    <mergeCell ref="EX1:FA4"/>
    <mergeCell ref="FB1:FE1"/>
    <mergeCell ref="FF1:FI4"/>
    <mergeCell ref="EL2:EO2"/>
    <mergeCell ref="ET2:EW2"/>
    <mergeCell ref="FB2:FE2"/>
    <mergeCell ref="FB4:FE4"/>
    <mergeCell ref="DN1:DQ1"/>
    <mergeCell ref="DR1:DU4"/>
    <mergeCell ref="DV1:DY1"/>
    <mergeCell ref="DZ1:EC4"/>
    <mergeCell ref="ED1:EG1"/>
    <mergeCell ref="EH1:EK4"/>
    <mergeCell ref="DN2:DQ2"/>
    <mergeCell ref="DV2:DY2"/>
    <mergeCell ref="ED2:EG2"/>
    <mergeCell ref="DN3:DQ3"/>
    <mergeCell ref="DV3:DY3"/>
    <mergeCell ref="ED3:EG3"/>
    <mergeCell ref="EL3:EO3"/>
    <mergeCell ref="ET3:EW3"/>
    <mergeCell ref="FB3:FE3"/>
    <mergeCell ref="DN4:DQ4"/>
    <mergeCell ref="DV4:DY4"/>
    <mergeCell ref="ED4:EG4"/>
    <mergeCell ref="EL4:EO4"/>
    <mergeCell ref="ET4:EW4"/>
    <mergeCell ref="GH1:GK1"/>
    <mergeCell ref="GL1:GO4"/>
    <mergeCell ref="GP1:GS1"/>
    <mergeCell ref="GT1:GW4"/>
    <mergeCell ref="GX1:HA1"/>
    <mergeCell ref="HB1:HE4"/>
    <mergeCell ref="GH2:GK2"/>
    <mergeCell ref="GP2:GS2"/>
    <mergeCell ref="GX2:HA2"/>
    <mergeCell ref="FJ1:FM1"/>
    <mergeCell ref="FN1:FQ4"/>
    <mergeCell ref="FR1:FU1"/>
    <mergeCell ref="FV1:FY4"/>
    <mergeCell ref="FZ1:GC1"/>
    <mergeCell ref="GD1:GG4"/>
    <mergeCell ref="FJ2:FM2"/>
    <mergeCell ref="FR2:FU2"/>
    <mergeCell ref="FZ2:GC2"/>
    <mergeCell ref="FR3:FU3"/>
    <mergeCell ref="FJ3:FM3"/>
    <mergeCell ref="ID1:IG1"/>
    <mergeCell ref="IH1:IK4"/>
    <mergeCell ref="IL1:IO1"/>
    <mergeCell ref="IP1:IS4"/>
    <mergeCell ref="IT1:IW1"/>
    <mergeCell ref="IX1:JA4"/>
    <mergeCell ref="ID2:IG2"/>
    <mergeCell ref="IL2:IO2"/>
    <mergeCell ref="IT2:IW2"/>
    <mergeCell ref="ID3:IG3"/>
    <mergeCell ref="HF1:HI1"/>
    <mergeCell ref="HJ1:HM4"/>
    <mergeCell ref="HN1:HQ1"/>
    <mergeCell ref="HR1:HU4"/>
    <mergeCell ref="HV1:HY1"/>
    <mergeCell ref="HZ1:IC4"/>
    <mergeCell ref="HF2:HI2"/>
    <mergeCell ref="HN2:HQ2"/>
    <mergeCell ref="HV2:HY2"/>
    <mergeCell ref="HV3:HY3"/>
    <mergeCell ref="HF3:HI3"/>
    <mergeCell ref="HN3:HQ3"/>
    <mergeCell ref="JZ1:KC1"/>
    <mergeCell ref="KD1:KG4"/>
    <mergeCell ref="KH1:KK1"/>
    <mergeCell ref="KL1:KO4"/>
    <mergeCell ref="KP1:KS1"/>
    <mergeCell ref="KT1:KW4"/>
    <mergeCell ref="JZ2:KC2"/>
    <mergeCell ref="KH2:KK2"/>
    <mergeCell ref="KP2:KS2"/>
    <mergeCell ref="KH3:KK3"/>
    <mergeCell ref="JB1:JE1"/>
    <mergeCell ref="JF1:JI4"/>
    <mergeCell ref="JJ1:JM1"/>
    <mergeCell ref="JN1:JQ4"/>
    <mergeCell ref="JR1:JU1"/>
    <mergeCell ref="JV1:JY4"/>
    <mergeCell ref="JB2:JE2"/>
    <mergeCell ref="JJ2:JM2"/>
    <mergeCell ref="JR2:JU2"/>
    <mergeCell ref="JB4:JE4"/>
    <mergeCell ref="LV1:LY1"/>
    <mergeCell ref="LZ1:MC4"/>
    <mergeCell ref="MD1:MG1"/>
    <mergeCell ref="MH1:MK4"/>
    <mergeCell ref="ML1:MO1"/>
    <mergeCell ref="MP1:MS4"/>
    <mergeCell ref="LV2:LY2"/>
    <mergeCell ref="MD2:MG2"/>
    <mergeCell ref="ML2:MO2"/>
    <mergeCell ref="ML3:MO3"/>
    <mergeCell ref="KX1:LA1"/>
    <mergeCell ref="LB1:LE4"/>
    <mergeCell ref="LF1:LI1"/>
    <mergeCell ref="LJ1:LM4"/>
    <mergeCell ref="LN1:LQ1"/>
    <mergeCell ref="LR1:LU4"/>
    <mergeCell ref="KX2:LA2"/>
    <mergeCell ref="LF2:LI2"/>
    <mergeCell ref="LN2:LQ2"/>
    <mergeCell ref="LF4:LI4"/>
    <mergeCell ref="KX4:LA4"/>
    <mergeCell ref="LN4:LQ4"/>
    <mergeCell ref="LV4:LY4"/>
    <mergeCell ref="MD4:MG4"/>
    <mergeCell ref="ML4:MO4"/>
    <mergeCell ref="NR1:NU1"/>
    <mergeCell ref="NV1:NY4"/>
    <mergeCell ref="NZ1:OC1"/>
    <mergeCell ref="OD1:OG4"/>
    <mergeCell ref="OH1:OK1"/>
    <mergeCell ref="OL1:OO4"/>
    <mergeCell ref="NR2:NU2"/>
    <mergeCell ref="NZ2:OC2"/>
    <mergeCell ref="OH2:OK2"/>
    <mergeCell ref="MT1:MW1"/>
    <mergeCell ref="MX1:NA4"/>
    <mergeCell ref="NB1:NE1"/>
    <mergeCell ref="NF1:NI4"/>
    <mergeCell ref="NJ1:NM1"/>
    <mergeCell ref="NN1:NQ4"/>
    <mergeCell ref="MT2:MW2"/>
    <mergeCell ref="NB2:NE2"/>
    <mergeCell ref="NJ2:NM2"/>
    <mergeCell ref="MT3:MW3"/>
    <mergeCell ref="NJ4:NM4"/>
    <mergeCell ref="NR4:NU4"/>
    <mergeCell ref="NZ4:OC4"/>
    <mergeCell ref="OH4:OK4"/>
    <mergeCell ref="MT4:MW4"/>
    <mergeCell ref="NB4:NE4"/>
    <mergeCell ref="PN1:PQ1"/>
    <mergeCell ref="PR1:PU4"/>
    <mergeCell ref="PV1:PY1"/>
    <mergeCell ref="PZ1:QC4"/>
    <mergeCell ref="QD1:QG1"/>
    <mergeCell ref="QH1:QK4"/>
    <mergeCell ref="PN2:PQ2"/>
    <mergeCell ref="PV2:PY2"/>
    <mergeCell ref="QD2:QG2"/>
    <mergeCell ref="OP1:OS1"/>
    <mergeCell ref="OT1:OW4"/>
    <mergeCell ref="OX1:PA1"/>
    <mergeCell ref="PB1:PE4"/>
    <mergeCell ref="PF1:PI1"/>
    <mergeCell ref="PJ1:PM4"/>
    <mergeCell ref="OP2:OS2"/>
    <mergeCell ref="OX2:PA2"/>
    <mergeCell ref="PF2:PI2"/>
    <mergeCell ref="OX3:PA3"/>
    <mergeCell ref="PF3:PI3"/>
    <mergeCell ref="PN3:PQ3"/>
    <mergeCell ref="PV3:PY3"/>
    <mergeCell ref="QD3:QG3"/>
    <mergeCell ref="PF4:PI4"/>
    <mergeCell ref="PN4:PQ4"/>
    <mergeCell ref="PV4:PY4"/>
    <mergeCell ref="QD4:QG4"/>
    <mergeCell ref="OP4:OS4"/>
    <mergeCell ref="OX4:PA4"/>
    <mergeCell ref="RJ1:RM1"/>
    <mergeCell ref="RN1:RQ4"/>
    <mergeCell ref="RR1:RU1"/>
    <mergeCell ref="RV1:RY4"/>
    <mergeCell ref="RZ1:SC1"/>
    <mergeCell ref="SD1:SG4"/>
    <mergeCell ref="RJ2:RM2"/>
    <mergeCell ref="RR2:RU2"/>
    <mergeCell ref="RZ2:SC2"/>
    <mergeCell ref="RJ3:RM3"/>
    <mergeCell ref="QL1:QO1"/>
    <mergeCell ref="QP1:QS4"/>
    <mergeCell ref="QT1:QW1"/>
    <mergeCell ref="QX1:RA4"/>
    <mergeCell ref="RB1:RE1"/>
    <mergeCell ref="RF1:RI4"/>
    <mergeCell ref="QL2:QO2"/>
    <mergeCell ref="QT2:QW2"/>
    <mergeCell ref="RB2:RE2"/>
    <mergeCell ref="RB3:RE3"/>
    <mergeCell ref="RR3:RU3"/>
    <mergeCell ref="RZ3:SC3"/>
    <mergeCell ref="QL3:QO3"/>
    <mergeCell ref="QT3:QW3"/>
    <mergeCell ref="QL4:QO4"/>
    <mergeCell ref="QT4:QW4"/>
    <mergeCell ref="RB4:RE4"/>
    <mergeCell ref="RJ4:RM4"/>
    <mergeCell ref="RR4:RU4"/>
    <mergeCell ref="RZ4:SC4"/>
    <mergeCell ref="TF1:TI1"/>
    <mergeCell ref="TJ1:TM4"/>
    <mergeCell ref="TN1:TQ1"/>
    <mergeCell ref="TR1:TU4"/>
    <mergeCell ref="TV1:TY1"/>
    <mergeCell ref="TZ1:UC4"/>
    <mergeCell ref="TF2:TI2"/>
    <mergeCell ref="TN2:TQ2"/>
    <mergeCell ref="TV2:TY2"/>
    <mergeCell ref="TN3:TQ3"/>
    <mergeCell ref="SH1:SK1"/>
    <mergeCell ref="SL1:SO4"/>
    <mergeCell ref="SP1:SS1"/>
    <mergeCell ref="ST1:SW4"/>
    <mergeCell ref="SX1:TA1"/>
    <mergeCell ref="TB1:TE4"/>
    <mergeCell ref="SH2:SK2"/>
    <mergeCell ref="SP2:SS2"/>
    <mergeCell ref="SX2:TA2"/>
    <mergeCell ref="SX4:TA4"/>
    <mergeCell ref="TV3:TY3"/>
    <mergeCell ref="SH3:SK3"/>
    <mergeCell ref="SP3:SS3"/>
    <mergeCell ref="SX3:TA3"/>
    <mergeCell ref="TF3:TI3"/>
    <mergeCell ref="TF4:TI4"/>
    <mergeCell ref="TN4:TQ4"/>
    <mergeCell ref="TV4:TY4"/>
    <mergeCell ref="SH4:SK4"/>
    <mergeCell ref="SP4:SS4"/>
    <mergeCell ref="VB1:VE1"/>
    <mergeCell ref="VF1:VI4"/>
    <mergeCell ref="VJ1:VM1"/>
    <mergeCell ref="VN1:VQ4"/>
    <mergeCell ref="VR1:VU1"/>
    <mergeCell ref="VV1:VY4"/>
    <mergeCell ref="VB2:VE2"/>
    <mergeCell ref="VJ2:VM2"/>
    <mergeCell ref="VR2:VU2"/>
    <mergeCell ref="VR3:VU3"/>
    <mergeCell ref="UD1:UG1"/>
    <mergeCell ref="UH1:UK4"/>
    <mergeCell ref="UL1:UO1"/>
    <mergeCell ref="UP1:US4"/>
    <mergeCell ref="UT1:UW1"/>
    <mergeCell ref="UX1:VA4"/>
    <mergeCell ref="UD2:UG2"/>
    <mergeCell ref="UL2:UO2"/>
    <mergeCell ref="UT2:UW2"/>
    <mergeCell ref="UD3:UG3"/>
    <mergeCell ref="UL3:UO3"/>
    <mergeCell ref="UT3:UW3"/>
    <mergeCell ref="VB3:VE3"/>
    <mergeCell ref="VJ3:VM3"/>
    <mergeCell ref="VB4:VE4"/>
    <mergeCell ref="VJ4:VM4"/>
    <mergeCell ref="VR4:VU4"/>
    <mergeCell ref="UD4:UG4"/>
    <mergeCell ref="UL4:UO4"/>
    <mergeCell ref="UT4:UW4"/>
    <mergeCell ref="WX1:XA1"/>
    <mergeCell ref="XB1:XE4"/>
    <mergeCell ref="XF1:XI1"/>
    <mergeCell ref="XJ1:XM4"/>
    <mergeCell ref="XN1:XQ1"/>
    <mergeCell ref="XR1:XU4"/>
    <mergeCell ref="WX2:XA2"/>
    <mergeCell ref="XF2:XI2"/>
    <mergeCell ref="XN2:XQ2"/>
    <mergeCell ref="WX4:XA4"/>
    <mergeCell ref="VZ1:WC1"/>
    <mergeCell ref="WD1:WG4"/>
    <mergeCell ref="WH1:WK1"/>
    <mergeCell ref="WL1:WO4"/>
    <mergeCell ref="WP1:WS1"/>
    <mergeCell ref="WT1:WW4"/>
    <mergeCell ref="VZ2:WC2"/>
    <mergeCell ref="WH2:WK2"/>
    <mergeCell ref="WP2:WS2"/>
    <mergeCell ref="VZ3:WC3"/>
    <mergeCell ref="WH3:WK3"/>
    <mergeCell ref="WP3:WS3"/>
    <mergeCell ref="WX3:XA3"/>
    <mergeCell ref="XF3:XI3"/>
    <mergeCell ref="XN3:XQ3"/>
    <mergeCell ref="VZ4:WC4"/>
    <mergeCell ref="WH4:WK4"/>
    <mergeCell ref="WP4:WS4"/>
    <mergeCell ref="XF4:XI4"/>
    <mergeCell ref="XN4:XQ4"/>
    <mergeCell ref="YT1:YW1"/>
    <mergeCell ref="YX1:ZA4"/>
    <mergeCell ref="ZB1:ZE1"/>
    <mergeCell ref="ZF1:ZI4"/>
    <mergeCell ref="ZJ1:ZM1"/>
    <mergeCell ref="ZN1:ZQ4"/>
    <mergeCell ref="YT2:YW2"/>
    <mergeCell ref="ZB2:ZE2"/>
    <mergeCell ref="ZJ2:ZM2"/>
    <mergeCell ref="ZB4:ZE4"/>
    <mergeCell ref="XV1:XY1"/>
    <mergeCell ref="XZ1:YC4"/>
    <mergeCell ref="YD1:YG1"/>
    <mergeCell ref="YH1:YK4"/>
    <mergeCell ref="YL1:YO1"/>
    <mergeCell ref="YP1:YS4"/>
    <mergeCell ref="XV2:XY2"/>
    <mergeCell ref="YD2:YG2"/>
    <mergeCell ref="YL2:YO2"/>
    <mergeCell ref="YD3:YG3"/>
    <mergeCell ref="YL3:YO3"/>
    <mergeCell ref="YT3:YW3"/>
    <mergeCell ref="ZB3:ZE3"/>
    <mergeCell ref="ZJ3:ZM3"/>
    <mergeCell ref="XV3:XY3"/>
    <mergeCell ref="ZJ4:ZM4"/>
    <mergeCell ref="XV4:XY4"/>
    <mergeCell ref="YD4:YG4"/>
    <mergeCell ref="YL4:YO4"/>
    <mergeCell ref="YT4:YW4"/>
    <mergeCell ref="AAP1:AAS1"/>
    <mergeCell ref="AAT1:AAW4"/>
    <mergeCell ref="AAX1:ABA1"/>
    <mergeCell ref="ABB1:ABE4"/>
    <mergeCell ref="ABF1:ABI1"/>
    <mergeCell ref="ABJ1:ABM4"/>
    <mergeCell ref="AAP2:AAS2"/>
    <mergeCell ref="AAX2:ABA2"/>
    <mergeCell ref="ABF2:ABI2"/>
    <mergeCell ref="AAP3:AAS3"/>
    <mergeCell ref="ZR1:ZU1"/>
    <mergeCell ref="ZV1:ZY4"/>
    <mergeCell ref="ZZ1:AAC1"/>
    <mergeCell ref="AAD1:AAG4"/>
    <mergeCell ref="AAH1:AAK1"/>
    <mergeCell ref="AAL1:AAO4"/>
    <mergeCell ref="ZR2:ZU2"/>
    <mergeCell ref="ZZ2:AAC2"/>
    <mergeCell ref="AAH2:AAK2"/>
    <mergeCell ref="AAH3:AAK3"/>
    <mergeCell ref="AAX3:ABA3"/>
    <mergeCell ref="ABF3:ABI3"/>
    <mergeCell ref="ZR3:ZU3"/>
    <mergeCell ref="ZZ3:AAC3"/>
    <mergeCell ref="ABF4:ABI4"/>
    <mergeCell ref="ZR4:ZU4"/>
    <mergeCell ref="ZZ4:AAC4"/>
    <mergeCell ref="AAH4:AAK4"/>
    <mergeCell ref="AAP4:AAS4"/>
    <mergeCell ref="AAX4:ABA4"/>
    <mergeCell ref="ACL1:ACO1"/>
    <mergeCell ref="ACP1:ACS4"/>
    <mergeCell ref="ACT1:ACW1"/>
    <mergeCell ref="ACX1:ADA4"/>
    <mergeCell ref="ADB1:ADE1"/>
    <mergeCell ref="ADF1:ADI4"/>
    <mergeCell ref="ACL2:ACO2"/>
    <mergeCell ref="ACT2:ACW2"/>
    <mergeCell ref="ADB2:ADE2"/>
    <mergeCell ref="ACT3:ACW3"/>
    <mergeCell ref="ABN1:ABQ1"/>
    <mergeCell ref="ABR1:ABU4"/>
    <mergeCell ref="ABV1:ABY1"/>
    <mergeCell ref="ABZ1:ACC4"/>
    <mergeCell ref="ACD1:ACG1"/>
    <mergeCell ref="ACH1:ACK4"/>
    <mergeCell ref="ABN2:ABQ2"/>
    <mergeCell ref="ABV2:ABY2"/>
    <mergeCell ref="ACD2:ACG2"/>
    <mergeCell ref="ABN3:ABQ3"/>
    <mergeCell ref="ABV3:ABY3"/>
    <mergeCell ref="ACD3:ACG3"/>
    <mergeCell ref="ACL3:ACO3"/>
    <mergeCell ref="ADB3:ADE3"/>
    <mergeCell ref="ABN4:ABQ4"/>
    <mergeCell ref="ABV4:ABY4"/>
    <mergeCell ref="ACD4:ACG4"/>
    <mergeCell ref="ACL4:ACO4"/>
    <mergeCell ref="ACT4:ACW4"/>
    <mergeCell ref="ADB4:ADE4"/>
    <mergeCell ref="AEH1:AEK1"/>
    <mergeCell ref="AEL1:AEO4"/>
    <mergeCell ref="AEP1:AES1"/>
    <mergeCell ref="AET1:AEW4"/>
    <mergeCell ref="AEX1:AFA1"/>
    <mergeCell ref="AFB1:AFE4"/>
    <mergeCell ref="AEH2:AEK2"/>
    <mergeCell ref="AEP2:AES2"/>
    <mergeCell ref="AEX2:AFA2"/>
    <mergeCell ref="AEX3:AFA3"/>
    <mergeCell ref="ADJ1:ADM1"/>
    <mergeCell ref="ADN1:ADQ4"/>
    <mergeCell ref="ADR1:ADU1"/>
    <mergeCell ref="ADV1:ADY4"/>
    <mergeCell ref="ADZ1:AEC1"/>
    <mergeCell ref="AED1:AEG4"/>
    <mergeCell ref="ADJ2:ADM2"/>
    <mergeCell ref="ADR2:ADU2"/>
    <mergeCell ref="ADZ2:AEC2"/>
    <mergeCell ref="ADJ3:ADM3"/>
    <mergeCell ref="ADR3:ADU3"/>
    <mergeCell ref="ADZ3:AEC3"/>
    <mergeCell ref="AEH3:AEK3"/>
    <mergeCell ref="AEP3:AES3"/>
    <mergeCell ref="AEX4:AFA4"/>
    <mergeCell ref="ADJ4:ADM4"/>
    <mergeCell ref="ADR4:ADU4"/>
    <mergeCell ref="ADZ4:AEC4"/>
    <mergeCell ref="AEH4:AEK4"/>
    <mergeCell ref="AEP4:AES4"/>
    <mergeCell ref="AGD1:AGG1"/>
    <mergeCell ref="AGH1:AGK4"/>
    <mergeCell ref="AGL1:AGO1"/>
    <mergeCell ref="AGP1:AGS4"/>
    <mergeCell ref="AGT1:AGW1"/>
    <mergeCell ref="AGX1:AHA4"/>
    <mergeCell ref="AGD2:AGG2"/>
    <mergeCell ref="AGL2:AGO2"/>
    <mergeCell ref="AGT2:AGW2"/>
    <mergeCell ref="AGT4:AGW4"/>
    <mergeCell ref="AFF1:AFI1"/>
    <mergeCell ref="AFJ1:AFM4"/>
    <mergeCell ref="AFN1:AFQ1"/>
    <mergeCell ref="AFR1:AFU4"/>
    <mergeCell ref="AFV1:AFY1"/>
    <mergeCell ref="AFZ1:AGC4"/>
    <mergeCell ref="AFF2:AFI2"/>
    <mergeCell ref="AFN2:AFQ2"/>
    <mergeCell ref="AFV2:AFY2"/>
    <mergeCell ref="AFF3:AFI3"/>
    <mergeCell ref="AFN3:AFQ3"/>
    <mergeCell ref="AFV3:AFY3"/>
    <mergeCell ref="AGD3:AGG3"/>
    <mergeCell ref="AGL3:AGO3"/>
    <mergeCell ref="AGT3:AGW3"/>
    <mergeCell ref="AFF4:AFI4"/>
    <mergeCell ref="AFN4:AFQ4"/>
    <mergeCell ref="AFV4:AFY4"/>
    <mergeCell ref="AGD4:AGG4"/>
    <mergeCell ref="AGL4:AGO4"/>
    <mergeCell ref="AHZ1:AIC1"/>
    <mergeCell ref="AID1:AIG4"/>
    <mergeCell ref="AIH1:AIK1"/>
    <mergeCell ref="AIL1:AIO4"/>
    <mergeCell ref="AIP1:AIS1"/>
    <mergeCell ref="AIT1:AIW4"/>
    <mergeCell ref="AHZ2:AIC2"/>
    <mergeCell ref="AIH2:AIK2"/>
    <mergeCell ref="AIP2:AIS2"/>
    <mergeCell ref="AHB1:AHE1"/>
    <mergeCell ref="AHF1:AHI4"/>
    <mergeCell ref="AHJ1:AHM1"/>
    <mergeCell ref="AHN1:AHQ4"/>
    <mergeCell ref="AHR1:AHU1"/>
    <mergeCell ref="AHV1:AHY4"/>
    <mergeCell ref="AHB2:AHE2"/>
    <mergeCell ref="AHJ2:AHM2"/>
    <mergeCell ref="AHR2:AHU2"/>
    <mergeCell ref="AHJ3:AHM3"/>
    <mergeCell ref="AHR3:AHU3"/>
    <mergeCell ref="AHZ3:AIC3"/>
    <mergeCell ref="AIH3:AIK3"/>
    <mergeCell ref="AIP3:AIS3"/>
    <mergeCell ref="AHB3:AHE3"/>
    <mergeCell ref="AHB4:AHE4"/>
    <mergeCell ref="AHJ4:AHM4"/>
    <mergeCell ref="AHR4:AHU4"/>
    <mergeCell ref="AHZ4:AIC4"/>
    <mergeCell ref="AIH4:AIK4"/>
    <mergeCell ref="AIP4:AIS4"/>
    <mergeCell ref="AJV1:AJY1"/>
    <mergeCell ref="AJZ1:AKC4"/>
    <mergeCell ref="AKD1:AKG1"/>
    <mergeCell ref="AKH1:AKK4"/>
    <mergeCell ref="AKL1:AKO1"/>
    <mergeCell ref="AKP1:AKS4"/>
    <mergeCell ref="AJV2:AJY2"/>
    <mergeCell ref="AKD2:AKG2"/>
    <mergeCell ref="AKL2:AKO2"/>
    <mergeCell ref="AJV3:AJY3"/>
    <mergeCell ref="AIX1:AJA1"/>
    <mergeCell ref="AJB1:AJE4"/>
    <mergeCell ref="AJF1:AJI1"/>
    <mergeCell ref="AJJ1:AJM4"/>
    <mergeCell ref="AJN1:AJQ1"/>
    <mergeCell ref="AJR1:AJU4"/>
    <mergeCell ref="AIX2:AJA2"/>
    <mergeCell ref="AJF2:AJI2"/>
    <mergeCell ref="AJN2:AJQ2"/>
    <mergeCell ref="AJN3:AJQ3"/>
    <mergeCell ref="AIX3:AJA3"/>
    <mergeCell ref="AJF3:AJI3"/>
    <mergeCell ref="AKD3:AKG3"/>
    <mergeCell ref="AKL3:AKO3"/>
    <mergeCell ref="AIX4:AJA4"/>
    <mergeCell ref="AJF4:AJI4"/>
    <mergeCell ref="AJN4:AJQ4"/>
    <mergeCell ref="AJV4:AJY4"/>
    <mergeCell ref="AKD4:AKG4"/>
    <mergeCell ref="AKL4:AKO4"/>
    <mergeCell ref="ALR1:ALU1"/>
    <mergeCell ref="ALV1:ALY4"/>
    <mergeCell ref="ALZ1:AMC1"/>
    <mergeCell ref="AMD1:AMG4"/>
    <mergeCell ref="AMH1:AMK1"/>
    <mergeCell ref="AML1:AMO4"/>
    <mergeCell ref="ALR2:ALU2"/>
    <mergeCell ref="ALZ2:AMC2"/>
    <mergeCell ref="AMH2:AMK2"/>
    <mergeCell ref="ALZ3:AMC3"/>
    <mergeCell ref="AKT1:AKW1"/>
    <mergeCell ref="AKX1:ALA4"/>
    <mergeCell ref="ALB1:ALE1"/>
    <mergeCell ref="ALF1:ALI4"/>
    <mergeCell ref="ALJ1:ALM1"/>
    <mergeCell ref="ALN1:ALQ4"/>
    <mergeCell ref="AKT2:AKW2"/>
    <mergeCell ref="ALB2:ALE2"/>
    <mergeCell ref="ALJ2:ALM2"/>
    <mergeCell ref="AKT4:AKW4"/>
    <mergeCell ref="AMH3:AMK3"/>
    <mergeCell ref="AKT3:AKW3"/>
    <mergeCell ref="ALB3:ALE3"/>
    <mergeCell ref="ALJ3:ALM3"/>
    <mergeCell ref="ALR3:ALU3"/>
    <mergeCell ref="ALB4:ALE4"/>
    <mergeCell ref="ALJ4:ALM4"/>
    <mergeCell ref="ALR4:ALU4"/>
    <mergeCell ref="ALZ4:AMC4"/>
    <mergeCell ref="AMH4:AMK4"/>
    <mergeCell ref="ANN1:ANQ1"/>
    <mergeCell ref="ANR1:ANU4"/>
    <mergeCell ref="ANV1:ANY1"/>
    <mergeCell ref="ANZ1:AOC4"/>
    <mergeCell ref="AOD1:AOG1"/>
    <mergeCell ref="AOH1:AOK4"/>
    <mergeCell ref="ANN2:ANQ2"/>
    <mergeCell ref="ANV2:ANY2"/>
    <mergeCell ref="AOD2:AOG2"/>
    <mergeCell ref="AOD3:AOG3"/>
    <mergeCell ref="AMP1:AMS1"/>
    <mergeCell ref="AMT1:AMW4"/>
    <mergeCell ref="AMX1:ANA1"/>
    <mergeCell ref="ANB1:ANE4"/>
    <mergeCell ref="ANF1:ANI1"/>
    <mergeCell ref="ANJ1:ANM4"/>
    <mergeCell ref="AMP2:AMS2"/>
    <mergeCell ref="AMX2:ANA2"/>
    <mergeCell ref="ANF2:ANI2"/>
    <mergeCell ref="AMX4:ANA4"/>
    <mergeCell ref="AMP3:AMS3"/>
    <mergeCell ref="AMX3:ANA3"/>
    <mergeCell ref="ANF3:ANI3"/>
    <mergeCell ref="ANN3:ANQ3"/>
    <mergeCell ref="ANV3:ANY3"/>
    <mergeCell ref="ANF4:ANI4"/>
    <mergeCell ref="ANN4:ANQ4"/>
    <mergeCell ref="ANV4:ANY4"/>
    <mergeCell ref="AOD4:AOG4"/>
    <mergeCell ref="AMP4:AMS4"/>
    <mergeCell ref="APJ1:APM1"/>
    <mergeCell ref="APN1:APQ4"/>
    <mergeCell ref="APR1:APU1"/>
    <mergeCell ref="APV1:APY4"/>
    <mergeCell ref="APZ1:AQC1"/>
    <mergeCell ref="AQD1:AQG4"/>
    <mergeCell ref="APJ2:APM2"/>
    <mergeCell ref="APR2:APU2"/>
    <mergeCell ref="APZ2:AQC2"/>
    <mergeCell ref="AOL1:AOO1"/>
    <mergeCell ref="AOP1:AOS4"/>
    <mergeCell ref="AOT1:AOW1"/>
    <mergeCell ref="AOX1:APA4"/>
    <mergeCell ref="APB1:APE1"/>
    <mergeCell ref="APF1:API4"/>
    <mergeCell ref="AOL2:AOO2"/>
    <mergeCell ref="AOT2:AOW2"/>
    <mergeCell ref="APB2:APE2"/>
    <mergeCell ref="AOL3:AOO3"/>
    <mergeCell ref="APB3:APE3"/>
    <mergeCell ref="APJ3:APM3"/>
    <mergeCell ref="APR3:APU3"/>
    <mergeCell ref="APZ3:AQC3"/>
    <mergeCell ref="APZ4:AQC4"/>
    <mergeCell ref="AOL4:AOO4"/>
    <mergeCell ref="AOT4:AOW4"/>
    <mergeCell ref="ARF1:ARI1"/>
    <mergeCell ref="ARJ1:ARM4"/>
    <mergeCell ref="ARN1:ARQ1"/>
    <mergeCell ref="ARR1:ARU4"/>
    <mergeCell ref="ARV1:ARY1"/>
    <mergeCell ref="ARZ1:ASC4"/>
    <mergeCell ref="ARF2:ARI2"/>
    <mergeCell ref="ARN2:ARQ2"/>
    <mergeCell ref="ARV2:ARY2"/>
    <mergeCell ref="AQH1:AQK1"/>
    <mergeCell ref="AQL1:AQO4"/>
    <mergeCell ref="AQP1:AQS1"/>
    <mergeCell ref="AQT1:AQW4"/>
    <mergeCell ref="AQX1:ARA1"/>
    <mergeCell ref="ARB1:ARE4"/>
    <mergeCell ref="AQH2:AQK2"/>
    <mergeCell ref="AQP2:AQS2"/>
    <mergeCell ref="AQX2:ARA2"/>
    <mergeCell ref="AQP3:AQS3"/>
    <mergeCell ref="AQH3:AQK3"/>
    <mergeCell ref="AQH4:AQK4"/>
    <mergeCell ref="AQP4:AQS4"/>
    <mergeCell ref="ATB1:ATE1"/>
    <mergeCell ref="ATF1:ATI4"/>
    <mergeCell ref="ATJ1:ATM1"/>
    <mergeCell ref="ATN1:ATQ4"/>
    <mergeCell ref="ATR1:ATU1"/>
    <mergeCell ref="ATV1:ATY4"/>
    <mergeCell ref="ATB2:ATE2"/>
    <mergeCell ref="ATJ2:ATM2"/>
    <mergeCell ref="ATR2:ATU2"/>
    <mergeCell ref="ATB3:ATE3"/>
    <mergeCell ref="ASD1:ASG1"/>
    <mergeCell ref="ASH1:ASK4"/>
    <mergeCell ref="ASL1:ASO1"/>
    <mergeCell ref="ASP1:ASS4"/>
    <mergeCell ref="AST1:ASW1"/>
    <mergeCell ref="ASX1:ATA4"/>
    <mergeCell ref="ASD2:ASG2"/>
    <mergeCell ref="ASL2:ASO2"/>
    <mergeCell ref="AST2:ASW2"/>
    <mergeCell ref="AST3:ASW3"/>
    <mergeCell ref="AUX1:AVA1"/>
    <mergeCell ref="AVB1:AVE4"/>
    <mergeCell ref="AVF1:AVI1"/>
    <mergeCell ref="AVJ1:AVM4"/>
    <mergeCell ref="AVN1:AVQ1"/>
    <mergeCell ref="AVR1:AVU4"/>
    <mergeCell ref="AUX2:AVA2"/>
    <mergeCell ref="AVF2:AVI2"/>
    <mergeCell ref="AVN2:AVQ2"/>
    <mergeCell ref="AVF3:AVI3"/>
    <mergeCell ref="ATZ1:AUC1"/>
    <mergeCell ref="AUD1:AUG4"/>
    <mergeCell ref="AUH1:AUK1"/>
    <mergeCell ref="AUL1:AUO4"/>
    <mergeCell ref="AUP1:AUS1"/>
    <mergeCell ref="AUT1:AUW4"/>
    <mergeCell ref="ATZ2:AUC2"/>
    <mergeCell ref="AUH2:AUK2"/>
    <mergeCell ref="AUP2:AUS2"/>
    <mergeCell ref="AUP4:AUS4"/>
    <mergeCell ref="AWT1:AWW1"/>
    <mergeCell ref="AWX1:AXA4"/>
    <mergeCell ref="AXB1:AXE1"/>
    <mergeCell ref="AXF1:AXI4"/>
    <mergeCell ref="AXJ1:AXM1"/>
    <mergeCell ref="AXN1:AXQ4"/>
    <mergeCell ref="AWT2:AWW2"/>
    <mergeCell ref="AXB2:AXE2"/>
    <mergeCell ref="AXJ2:AXM2"/>
    <mergeCell ref="AXJ3:AXM3"/>
    <mergeCell ref="AVV1:AVY1"/>
    <mergeCell ref="AVZ1:AWC4"/>
    <mergeCell ref="AWD1:AWG1"/>
    <mergeCell ref="AWH1:AWK4"/>
    <mergeCell ref="AWL1:AWO1"/>
    <mergeCell ref="AWP1:AWS4"/>
    <mergeCell ref="AVV2:AVY2"/>
    <mergeCell ref="AWD2:AWG2"/>
    <mergeCell ref="AWL2:AWO2"/>
    <mergeCell ref="BAD2:BAG2"/>
    <mergeCell ref="AZV3:AZY3"/>
    <mergeCell ref="AYP1:AYS1"/>
    <mergeCell ref="AYT1:AYW4"/>
    <mergeCell ref="AYX1:AZA1"/>
    <mergeCell ref="AZB1:AZE4"/>
    <mergeCell ref="AZF1:AZI1"/>
    <mergeCell ref="AZJ1:AZM4"/>
    <mergeCell ref="AYP2:AYS2"/>
    <mergeCell ref="AYX2:AZA2"/>
    <mergeCell ref="AZF2:AZI2"/>
    <mergeCell ref="AYP4:AYS4"/>
    <mergeCell ref="AXR1:AXU1"/>
    <mergeCell ref="AXV1:AXY4"/>
    <mergeCell ref="AXZ1:AYC1"/>
    <mergeCell ref="AYD1:AYG4"/>
    <mergeCell ref="AYH1:AYK1"/>
    <mergeCell ref="AYL1:AYO4"/>
    <mergeCell ref="AXR2:AXU2"/>
    <mergeCell ref="AXZ2:AYC2"/>
    <mergeCell ref="AYH2:AYK2"/>
    <mergeCell ref="AXR3:AXU3"/>
    <mergeCell ref="AL3:AO3"/>
    <mergeCell ref="AT3:AW3"/>
    <mergeCell ref="BBJ2:BBM2"/>
    <mergeCell ref="BBR2:BBU2"/>
    <mergeCell ref="A3:D3"/>
    <mergeCell ref="BBJ1:BBM1"/>
    <mergeCell ref="BBN1:BBQ4"/>
    <mergeCell ref="BBR1:BBU1"/>
    <mergeCell ref="BBV1:BBY4"/>
    <mergeCell ref="A2:D2"/>
    <mergeCell ref="BAL1:BAO1"/>
    <mergeCell ref="BAP1:BAS4"/>
    <mergeCell ref="BAT1:BAW1"/>
    <mergeCell ref="BAX1:BBA4"/>
    <mergeCell ref="BBB1:BBE1"/>
    <mergeCell ref="BBF1:BBI4"/>
    <mergeCell ref="BAL2:BAO2"/>
    <mergeCell ref="BAT2:BAW2"/>
    <mergeCell ref="BBB2:BBE2"/>
    <mergeCell ref="BAT4:BAW4"/>
    <mergeCell ref="AZN1:AZQ1"/>
    <mergeCell ref="AZR1:AZU4"/>
    <mergeCell ref="AZV1:AZY1"/>
    <mergeCell ref="AZZ1:BAC4"/>
    <mergeCell ref="BAD1:BAG1"/>
    <mergeCell ref="BAH1:BAK4"/>
    <mergeCell ref="AZN2:AZQ2"/>
    <mergeCell ref="AZV2:AZY2"/>
    <mergeCell ref="FZ3:GC3"/>
    <mergeCell ref="GH3:GK3"/>
    <mergeCell ref="GP3:GS3"/>
    <mergeCell ref="GX3:HA3"/>
    <mergeCell ref="BJ3:BM3"/>
    <mergeCell ref="BR3:BU3"/>
    <mergeCell ref="BZ3:CC3"/>
    <mergeCell ref="CH3:CK3"/>
    <mergeCell ref="CP3:CS3"/>
    <mergeCell ref="CX3:DA3"/>
    <mergeCell ref="NB3:NE3"/>
    <mergeCell ref="NJ3:NM3"/>
    <mergeCell ref="NR3:NU3"/>
    <mergeCell ref="NZ3:OC3"/>
    <mergeCell ref="OH3:OK3"/>
    <mergeCell ref="OP3:OS3"/>
    <mergeCell ref="KP3:KS3"/>
    <mergeCell ref="KX3:LA3"/>
    <mergeCell ref="LF3:LI3"/>
    <mergeCell ref="LN3:LQ3"/>
    <mergeCell ref="LV3:LY3"/>
    <mergeCell ref="MD3:MG3"/>
    <mergeCell ref="IL3:IO3"/>
    <mergeCell ref="IT3:IW3"/>
    <mergeCell ref="JB3:JE3"/>
    <mergeCell ref="JJ3:JM3"/>
    <mergeCell ref="JR3:JU3"/>
    <mergeCell ref="JZ3:KC3"/>
    <mergeCell ref="G4:I4"/>
    <mergeCell ref="BAD3:BAG3"/>
    <mergeCell ref="BAL3:BAO3"/>
    <mergeCell ref="BAT3:BAW3"/>
    <mergeCell ref="BBB3:BBE3"/>
    <mergeCell ref="BBJ3:BBM3"/>
    <mergeCell ref="BBR3:BBU3"/>
    <mergeCell ref="AXZ3:AYC3"/>
    <mergeCell ref="AYH3:AYK3"/>
    <mergeCell ref="AYP3:AYS3"/>
    <mergeCell ref="AYX3:AZA3"/>
    <mergeCell ref="AZF3:AZI3"/>
    <mergeCell ref="AZN3:AZQ3"/>
    <mergeCell ref="AVN3:AVQ3"/>
    <mergeCell ref="AVV3:AVY3"/>
    <mergeCell ref="AWD3:AWG3"/>
    <mergeCell ref="AWL3:AWO3"/>
    <mergeCell ref="AWT3:AWW3"/>
    <mergeCell ref="AXB3:AXE3"/>
    <mergeCell ref="ATJ3:ATM3"/>
    <mergeCell ref="ATR3:ATU3"/>
    <mergeCell ref="ATZ3:AUC3"/>
    <mergeCell ref="AUH3:AUK3"/>
    <mergeCell ref="AUP3:AUS3"/>
    <mergeCell ref="AUX3:AVA3"/>
    <mergeCell ref="AQX3:ARA3"/>
    <mergeCell ref="ARF3:ARI3"/>
    <mergeCell ref="ARN3:ARQ3"/>
    <mergeCell ref="ARV3:ARY3"/>
    <mergeCell ref="ASD3:ASG3"/>
    <mergeCell ref="ASL3:ASO3"/>
    <mergeCell ref="AOT3:AOW3"/>
    <mergeCell ref="BJ4:BM4"/>
    <mergeCell ref="BR4:BU4"/>
    <mergeCell ref="BZ4:CC4"/>
    <mergeCell ref="CH4:CK4"/>
    <mergeCell ref="CP4:CS4"/>
    <mergeCell ref="CX4:DA4"/>
    <mergeCell ref="N4:Q4"/>
    <mergeCell ref="V4:Y4"/>
    <mergeCell ref="AD4:AG4"/>
    <mergeCell ref="AL4:AO4"/>
    <mergeCell ref="AT4:AW4"/>
    <mergeCell ref="BB4:BE4"/>
    <mergeCell ref="JJ4:JM4"/>
    <mergeCell ref="JR4:JU4"/>
    <mergeCell ref="JZ4:KC4"/>
    <mergeCell ref="KH4:KK4"/>
    <mergeCell ref="KP4:KS4"/>
    <mergeCell ref="HF4:HI4"/>
    <mergeCell ref="HN4:HQ4"/>
    <mergeCell ref="HV4:HY4"/>
    <mergeCell ref="ID4:IG4"/>
    <mergeCell ref="IL4:IO4"/>
    <mergeCell ref="IT4:IW4"/>
    <mergeCell ref="FJ4:FM4"/>
    <mergeCell ref="FR4:FU4"/>
    <mergeCell ref="FZ4:GC4"/>
    <mergeCell ref="GH4:GK4"/>
    <mergeCell ref="GP4:GS4"/>
    <mergeCell ref="GX4:HA4"/>
    <mergeCell ref="BBR4:BBU4"/>
    <mergeCell ref="AYX4:AZA4"/>
    <mergeCell ref="AZF4:AZI4"/>
    <mergeCell ref="AZN4:AZQ4"/>
    <mergeCell ref="AZV4:AZY4"/>
    <mergeCell ref="BAD4:BAG4"/>
    <mergeCell ref="BAL4:BAO4"/>
    <mergeCell ref="AWT4:AWW4"/>
    <mergeCell ref="AXB4:AXE4"/>
    <mergeCell ref="AXJ4:AXM4"/>
    <mergeCell ref="AXR4:AXU4"/>
    <mergeCell ref="AXZ4:AYC4"/>
    <mergeCell ref="AYH4:AYK4"/>
    <mergeCell ref="AUX4:AVA4"/>
    <mergeCell ref="AVF4:AVI4"/>
    <mergeCell ref="AVN4:AVQ4"/>
    <mergeCell ref="AVV4:AVY4"/>
    <mergeCell ref="AWD4:AWG4"/>
    <mergeCell ref="AWL4:AWO4"/>
    <mergeCell ref="CB5:CD5"/>
    <mergeCell ref="CJ5:CL5"/>
    <mergeCell ref="CR5:CT5"/>
    <mergeCell ref="CZ5:DB5"/>
    <mergeCell ref="DH5:DJ5"/>
    <mergeCell ref="DP5:DR5"/>
    <mergeCell ref="AF5:AH5"/>
    <mergeCell ref="AN5:AP5"/>
    <mergeCell ref="AV5:AX5"/>
    <mergeCell ref="BD5:BF5"/>
    <mergeCell ref="BL5:BN5"/>
    <mergeCell ref="BT5:BV5"/>
    <mergeCell ref="H5:J5"/>
    <mergeCell ref="P5:R5"/>
    <mergeCell ref="X5:Z5"/>
    <mergeCell ref="BBB4:BBE4"/>
    <mergeCell ref="BBJ4:BBM4"/>
    <mergeCell ref="AST4:ASW4"/>
    <mergeCell ref="ATB4:ATE4"/>
    <mergeCell ref="ATJ4:ATM4"/>
    <mergeCell ref="ATR4:ATU4"/>
    <mergeCell ref="ATZ4:AUC4"/>
    <mergeCell ref="AUH4:AUK4"/>
    <mergeCell ref="AQX4:ARA4"/>
    <mergeCell ref="ARF4:ARI4"/>
    <mergeCell ref="ARN4:ARQ4"/>
    <mergeCell ref="ARV4:ARY4"/>
    <mergeCell ref="ASD4:ASG4"/>
    <mergeCell ref="ASL4:ASO4"/>
    <mergeCell ref="APB4:APE4"/>
    <mergeCell ref="APJ4:APM4"/>
    <mergeCell ref="APR4:APU4"/>
    <mergeCell ref="HP5:HR5"/>
    <mergeCell ref="HX5:HZ5"/>
    <mergeCell ref="IF5:IH5"/>
    <mergeCell ref="IN5:IP5"/>
    <mergeCell ref="IV5:IX5"/>
    <mergeCell ref="JD5:JF5"/>
    <mergeCell ref="FT5:FV5"/>
    <mergeCell ref="GB5:GD5"/>
    <mergeCell ref="GJ5:GL5"/>
    <mergeCell ref="GR5:GT5"/>
    <mergeCell ref="GZ5:HB5"/>
    <mergeCell ref="HH5:HJ5"/>
    <mergeCell ref="DX5:DZ5"/>
    <mergeCell ref="EF5:EH5"/>
    <mergeCell ref="EN5:EP5"/>
    <mergeCell ref="EV5:EX5"/>
    <mergeCell ref="FD5:FF5"/>
    <mergeCell ref="FL5:FN5"/>
    <mergeCell ref="ND5:NF5"/>
    <mergeCell ref="NL5:NN5"/>
    <mergeCell ref="NT5:NV5"/>
    <mergeCell ref="OB5:OD5"/>
    <mergeCell ref="OJ5:OL5"/>
    <mergeCell ref="OR5:OT5"/>
    <mergeCell ref="LH5:LJ5"/>
    <mergeCell ref="LP5:LR5"/>
    <mergeCell ref="LX5:LZ5"/>
    <mergeCell ref="MF5:MH5"/>
    <mergeCell ref="MN5:MP5"/>
    <mergeCell ref="MV5:MX5"/>
    <mergeCell ref="JL5:JN5"/>
    <mergeCell ref="JT5:JV5"/>
    <mergeCell ref="KB5:KD5"/>
    <mergeCell ref="KJ5:KL5"/>
    <mergeCell ref="KR5:KT5"/>
    <mergeCell ref="KZ5:LB5"/>
    <mergeCell ref="SR5:ST5"/>
    <mergeCell ref="SZ5:TB5"/>
    <mergeCell ref="TH5:TJ5"/>
    <mergeCell ref="TP5:TR5"/>
    <mergeCell ref="TX5:TZ5"/>
    <mergeCell ref="UF5:UH5"/>
    <mergeCell ref="QV5:QX5"/>
    <mergeCell ref="RD5:RF5"/>
    <mergeCell ref="RL5:RN5"/>
    <mergeCell ref="RT5:RV5"/>
    <mergeCell ref="SB5:SD5"/>
    <mergeCell ref="SJ5:SL5"/>
    <mergeCell ref="OZ5:PB5"/>
    <mergeCell ref="PH5:PJ5"/>
    <mergeCell ref="PP5:PR5"/>
    <mergeCell ref="PX5:PZ5"/>
    <mergeCell ref="QF5:QH5"/>
    <mergeCell ref="QN5:QP5"/>
    <mergeCell ref="YF5:YH5"/>
    <mergeCell ref="YN5:YP5"/>
    <mergeCell ref="YV5:YX5"/>
    <mergeCell ref="ZD5:ZF5"/>
    <mergeCell ref="ZL5:ZN5"/>
    <mergeCell ref="ZT5:ZV5"/>
    <mergeCell ref="WJ5:WL5"/>
    <mergeCell ref="WR5:WT5"/>
    <mergeCell ref="WZ5:XB5"/>
    <mergeCell ref="XH5:XJ5"/>
    <mergeCell ref="XP5:XR5"/>
    <mergeCell ref="XX5:XZ5"/>
    <mergeCell ref="UN5:UP5"/>
    <mergeCell ref="UV5:UX5"/>
    <mergeCell ref="VD5:VF5"/>
    <mergeCell ref="VL5:VN5"/>
    <mergeCell ref="VT5:VV5"/>
    <mergeCell ref="WB5:WD5"/>
    <mergeCell ref="ADT5:ADV5"/>
    <mergeCell ref="AEB5:AED5"/>
    <mergeCell ref="AEJ5:AEL5"/>
    <mergeCell ref="AER5:AET5"/>
    <mergeCell ref="AEZ5:AFB5"/>
    <mergeCell ref="AFH5:AFJ5"/>
    <mergeCell ref="ABX5:ABZ5"/>
    <mergeCell ref="ACF5:ACH5"/>
    <mergeCell ref="ACN5:ACP5"/>
    <mergeCell ref="ACV5:ACX5"/>
    <mergeCell ref="ADD5:ADF5"/>
    <mergeCell ref="ADL5:ADN5"/>
    <mergeCell ref="AAB5:AAD5"/>
    <mergeCell ref="AAJ5:AAL5"/>
    <mergeCell ref="AAR5:AAT5"/>
    <mergeCell ref="AAZ5:ABB5"/>
    <mergeCell ref="ABH5:ABJ5"/>
    <mergeCell ref="ABP5:ABR5"/>
    <mergeCell ref="AJH5:AJJ5"/>
    <mergeCell ref="AJP5:AJR5"/>
    <mergeCell ref="AJX5:AJZ5"/>
    <mergeCell ref="AKF5:AKH5"/>
    <mergeCell ref="AKN5:AKP5"/>
    <mergeCell ref="AKV5:AKX5"/>
    <mergeCell ref="AHL5:AHN5"/>
    <mergeCell ref="AHT5:AHV5"/>
    <mergeCell ref="AIB5:AID5"/>
    <mergeCell ref="AIJ5:AIL5"/>
    <mergeCell ref="AIR5:AIT5"/>
    <mergeCell ref="AIZ5:AJB5"/>
    <mergeCell ref="AFP5:AFR5"/>
    <mergeCell ref="AFX5:AFZ5"/>
    <mergeCell ref="AGF5:AGH5"/>
    <mergeCell ref="AGN5:AGP5"/>
    <mergeCell ref="AGV5:AGX5"/>
    <mergeCell ref="AHD5:AHF5"/>
    <mergeCell ref="AOV5:AOX5"/>
    <mergeCell ref="APD5:APF5"/>
    <mergeCell ref="APL5:APN5"/>
    <mergeCell ref="APT5:APV5"/>
    <mergeCell ref="AQB5:AQD5"/>
    <mergeCell ref="AQJ5:AQL5"/>
    <mergeCell ref="AMZ5:ANB5"/>
    <mergeCell ref="ANH5:ANJ5"/>
    <mergeCell ref="ANP5:ANR5"/>
    <mergeCell ref="ANX5:ANZ5"/>
    <mergeCell ref="AOF5:AOH5"/>
    <mergeCell ref="AON5:AOP5"/>
    <mergeCell ref="ALD5:ALF5"/>
    <mergeCell ref="ALL5:ALN5"/>
    <mergeCell ref="ALT5:ALV5"/>
    <mergeCell ref="AMB5:AMD5"/>
    <mergeCell ref="AMJ5:AML5"/>
    <mergeCell ref="AMR5:AMT5"/>
    <mergeCell ref="AUJ5:AUL5"/>
    <mergeCell ref="AUR5:AUT5"/>
    <mergeCell ref="AUZ5:AVB5"/>
    <mergeCell ref="AVH5:AVJ5"/>
    <mergeCell ref="AVP5:AVR5"/>
    <mergeCell ref="AVX5:AVZ5"/>
    <mergeCell ref="ASN5:ASP5"/>
    <mergeCell ref="ASV5:ASX5"/>
    <mergeCell ref="ATD5:ATF5"/>
    <mergeCell ref="ATL5:ATN5"/>
    <mergeCell ref="ATT5:ATV5"/>
    <mergeCell ref="AUB5:AUD5"/>
    <mergeCell ref="AQR5:AQT5"/>
    <mergeCell ref="AQZ5:ARB5"/>
    <mergeCell ref="ARH5:ARJ5"/>
    <mergeCell ref="ARP5:ARR5"/>
    <mergeCell ref="ARX5:ARZ5"/>
    <mergeCell ref="ASF5:ASH5"/>
    <mergeCell ref="BBT5:BBV5"/>
    <mergeCell ref="AZX5:AZZ5"/>
    <mergeCell ref="BAF5:BAH5"/>
    <mergeCell ref="BAN5:BAP5"/>
    <mergeCell ref="BAV5:BAX5"/>
    <mergeCell ref="BBD5:BBF5"/>
    <mergeCell ref="BBL5:BBN5"/>
    <mergeCell ref="AYB5:AYD5"/>
    <mergeCell ref="AYJ5:AYL5"/>
    <mergeCell ref="AYR5:AYT5"/>
    <mergeCell ref="AYZ5:AZB5"/>
    <mergeCell ref="AZH5:AZJ5"/>
    <mergeCell ref="AZP5:AZR5"/>
    <mergeCell ref="AWF5:AWH5"/>
    <mergeCell ref="AWN5:AWP5"/>
    <mergeCell ref="AWV5:AWX5"/>
    <mergeCell ref="AXD5:AXF5"/>
    <mergeCell ref="AXL5:AXN5"/>
    <mergeCell ref="AXT5:AXV5"/>
  </mergeCells>
  <pageMargins left="0.51181102362204722" right="0.51181102362204722" top="0.27" bottom="0.78740157480314965" header="0.31496062992125984" footer="0.31496062992125984"/>
  <pageSetup scale="80" orientation="portrait" horizontalDpi="300" r:id="rId1"/>
  <colBreaks count="1" manualBreakCount="1">
    <brk id="139" max="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3"/>
  <sheetViews>
    <sheetView view="pageBreakPreview" topLeftCell="A7" zoomScale="60" zoomScaleNormal="90" workbookViewId="0">
      <selection activeCell="E31" sqref="E31:F31"/>
    </sheetView>
  </sheetViews>
  <sheetFormatPr defaultRowHeight="12.75"/>
  <cols>
    <col min="1" max="1" width="6.7109375" style="463" customWidth="1"/>
    <col min="2" max="2" width="55.42578125" style="463" customWidth="1"/>
    <col min="3" max="3" width="15.42578125" style="463" customWidth="1"/>
    <col min="4" max="4" width="9.7109375" style="463" bestFit="1" customWidth="1"/>
    <col min="5" max="5" width="18.5703125" style="463" customWidth="1"/>
    <col min="6" max="6" width="10.42578125" style="463" customWidth="1"/>
    <col min="7" max="7" width="16.28515625" style="463" bestFit="1" customWidth="1"/>
    <col min="8" max="8" width="6.85546875" style="463" customWidth="1"/>
    <col min="9" max="9" width="14.28515625" style="463" customWidth="1"/>
    <col min="10" max="10" width="6.85546875" style="463" customWidth="1"/>
    <col min="11" max="11" width="13.42578125" style="463" customWidth="1"/>
    <col min="12" max="12" width="8.5703125" style="463" customWidth="1"/>
    <col min="13" max="13" width="9.140625" style="463"/>
    <col min="14" max="14" width="12.28515625" style="463" customWidth="1"/>
    <col min="15" max="15" width="13.42578125" style="463" bestFit="1" customWidth="1"/>
    <col min="16" max="16" width="15" style="463" bestFit="1" customWidth="1"/>
    <col min="17" max="16384" width="9.140625" style="463"/>
  </cols>
  <sheetData>
    <row r="1" spans="1:16" ht="25.5" customHeight="1">
      <c r="A1" s="466"/>
      <c r="B1" s="467"/>
      <c r="C1" s="748" t="s">
        <v>1014</v>
      </c>
      <c r="D1" s="748"/>
      <c r="E1" s="748"/>
      <c r="F1" s="748"/>
      <c r="G1" s="748"/>
      <c r="H1" s="467"/>
      <c r="I1" s="467"/>
    </row>
    <row r="2" spans="1:16" ht="18" customHeight="1">
      <c r="A2" s="466"/>
      <c r="B2" s="467"/>
      <c r="C2" s="468"/>
      <c r="D2" s="468"/>
      <c r="E2" s="468"/>
      <c r="F2" s="468"/>
      <c r="G2" s="468"/>
      <c r="H2" s="467"/>
      <c r="I2" s="467"/>
    </row>
    <row r="3" spans="1:16" ht="15.75" customHeight="1">
      <c r="A3" s="469" t="str">
        <f>[1]CONSOLIDADA!A6</f>
        <v>UNIDADE BÁSICA DE SAÚDE CONSTRUMAT - PORTE I</v>
      </c>
      <c r="B3" s="469"/>
      <c r="C3" s="470"/>
      <c r="D3" s="470"/>
      <c r="E3" s="471"/>
      <c r="F3" s="466"/>
      <c r="G3" s="466"/>
      <c r="I3" s="472"/>
    </row>
    <row r="4" spans="1:16" ht="18" customHeight="1">
      <c r="A4" s="749" t="str">
        <f>[1]CONSOLIDADA!A7</f>
        <v>ENDEREÇO: RUA ANTÔNIO LINO- BAIRRO CONSTRUMAT -  Várzea Grande/MT</v>
      </c>
      <c r="B4" s="749"/>
      <c r="C4" s="749"/>
      <c r="D4" s="749"/>
      <c r="E4" s="473"/>
      <c r="F4" s="467"/>
      <c r="G4" s="474"/>
    </row>
    <row r="5" spans="1:16" ht="16.5" customHeight="1">
      <c r="A5" s="749" t="str">
        <f>[1]CONSOLIDADA!A8</f>
        <v>CIDADE: VÁRZEA GRANDE -MT</v>
      </c>
      <c r="B5" s="749"/>
      <c r="C5" s="749"/>
      <c r="D5" s="749"/>
      <c r="E5" s="473"/>
      <c r="F5" s="467"/>
    </row>
    <row r="6" spans="1:16" ht="16.5" customHeight="1" thickBot="1">
      <c r="A6" s="475"/>
      <c r="B6" s="476"/>
      <c r="C6" s="476"/>
      <c r="D6" s="477"/>
      <c r="E6" s="467"/>
      <c r="F6" s="467"/>
      <c r="G6" s="467"/>
      <c r="H6" s="467"/>
      <c r="I6" s="467"/>
    </row>
    <row r="7" spans="1:16" ht="24" customHeight="1" thickBot="1">
      <c r="A7" s="750" t="s">
        <v>1014</v>
      </c>
      <c r="B7" s="751"/>
      <c r="C7" s="751"/>
      <c r="D7" s="751"/>
      <c r="E7" s="751"/>
      <c r="F7" s="751"/>
      <c r="G7" s="751"/>
      <c r="H7" s="751"/>
      <c r="I7" s="751"/>
      <c r="J7" s="751"/>
      <c r="K7" s="751"/>
      <c r="L7" s="752"/>
    </row>
    <row r="8" spans="1:16" s="478" customFormat="1" ht="16.5" thickBot="1">
      <c r="A8" s="753" t="s">
        <v>8</v>
      </c>
      <c r="B8" s="756" t="s">
        <v>1015</v>
      </c>
      <c r="C8" s="759" t="s">
        <v>1016</v>
      </c>
      <c r="D8" s="759"/>
      <c r="E8" s="760" t="s">
        <v>1017</v>
      </c>
      <c r="F8" s="761"/>
      <c r="G8" s="761"/>
      <c r="H8" s="761"/>
      <c r="I8" s="761"/>
      <c r="J8" s="761"/>
      <c r="K8" s="761"/>
      <c r="L8" s="762"/>
    </row>
    <row r="9" spans="1:16" s="478" customFormat="1" ht="16.5" thickBot="1">
      <c r="A9" s="754"/>
      <c r="B9" s="757"/>
      <c r="C9" s="759"/>
      <c r="D9" s="759"/>
      <c r="E9" s="741" t="s">
        <v>1018</v>
      </c>
      <c r="F9" s="741"/>
      <c r="G9" s="741" t="s">
        <v>1019</v>
      </c>
      <c r="H9" s="741"/>
      <c r="I9" s="741" t="s">
        <v>1020</v>
      </c>
      <c r="J9" s="741"/>
      <c r="K9" s="741" t="s">
        <v>1021</v>
      </c>
      <c r="L9" s="741"/>
    </row>
    <row r="10" spans="1:16" s="478" customFormat="1" ht="15.75" thickBot="1">
      <c r="A10" s="755"/>
      <c r="B10" s="758"/>
      <c r="C10" s="479" t="s">
        <v>1022</v>
      </c>
      <c r="D10" s="480" t="s">
        <v>1000</v>
      </c>
      <c r="E10" s="479" t="s">
        <v>1022</v>
      </c>
      <c r="F10" s="480" t="s">
        <v>1000</v>
      </c>
      <c r="G10" s="481" t="s">
        <v>1022</v>
      </c>
      <c r="H10" s="482" t="s">
        <v>1000</v>
      </c>
      <c r="I10" s="481" t="s">
        <v>1022</v>
      </c>
      <c r="J10" s="482" t="s">
        <v>1000</v>
      </c>
      <c r="K10" s="481" t="s">
        <v>1022</v>
      </c>
      <c r="L10" s="482" t="s">
        <v>1000</v>
      </c>
    </row>
    <row r="11" spans="1:16" s="478" customFormat="1" ht="30">
      <c r="A11" s="483" t="s">
        <v>1002</v>
      </c>
      <c r="B11" s="484" t="str">
        <f>[1]CONSOLIDADA!B13</f>
        <v>MOBILIZAÇÃO - CANTEIRO DE OBRAS - DEMOLIÇÕES</v>
      </c>
      <c r="C11" s="485">
        <f>[1]PLANILHA!H19</f>
        <v>23828.316539664003</v>
      </c>
      <c r="D11" s="486">
        <f t="shared" ref="D11:D22" si="0">(C11/$C$25)</f>
        <v>2.9069859373399936E-2</v>
      </c>
      <c r="E11" s="487">
        <f>C11*F11/100</f>
        <v>11914.158269832002</v>
      </c>
      <c r="F11" s="488">
        <v>50</v>
      </c>
      <c r="G11" s="487">
        <f>C11*H11/100</f>
        <v>11914.158269832002</v>
      </c>
      <c r="H11" s="489">
        <v>50</v>
      </c>
      <c r="I11" s="487">
        <f>C11*J11/100</f>
        <v>0</v>
      </c>
      <c r="J11" s="489">
        <v>0</v>
      </c>
      <c r="K11" s="487">
        <f>C11*L11/100</f>
        <v>0</v>
      </c>
      <c r="L11" s="490">
        <v>0</v>
      </c>
      <c r="M11" s="491"/>
      <c r="N11" s="492"/>
      <c r="P11" s="493"/>
    </row>
    <row r="12" spans="1:16" s="478" customFormat="1" ht="20.25" customHeight="1">
      <c r="A12" s="494" t="s">
        <v>855</v>
      </c>
      <c r="B12" s="484" t="str">
        <f>[1]CONSOLIDADA!B14</f>
        <v>COBERTURA</v>
      </c>
      <c r="C12" s="495">
        <f>[1]PLANILHA!H30</f>
        <v>53100.682919759995</v>
      </c>
      <c r="D12" s="496">
        <f t="shared" si="0"/>
        <v>6.4781302637953342E-2</v>
      </c>
      <c r="E12" s="497">
        <f t="shared" ref="E12:E22" si="1">C12*F12/100</f>
        <v>10620.136583951999</v>
      </c>
      <c r="F12" s="498">
        <v>20</v>
      </c>
      <c r="G12" s="497">
        <f t="shared" ref="G12:G22" si="2">C12*H12/100</f>
        <v>21240.273167903997</v>
      </c>
      <c r="H12" s="499">
        <v>40</v>
      </c>
      <c r="I12" s="497">
        <f>C12*J12/100</f>
        <v>21240.273167903997</v>
      </c>
      <c r="J12" s="499">
        <v>40</v>
      </c>
      <c r="K12" s="497">
        <f t="shared" ref="K12:K20" si="3">C12*L12/100</f>
        <v>0</v>
      </c>
      <c r="L12" s="500">
        <v>0</v>
      </c>
      <c r="M12" s="491"/>
      <c r="N12" s="492"/>
      <c r="P12" s="493"/>
    </row>
    <row r="13" spans="1:16" s="478" customFormat="1" ht="24.75" customHeight="1">
      <c r="A13" s="483" t="s">
        <v>1003</v>
      </c>
      <c r="B13" s="484" t="str">
        <f>[1]CONSOLIDADA!B15</f>
        <v>FUNDAÇÃO E ESTRUTURA</v>
      </c>
      <c r="C13" s="501">
        <f>[1]PLANILHA!H39</f>
        <v>243317.86151287996</v>
      </c>
      <c r="D13" s="496">
        <f t="shared" si="0"/>
        <v>0.29684077788046537</v>
      </c>
      <c r="E13" s="497">
        <f>C13*F13/100</f>
        <v>48663.572302575987</v>
      </c>
      <c r="F13" s="498">
        <v>20</v>
      </c>
      <c r="G13" s="497">
        <f t="shared" si="2"/>
        <v>97327.144605151974</v>
      </c>
      <c r="H13" s="499">
        <v>40</v>
      </c>
      <c r="I13" s="497">
        <f t="shared" ref="I13:I22" si="4">C13*J13/100</f>
        <v>97327.144605151974</v>
      </c>
      <c r="J13" s="499">
        <v>40</v>
      </c>
      <c r="K13" s="497">
        <f t="shared" si="3"/>
        <v>0</v>
      </c>
      <c r="L13" s="500">
        <v>0</v>
      </c>
      <c r="M13" s="491"/>
      <c r="N13" s="492"/>
      <c r="P13" s="493"/>
    </row>
    <row r="14" spans="1:16" s="478" customFormat="1" ht="23.25" customHeight="1">
      <c r="A14" s="494" t="s">
        <v>856</v>
      </c>
      <c r="B14" s="484" t="str">
        <f>[1]CONSOLIDADA!B16</f>
        <v>ALVENARIA - VEDAÇÃO</v>
      </c>
      <c r="C14" s="501">
        <f>[1]PLANILHA!H49</f>
        <v>109981.06500736317</v>
      </c>
      <c r="D14" s="496">
        <f t="shared" si="0"/>
        <v>0.13417372931818061</v>
      </c>
      <c r="E14" s="497">
        <f>C14*F14/100</f>
        <v>54990.532503681585</v>
      </c>
      <c r="F14" s="498">
        <v>50</v>
      </c>
      <c r="G14" s="497">
        <f t="shared" si="2"/>
        <v>43992.426002945263</v>
      </c>
      <c r="H14" s="499">
        <v>40</v>
      </c>
      <c r="I14" s="497">
        <f t="shared" si="4"/>
        <v>10998.106500736316</v>
      </c>
      <c r="J14" s="499">
        <v>10</v>
      </c>
      <c r="K14" s="497">
        <f t="shared" si="3"/>
        <v>0</v>
      </c>
      <c r="L14" s="500">
        <v>0</v>
      </c>
      <c r="M14" s="491"/>
      <c r="N14" s="492"/>
      <c r="P14" s="493"/>
    </row>
    <row r="15" spans="1:16" s="478" customFormat="1" ht="15">
      <c r="A15" s="494" t="s">
        <v>767</v>
      </c>
      <c r="B15" s="484" t="str">
        <f>[1]CONSOLIDADA!B17</f>
        <v>IMPERMEABILIZAÇÃO</v>
      </c>
      <c r="C15" s="501">
        <f>[1]PLANILHA!H53</f>
        <v>171.46098368</v>
      </c>
      <c r="D15" s="496">
        <f t="shared" si="0"/>
        <v>2.0917745805943137E-4</v>
      </c>
      <c r="E15" s="497">
        <f t="shared" si="1"/>
        <v>0</v>
      </c>
      <c r="F15" s="502">
        <v>0</v>
      </c>
      <c r="G15" s="497">
        <f t="shared" si="2"/>
        <v>0</v>
      </c>
      <c r="H15" s="503">
        <v>0</v>
      </c>
      <c r="I15" s="497">
        <f t="shared" si="4"/>
        <v>171.46098368</v>
      </c>
      <c r="J15" s="499">
        <v>100</v>
      </c>
      <c r="K15" s="497">
        <f t="shared" si="3"/>
        <v>0</v>
      </c>
      <c r="L15" s="500">
        <v>0</v>
      </c>
      <c r="M15" s="491"/>
      <c r="N15" s="492"/>
      <c r="P15" s="493"/>
    </row>
    <row r="16" spans="1:16" s="478" customFormat="1" ht="27" customHeight="1">
      <c r="A16" s="494" t="s">
        <v>857</v>
      </c>
      <c r="B16" s="484" t="str">
        <f>[1]CONSOLIDADA!B18</f>
        <v>REVESTIMENTOS - PISOS, PAREDES E TETOS</v>
      </c>
      <c r="C16" s="501">
        <f>[1]PLANILHA!H80</f>
        <v>145771.87414227202</v>
      </c>
      <c r="D16" s="496">
        <f t="shared" si="0"/>
        <v>0.17783748486214104</v>
      </c>
      <c r="E16" s="497">
        <f t="shared" si="1"/>
        <v>0</v>
      </c>
      <c r="F16" s="502">
        <v>0</v>
      </c>
      <c r="G16" s="497">
        <f t="shared" si="2"/>
        <v>58308.749656908811</v>
      </c>
      <c r="H16" s="499">
        <v>40</v>
      </c>
      <c r="I16" s="497">
        <f t="shared" si="4"/>
        <v>43731.562242681604</v>
      </c>
      <c r="J16" s="499">
        <v>30</v>
      </c>
      <c r="K16" s="497">
        <f t="shared" si="3"/>
        <v>43731.562242681604</v>
      </c>
      <c r="L16" s="500">
        <v>30</v>
      </c>
      <c r="M16" s="491"/>
      <c r="N16" s="492"/>
      <c r="P16" s="493"/>
    </row>
    <row r="17" spans="1:16" s="478" customFormat="1" ht="19.5" customHeight="1">
      <c r="A17" s="494" t="s">
        <v>1004</v>
      </c>
      <c r="B17" s="484" t="str">
        <f>[1]CONSOLIDADA!B19</f>
        <v>ESQUARIAS</v>
      </c>
      <c r="C17" s="501">
        <f>[1]PLANILHA!H96</f>
        <v>88057.820981247089</v>
      </c>
      <c r="D17" s="496">
        <f t="shared" si="0"/>
        <v>0.10742800350129035</v>
      </c>
      <c r="E17" s="497">
        <f>C17*F17/100</f>
        <v>13208.673147187063</v>
      </c>
      <c r="F17" s="498">
        <v>15</v>
      </c>
      <c r="G17" s="497">
        <f t="shared" si="2"/>
        <v>30820.237343436478</v>
      </c>
      <c r="H17" s="499">
        <v>35</v>
      </c>
      <c r="I17" s="497">
        <f t="shared" si="4"/>
        <v>22014.455245311772</v>
      </c>
      <c r="J17" s="499">
        <v>25</v>
      </c>
      <c r="K17" s="497">
        <f t="shared" si="3"/>
        <v>22014.455245311772</v>
      </c>
      <c r="L17" s="500">
        <v>25</v>
      </c>
      <c r="M17" s="491"/>
      <c r="N17" s="492"/>
      <c r="P17" s="493"/>
    </row>
    <row r="18" spans="1:16" s="478" customFormat="1" ht="24.75" customHeight="1">
      <c r="A18" s="494" t="s">
        <v>1005</v>
      </c>
      <c r="B18" s="484" t="str">
        <f>[1]CONSOLIDADA!B20</f>
        <v>INSTALAÇÃO ELÉTRICA</v>
      </c>
      <c r="C18" s="501">
        <f>[1]PLANILHA!H137</f>
        <v>57988.364699999991</v>
      </c>
      <c r="D18" s="496">
        <f t="shared" si="0"/>
        <v>7.0744133531902398E-2</v>
      </c>
      <c r="E18" s="497">
        <f t="shared" si="1"/>
        <v>11597.672939999997</v>
      </c>
      <c r="F18" s="504">
        <v>20</v>
      </c>
      <c r="G18" s="497">
        <f t="shared" si="2"/>
        <v>11597.672939999997</v>
      </c>
      <c r="H18" s="499">
        <v>20</v>
      </c>
      <c r="I18" s="497">
        <f t="shared" si="4"/>
        <v>17396.509409999995</v>
      </c>
      <c r="J18" s="499">
        <v>30</v>
      </c>
      <c r="K18" s="497">
        <f t="shared" si="3"/>
        <v>17396.509409999995</v>
      </c>
      <c r="L18" s="500">
        <v>30</v>
      </c>
      <c r="M18" s="491"/>
      <c r="N18" s="492"/>
      <c r="P18" s="493"/>
    </row>
    <row r="19" spans="1:16" s="478" customFormat="1" ht="22.5" customHeight="1">
      <c r="A19" s="505" t="s">
        <v>1006</v>
      </c>
      <c r="B19" s="484" t="str">
        <f>[1]CONSOLIDADA!B21</f>
        <v>INSTALAÇÃO HIDRÁULICA</v>
      </c>
      <c r="C19" s="506">
        <f>[1]PLANILHA!H174</f>
        <v>63856.961868878527</v>
      </c>
      <c r="D19" s="496">
        <f t="shared" si="0"/>
        <v>7.7903652927007669E-2</v>
      </c>
      <c r="E19" s="497">
        <f t="shared" si="1"/>
        <v>0</v>
      </c>
      <c r="F19" s="507">
        <v>0</v>
      </c>
      <c r="G19" s="497">
        <f t="shared" si="2"/>
        <v>19157.088560663557</v>
      </c>
      <c r="H19" s="499">
        <v>30</v>
      </c>
      <c r="I19" s="497">
        <f t="shared" si="4"/>
        <v>31928.480934439263</v>
      </c>
      <c r="J19" s="499">
        <v>50</v>
      </c>
      <c r="K19" s="497">
        <f t="shared" si="3"/>
        <v>12771.392373775705</v>
      </c>
      <c r="L19" s="500">
        <v>20</v>
      </c>
      <c r="M19" s="491"/>
      <c r="N19" s="492"/>
      <c r="P19" s="493"/>
    </row>
    <row r="20" spans="1:16" s="478" customFormat="1" ht="22.5" customHeight="1">
      <c r="A20" s="505" t="s">
        <v>1008</v>
      </c>
      <c r="B20" s="484" t="str">
        <f>[1]CONSOLIDADA!B22</f>
        <v>SISTEMA DE TRATAMENTO DE ESGOTO</v>
      </c>
      <c r="C20" s="506">
        <f>[1]PLANILHA!H218</f>
        <v>17944.337224800001</v>
      </c>
      <c r="D20" s="496">
        <f t="shared" si="0"/>
        <v>2.1891574203552915E-2</v>
      </c>
      <c r="E20" s="497">
        <f t="shared" si="1"/>
        <v>0</v>
      </c>
      <c r="F20" s="507">
        <v>0</v>
      </c>
      <c r="G20" s="497">
        <f t="shared" si="2"/>
        <v>5383.3011674400004</v>
      </c>
      <c r="H20" s="499">
        <v>30</v>
      </c>
      <c r="I20" s="497">
        <f t="shared" si="4"/>
        <v>7177.7348899199997</v>
      </c>
      <c r="J20" s="499">
        <v>40</v>
      </c>
      <c r="K20" s="497">
        <f t="shared" si="3"/>
        <v>5383.3011674400004</v>
      </c>
      <c r="L20" s="500">
        <v>30</v>
      </c>
      <c r="M20" s="491"/>
      <c r="N20" s="492"/>
      <c r="P20" s="493"/>
    </row>
    <row r="21" spans="1:16" s="478" customFormat="1" ht="22.5" customHeight="1">
      <c r="A21" s="505" t="s">
        <v>1010</v>
      </c>
      <c r="B21" s="484" t="str">
        <f>[1]CONSOLIDADA!B23</f>
        <v>REDE AR COMPRIMIDO</v>
      </c>
      <c r="C21" s="506">
        <f>[1]PLANILHA!H226</f>
        <v>14664.712896736</v>
      </c>
      <c r="D21" s="496">
        <f t="shared" si="0"/>
        <v>1.7890527052122632E-2</v>
      </c>
      <c r="E21" s="497">
        <f t="shared" si="1"/>
        <v>0</v>
      </c>
      <c r="F21" s="507">
        <v>0</v>
      </c>
      <c r="G21" s="497">
        <f t="shared" si="2"/>
        <v>0</v>
      </c>
      <c r="H21" s="499">
        <v>0</v>
      </c>
      <c r="I21" s="497">
        <f t="shared" si="4"/>
        <v>7332.3564483680002</v>
      </c>
      <c r="J21" s="499">
        <v>50</v>
      </c>
      <c r="K21" s="497">
        <f>C21*L21/100</f>
        <v>7332.3564483680002</v>
      </c>
      <c r="L21" s="500">
        <v>50</v>
      </c>
      <c r="M21" s="491"/>
      <c r="N21" s="492"/>
      <c r="P21" s="493"/>
    </row>
    <row r="22" spans="1:16" s="478" customFormat="1" ht="22.5" customHeight="1">
      <c r="A22" s="505" t="s">
        <v>1011</v>
      </c>
      <c r="B22" s="484" t="str">
        <f>[1]CONSOLIDADA!B24</f>
        <v>DIVERSOS E LIMPEZA DA OBRA</v>
      </c>
      <c r="C22" s="506">
        <f>[1]PLANILHA!H230</f>
        <v>1008.0379579199999</v>
      </c>
      <c r="D22" s="496">
        <f t="shared" si="0"/>
        <v>1.2297772539241602E-3</v>
      </c>
      <c r="E22" s="497">
        <f t="shared" si="1"/>
        <v>0</v>
      </c>
      <c r="F22" s="507">
        <v>0</v>
      </c>
      <c r="G22" s="497">
        <f t="shared" si="2"/>
        <v>0</v>
      </c>
      <c r="H22" s="499">
        <v>0</v>
      </c>
      <c r="I22" s="497">
        <f t="shared" si="4"/>
        <v>201.60759158400001</v>
      </c>
      <c r="J22" s="499">
        <v>20</v>
      </c>
      <c r="K22" s="497">
        <f>C22*L22/100</f>
        <v>806.43036633600002</v>
      </c>
      <c r="L22" s="500">
        <v>80</v>
      </c>
      <c r="M22" s="491"/>
      <c r="N22" s="492"/>
      <c r="P22" s="493"/>
    </row>
    <row r="23" spans="1:16" s="435" customFormat="1" ht="15.75" thickBot="1">
      <c r="A23" s="505"/>
      <c r="B23" s="508"/>
      <c r="C23" s="509"/>
      <c r="D23" s="510"/>
      <c r="E23" s="511"/>
      <c r="F23" s="512"/>
      <c r="G23" s="511"/>
      <c r="H23" s="513"/>
      <c r="I23" s="511"/>
      <c r="J23" s="513"/>
      <c r="K23" s="511"/>
      <c r="L23" s="514"/>
      <c r="M23" s="491"/>
    </row>
    <row r="24" spans="1:16" s="435" customFormat="1" ht="15.75" thickBot="1">
      <c r="A24" s="515"/>
      <c r="B24" s="516" t="str">
        <f>[1]CONSOLIDADA!B26</f>
        <v>TOTAL DA OBRA =</v>
      </c>
      <c r="C24" s="517"/>
      <c r="D24" s="518"/>
      <c r="E24" s="517"/>
      <c r="F24" s="519"/>
      <c r="G24" s="517"/>
      <c r="H24" s="520"/>
      <c r="I24" s="517"/>
      <c r="J24" s="520"/>
      <c r="K24" s="517"/>
      <c r="L24" s="521"/>
      <c r="M24" s="491"/>
    </row>
    <row r="25" spans="1:16" s="478" customFormat="1" ht="15">
      <c r="A25" s="742" t="s">
        <v>1023</v>
      </c>
      <c r="B25" s="743"/>
      <c r="C25" s="522">
        <f>SUM(C11:C23)</f>
        <v>819691.49673520087</v>
      </c>
      <c r="D25" s="523">
        <f>(C25/$C$25)</f>
        <v>1</v>
      </c>
      <c r="E25" s="524">
        <f>SUM(E11:E22)</f>
        <v>150994.74574722862</v>
      </c>
      <c r="F25" s="525">
        <f>E25/$C$25</f>
        <v>0.18420923768104802</v>
      </c>
      <c r="G25" s="522">
        <f>SUM(G11:G23)</f>
        <v>299741.05171428213</v>
      </c>
      <c r="H25" s="525">
        <f>G25/$C$25</f>
        <v>0.36567544363719645</v>
      </c>
      <c r="I25" s="522">
        <f>SUM(I11:I22)</f>
        <v>259519.69201977691</v>
      </c>
      <c r="J25" s="525">
        <f>I25/$C$25</f>
        <v>0.31660654411255168</v>
      </c>
      <c r="K25" s="522">
        <f>SUM(K11:K23)</f>
        <v>109436.00725391308</v>
      </c>
      <c r="L25" s="526">
        <f>K25/$C$25</f>
        <v>0.13350877456920368</v>
      </c>
      <c r="N25" s="527"/>
      <c r="O25" s="527"/>
    </row>
    <row r="26" spans="1:16" s="478" customFormat="1" ht="15.75" thickBot="1">
      <c r="A26" s="744" t="s">
        <v>1024</v>
      </c>
      <c r="B26" s="745"/>
      <c r="C26" s="528"/>
      <c r="D26" s="529"/>
      <c r="E26" s="530">
        <f>SUM(E25)</f>
        <v>150994.74574722862</v>
      </c>
      <c r="F26" s="529">
        <f>E26/C25</f>
        <v>0.18420923768104802</v>
      </c>
      <c r="G26" s="530">
        <f t="shared" ref="G26:L26" si="5">E26+G25</f>
        <v>450735.79746151075</v>
      </c>
      <c r="H26" s="529">
        <f t="shared" si="5"/>
        <v>0.54988468131824453</v>
      </c>
      <c r="I26" s="530">
        <f t="shared" si="5"/>
        <v>710255.48948128766</v>
      </c>
      <c r="J26" s="529">
        <f t="shared" si="5"/>
        <v>0.86649122543079615</v>
      </c>
      <c r="K26" s="530">
        <f t="shared" si="5"/>
        <v>819691.49673520075</v>
      </c>
      <c r="L26" s="531">
        <f t="shared" si="5"/>
        <v>0.99999999999999978</v>
      </c>
    </row>
    <row r="29" spans="1:16">
      <c r="B29" s="420"/>
    </row>
    <row r="30" spans="1:16" ht="14.25">
      <c r="B30" s="420"/>
      <c r="C30" s="532"/>
      <c r="D30" s="533"/>
      <c r="E30" s="420"/>
      <c r="F30" s="420"/>
      <c r="G30" s="534"/>
      <c r="H30" s="534"/>
      <c r="I30" s="535"/>
      <c r="J30" s="536"/>
      <c r="K30" s="537"/>
      <c r="L30" s="538"/>
    </row>
    <row r="31" spans="1:16" ht="15" customHeight="1">
      <c r="B31" s="450"/>
      <c r="C31" s="539"/>
      <c r="D31" s="540"/>
      <c r="E31" s="746"/>
      <c r="F31" s="746"/>
      <c r="G31" s="534"/>
      <c r="H31" s="747"/>
      <c r="I31" s="747"/>
      <c r="J31" s="541"/>
      <c r="K31" s="541"/>
      <c r="L31" s="536"/>
    </row>
    <row r="32" spans="1:16" ht="12.75" customHeight="1">
      <c r="B32" s="542"/>
      <c r="C32" s="539"/>
      <c r="D32" s="543"/>
      <c r="E32" s="543"/>
      <c r="F32" s="543"/>
      <c r="G32" s="740"/>
      <c r="H32" s="740"/>
      <c r="I32" s="740"/>
      <c r="J32" s="740"/>
      <c r="K32" s="740"/>
      <c r="L32" s="544"/>
    </row>
    <row r="33" spans="2:2">
      <c r="B33" s="420"/>
    </row>
  </sheetData>
  <mergeCells count="17">
    <mergeCell ref="C1:G1"/>
    <mergeCell ref="A4:D4"/>
    <mergeCell ref="A5:D5"/>
    <mergeCell ref="A7:L7"/>
    <mergeCell ref="A8:A10"/>
    <mergeCell ref="B8:B10"/>
    <mergeCell ref="C8:D9"/>
    <mergeCell ref="E8:L8"/>
    <mergeCell ref="E9:F9"/>
    <mergeCell ref="G9:H9"/>
    <mergeCell ref="G32:K32"/>
    <mergeCell ref="I9:J9"/>
    <mergeCell ref="K9:L9"/>
    <mergeCell ref="A25:B25"/>
    <mergeCell ref="A26:B26"/>
    <mergeCell ref="E31:F31"/>
    <mergeCell ref="H31:I31"/>
  </mergeCells>
  <printOptions horizontalCentered="1" verticalCentered="1"/>
  <pageMargins left="0.19685039370078741" right="0.26" top="0.59055118110236227" bottom="0.59055118110236227" header="0.31496062992125984" footer="0.31496062992125984"/>
  <pageSetup paperSize="9" scale="75" orientation="landscape" r:id="rId1"/>
  <headerFooter>
    <oddHeader>Página &amp;P de &amp;N</oddHeader>
    <oddFooter>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2"/>
  <sheetViews>
    <sheetView view="pageBreakPreview" zoomScale="60" workbookViewId="0">
      <selection activeCell="F22" sqref="F22"/>
    </sheetView>
  </sheetViews>
  <sheetFormatPr defaultRowHeight="12.75"/>
  <cols>
    <col min="1" max="1" width="20.140625" customWidth="1"/>
    <col min="2" max="2" width="54.140625" customWidth="1"/>
    <col min="3" max="3" width="17.42578125" customWidth="1"/>
  </cols>
  <sheetData>
    <row r="1" spans="1:3" ht="15.75">
      <c r="A1" s="763" t="s">
        <v>466</v>
      </c>
      <c r="B1" s="763"/>
      <c r="C1" s="764"/>
    </row>
    <row r="2" spans="1:3" ht="15">
      <c r="A2" s="765" t="s">
        <v>467</v>
      </c>
      <c r="B2" s="765"/>
      <c r="C2" s="766"/>
    </row>
    <row r="3" spans="1:3" ht="15">
      <c r="A3" s="765" t="s">
        <v>468</v>
      </c>
      <c r="B3" s="765"/>
      <c r="C3" s="766"/>
    </row>
    <row r="4" spans="1:3" ht="15">
      <c r="A4" s="767"/>
      <c r="B4" s="767"/>
      <c r="C4" s="767"/>
    </row>
    <row r="5" spans="1:3" ht="15">
      <c r="A5" s="768"/>
      <c r="B5" s="768"/>
      <c r="C5" s="768"/>
    </row>
    <row r="6" spans="1:3" ht="15.75">
      <c r="A6" s="769" t="s">
        <v>1026</v>
      </c>
      <c r="B6" s="769"/>
      <c r="C6" s="769"/>
    </row>
    <row r="7" spans="1:3" ht="15">
      <c r="A7" s="770"/>
      <c r="B7" s="770"/>
      <c r="C7" s="770"/>
    </row>
    <row r="8" spans="1:3" ht="15.75" thickBot="1">
      <c r="A8" s="770"/>
      <c r="B8" s="770"/>
      <c r="C8" s="770"/>
    </row>
    <row r="9" spans="1:3" ht="15.75">
      <c r="A9" s="771" t="s">
        <v>1027</v>
      </c>
      <c r="B9" s="772" t="s">
        <v>1028</v>
      </c>
      <c r="C9" s="773"/>
    </row>
    <row r="10" spans="1:3" ht="15.75">
      <c r="A10" s="774"/>
      <c r="B10" s="775"/>
      <c r="C10" s="776"/>
    </row>
    <row r="11" spans="1:3" ht="15.75">
      <c r="A11" s="774" t="s">
        <v>1029</v>
      </c>
      <c r="B11" s="777" t="s">
        <v>1030</v>
      </c>
      <c r="C11" s="778">
        <v>4</v>
      </c>
    </row>
    <row r="12" spans="1:3" ht="15.75">
      <c r="A12" s="774"/>
      <c r="B12" s="777"/>
      <c r="C12" s="778"/>
    </row>
    <row r="13" spans="1:3" ht="15.75">
      <c r="A13" s="774" t="s">
        <v>1031</v>
      </c>
      <c r="B13" s="777" t="s">
        <v>1032</v>
      </c>
      <c r="C13" s="778">
        <v>0.8</v>
      </c>
    </row>
    <row r="14" spans="1:3" ht="15.75">
      <c r="A14" s="774"/>
      <c r="B14" s="777"/>
      <c r="C14" s="778"/>
    </row>
    <row r="15" spans="1:3" ht="15.75">
      <c r="A15" s="774" t="s">
        <v>1033</v>
      </c>
      <c r="B15" s="777" t="s">
        <v>1034</v>
      </c>
      <c r="C15" s="778">
        <v>1.2</v>
      </c>
    </row>
    <row r="16" spans="1:3" ht="15.75">
      <c r="A16" s="774"/>
      <c r="B16" s="777"/>
      <c r="C16" s="778"/>
    </row>
    <row r="17" spans="1:3" ht="15.75">
      <c r="A17" s="774"/>
      <c r="B17" s="777"/>
      <c r="C17" s="778"/>
    </row>
    <row r="18" spans="1:3" ht="15.75">
      <c r="A18" s="779" t="s">
        <v>1035</v>
      </c>
      <c r="B18" s="780"/>
      <c r="C18" s="781">
        <f>SUM(C10:C17)</f>
        <v>6</v>
      </c>
    </row>
    <row r="19" spans="1:3" ht="15">
      <c r="A19" s="782"/>
      <c r="B19" s="770"/>
      <c r="C19" s="783"/>
    </row>
    <row r="20" spans="1:3" ht="15.75">
      <c r="A20" s="784" t="s">
        <v>1036</v>
      </c>
      <c r="B20" s="785" t="s">
        <v>1037</v>
      </c>
      <c r="C20" s="786"/>
    </row>
    <row r="21" spans="1:3" ht="15.75">
      <c r="A21" s="787"/>
      <c r="B21" s="775"/>
      <c r="C21" s="788"/>
    </row>
    <row r="22" spans="1:3" ht="15.75">
      <c r="A22" s="774" t="s">
        <v>1038</v>
      </c>
      <c r="B22" s="777" t="s">
        <v>1039</v>
      </c>
      <c r="C22" s="778">
        <v>1.21</v>
      </c>
    </row>
    <row r="23" spans="1:3" ht="15.75">
      <c r="A23" s="779" t="s">
        <v>1040</v>
      </c>
      <c r="B23" s="780"/>
      <c r="C23" s="781">
        <v>1.21</v>
      </c>
    </row>
    <row r="24" spans="1:3" ht="15.75">
      <c r="A24" s="784" t="s">
        <v>1041</v>
      </c>
      <c r="B24" s="785" t="s">
        <v>1037</v>
      </c>
      <c r="C24" s="786"/>
    </row>
    <row r="25" spans="1:3" ht="15.75">
      <c r="A25" s="787"/>
      <c r="B25" s="775"/>
      <c r="C25" s="788"/>
    </row>
    <row r="26" spans="1:3" ht="15.75">
      <c r="A26" s="774" t="s">
        <v>1042</v>
      </c>
      <c r="B26" s="777" t="s">
        <v>1043</v>
      </c>
      <c r="C26" s="778">
        <v>7.4</v>
      </c>
    </row>
    <row r="27" spans="1:3" ht="15.75">
      <c r="A27" s="779" t="s">
        <v>1044</v>
      </c>
      <c r="B27" s="780"/>
      <c r="C27" s="781">
        <f>SUM(C25:C26)</f>
        <v>7.4</v>
      </c>
    </row>
    <row r="28" spans="1:3" ht="15">
      <c r="A28" s="782"/>
      <c r="B28" s="770"/>
      <c r="C28" s="789"/>
    </row>
    <row r="29" spans="1:3" ht="15.75">
      <c r="A29" s="784" t="s">
        <v>1045</v>
      </c>
      <c r="B29" s="785" t="s">
        <v>1046</v>
      </c>
      <c r="C29" s="786"/>
    </row>
    <row r="30" spans="1:3" ht="15.75">
      <c r="A30" s="787"/>
      <c r="B30" s="777"/>
      <c r="C30" s="788"/>
    </row>
    <row r="31" spans="1:3" ht="15.75">
      <c r="A31" s="774" t="s">
        <v>1047</v>
      </c>
      <c r="B31" s="777" t="s">
        <v>1048</v>
      </c>
      <c r="C31" s="778">
        <v>0.65</v>
      </c>
    </row>
    <row r="32" spans="1:3" ht="15.75">
      <c r="A32" s="774"/>
      <c r="B32" s="777"/>
      <c r="C32" s="778"/>
    </row>
    <row r="33" spans="1:3" ht="15.75">
      <c r="A33" s="774" t="s">
        <v>1049</v>
      </c>
      <c r="B33" s="777" t="s">
        <v>1050</v>
      </c>
      <c r="C33" s="778">
        <v>3</v>
      </c>
    </row>
    <row r="34" spans="1:3" ht="15.75">
      <c r="A34" s="774"/>
      <c r="B34" s="777"/>
      <c r="C34" s="778"/>
    </row>
    <row r="35" spans="1:3" ht="15.75">
      <c r="A35" s="774" t="s">
        <v>1051</v>
      </c>
      <c r="B35" s="777" t="s">
        <v>1052</v>
      </c>
      <c r="C35" s="778">
        <v>2</v>
      </c>
    </row>
    <row r="36" spans="1:3" ht="15.75">
      <c r="A36" s="774"/>
      <c r="B36" s="777"/>
      <c r="C36" s="778"/>
    </row>
    <row r="37" spans="1:3" ht="15.75">
      <c r="A37" s="774" t="s">
        <v>1053</v>
      </c>
      <c r="B37" s="790" t="s">
        <v>1054</v>
      </c>
      <c r="C37" s="778">
        <v>4.5</v>
      </c>
    </row>
    <row r="38" spans="1:3" ht="15.75">
      <c r="A38" s="779" t="s">
        <v>1055</v>
      </c>
      <c r="B38" s="780"/>
      <c r="C38" s="791">
        <f>SUM(C31:C37)</f>
        <v>10.15</v>
      </c>
    </row>
    <row r="39" spans="1:3" ht="15">
      <c r="A39" s="782"/>
      <c r="B39" s="770"/>
      <c r="C39" s="783"/>
    </row>
    <row r="40" spans="1:3">
      <c r="A40" s="792" t="s">
        <v>1056</v>
      </c>
      <c r="B40" s="793"/>
      <c r="C40" s="794"/>
    </row>
    <row r="41" spans="1:3">
      <c r="A41" s="792"/>
      <c r="B41" s="793"/>
      <c r="C41" s="794"/>
    </row>
    <row r="42" spans="1:3" ht="16.5" thickBot="1">
      <c r="A42" s="795" t="s">
        <v>1057</v>
      </c>
      <c r="B42" s="796"/>
      <c r="C42" s="797">
        <f>((((1+C18/100)*(1+C23/100)*(1+C27/100))/(1-C38/100))-1)</f>
        <v>0.28237632053422379</v>
      </c>
    </row>
  </sheetData>
  <mergeCells count="11">
    <mergeCell ref="A27:B27"/>
    <mergeCell ref="A38:B38"/>
    <mergeCell ref="A40:C40"/>
    <mergeCell ref="A41:C41"/>
    <mergeCell ref="A42:B42"/>
    <mergeCell ref="A1:B1"/>
    <mergeCell ref="A2:B2"/>
    <mergeCell ref="A3:B3"/>
    <mergeCell ref="A6:C6"/>
    <mergeCell ref="A18:B18"/>
    <mergeCell ref="A23:B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CONSOLIDADA</vt:lpstr>
      <vt:lpstr>PLANILHA</vt:lpstr>
      <vt:lpstr>COMPOSIÇÃO</vt:lpstr>
      <vt:lpstr>MEMORILA DE CALCULO</vt:lpstr>
      <vt:lpstr>CRONO(total)</vt:lpstr>
      <vt:lpstr>Plan1</vt:lpstr>
      <vt:lpstr>CONSOLIDADA!Area_de_impressao</vt:lpstr>
      <vt:lpstr>'CRONO(total)'!Area_de_impressao</vt:lpstr>
      <vt:lpstr>'MEMORILA DE CALCULO'!Area_de_impressao</vt:lpstr>
      <vt:lpstr>Plan1!Area_de_impressao</vt:lpstr>
      <vt:lpstr>PLANILHA!Area_de_impressao</vt:lpstr>
      <vt:lpstr>CONSOLIDADA!Titulos_de_impressao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GRÁFICA CREPALDI</dc:creator>
  <cp:lastModifiedBy>andrelpb</cp:lastModifiedBy>
  <cp:lastPrinted>2018-01-31T20:53:18Z</cp:lastPrinted>
  <dcterms:created xsi:type="dcterms:W3CDTF">2014-02-13T00:48:21Z</dcterms:created>
  <dcterms:modified xsi:type="dcterms:W3CDTF">2018-03-07T14:38:13Z</dcterms:modified>
</cp:coreProperties>
</file>