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-15" yWindow="300" windowWidth="12180" windowHeight="9525" tabRatio="820" firstSheet="3" activeTab="5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C20" i="83"/>
  <c r="C69" s="1"/>
  <c r="C66"/>
  <c r="C62" l="1"/>
  <c r="G9" i="82"/>
  <c r="E23" i="81"/>
  <c r="K69" i="83"/>
  <c r="L69"/>
  <c r="K65"/>
  <c r="L65"/>
  <c r="J69"/>
  <c r="I69"/>
  <c r="H69"/>
  <c r="G69"/>
  <c r="L66"/>
  <c r="K66"/>
  <c r="J66"/>
  <c r="I66"/>
  <c r="H66"/>
  <c r="G66"/>
  <c r="F66"/>
  <c r="E66"/>
  <c r="E63"/>
  <c r="F63" l="1"/>
  <c r="H25" i="81"/>
  <c r="C18" i="83"/>
  <c r="L61"/>
  <c r="K61"/>
  <c r="G61"/>
  <c r="F61"/>
  <c r="L59"/>
  <c r="K59"/>
  <c r="L57"/>
  <c r="K57"/>
  <c r="L55"/>
  <c r="I55"/>
  <c r="H55"/>
  <c r="L53"/>
  <c r="K53"/>
  <c r="J53"/>
  <c r="I53"/>
  <c r="H53"/>
  <c r="G53"/>
  <c r="F53"/>
  <c r="K51"/>
  <c r="J51"/>
  <c r="I51"/>
  <c r="H51"/>
  <c r="K49"/>
  <c r="I49"/>
  <c r="H49"/>
  <c r="K47"/>
  <c r="J47"/>
  <c r="K45"/>
  <c r="J45"/>
  <c r="I45"/>
  <c r="H45"/>
  <c r="G45"/>
  <c r="K43"/>
  <c r="J43"/>
  <c r="I43"/>
  <c r="K41"/>
  <c r="J41"/>
  <c r="I41"/>
  <c r="H41"/>
  <c r="G41"/>
  <c r="F41"/>
  <c r="L39"/>
  <c r="K39"/>
  <c r="J39"/>
  <c r="L37"/>
  <c r="K37"/>
  <c r="J37"/>
  <c r="I37"/>
  <c r="H37"/>
  <c r="G37"/>
  <c r="J35"/>
  <c r="I35"/>
  <c r="H35"/>
  <c r="G35"/>
  <c r="G33"/>
  <c r="H31"/>
  <c r="G31"/>
  <c r="F31"/>
  <c r="J29"/>
  <c r="I29"/>
  <c r="H29"/>
  <c r="K27"/>
  <c r="J27"/>
  <c r="I27"/>
  <c r="H27"/>
  <c r="G27"/>
  <c r="H25"/>
  <c r="G25"/>
  <c r="F25"/>
  <c r="G23"/>
  <c r="F23"/>
  <c r="E23"/>
  <c r="F21"/>
  <c r="F69" s="1"/>
  <c r="E21"/>
  <c r="E69" s="1"/>
  <c r="K63" l="1"/>
  <c r="L63"/>
  <c r="E19"/>
  <c r="F9" i="82"/>
  <c r="H24" i="81" l="1"/>
  <c r="I24" s="1"/>
  <c r="I26" s="1"/>
  <c r="G10" i="82"/>
  <c r="G3" i="80"/>
  <c r="G4" s="1"/>
  <c r="G25" i="81"/>
  <c r="I25" s="1"/>
  <c r="G63" i="79"/>
  <c r="F63"/>
  <c r="H63"/>
  <c r="I63"/>
  <c r="J63"/>
  <c r="K63"/>
  <c r="L63"/>
  <c r="M63"/>
  <c r="N63"/>
  <c r="I44" i="78"/>
  <c r="I20"/>
  <c r="I21"/>
  <c r="G20"/>
  <c r="H19" l="1"/>
  <c r="I19" s="1"/>
  <c r="I639" s="1"/>
  <c r="F70" i="83" l="1"/>
  <c r="G70" s="1"/>
  <c r="H70" s="1"/>
  <c r="I70" s="1"/>
  <c r="J70" s="1"/>
  <c r="K70" s="1"/>
  <c r="L70" s="1"/>
  <c r="I28" i="78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<sst xmlns="http://schemas.openxmlformats.org/spreadsheetml/2006/main" count="2534" uniqueCount="1305">
  <si>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</si>
  <si>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</si>
  <si>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</si>
  <si>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</si>
  <si>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</si>
  <si>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</si>
  <si>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</si>
  <si>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</si>
  <si>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</si>
  <si>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</si>
  <si>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</si>
  <si>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</si>
  <si>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</si>
  <si>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</si>
  <si>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</si>
  <si>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</si>
  <si>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</si>
  <si>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</si>
  <si>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</si>
  <si>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</si>
  <si>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</si>
  <si>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</si>
  <si>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</si>
  <si>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</si>
  <si>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</si>
  <si>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</si>
  <si>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</si>
  <si>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</si>
  <si>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</si>
  <si>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</si>
  <si>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</si>
  <si>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</si>
  <si>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</si>
  <si>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</si>
  <si>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</si>
  <si>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</si>
  <si>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</si>
  <si>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</si>
  <si>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</si>
  <si>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</si>
  <si>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</si>
  <si>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</si>
  <si>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</si>
  <si>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</si>
  <si>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</si>
  <si>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</si>
  <si>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</si>
  <si>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</si>
  <si>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</si>
  <si>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</si>
  <si>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</si>
  <si>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</si>
  <si>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</si>
  <si>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</si>
  <si>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</si>
  <si>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</si>
  <si>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</si>
  <si>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</si>
  <si>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</si>
  <si>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</si>
  <si>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</si>
  <si>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</si>
  <si>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</si>
  <si>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</si>
  <si>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</si>
  <si>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</si>
  <si>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</si>
  <si>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</si>
  <si>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</si>
  <si>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</si>
  <si>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</si>
  <si>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</si>
  <si>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</si>
  <si>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</si>
  <si>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</si>
  <si>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</si>
  <si>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</si>
  <si>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</si>
  <si>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</si>
  <si>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</si>
  <si>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</si>
  <si>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</si>
  <si>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</si>
  <si>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</si>
  <si>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</si>
  <si>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</si>
  <si>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</si>
  <si>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</si>
  <si>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</si>
  <si>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</si>
  <si>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</si>
  <si>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</si>
  <si>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</si>
  <si>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</si>
  <si>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</si>
  <si>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</si>
  <si>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</si>
  <si>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</si>
  <si>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</si>
  <si>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</si>
  <si>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</si>
  <si>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</si>
  <si>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</si>
  <si>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</si>
  <si>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</si>
  <si>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</si>
  <si>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</si>
  <si>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</si>
  <si>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</si>
  <si>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</si>
  <si>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</si>
  <si>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</si>
  <si>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</si>
  <si>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</si>
  <si>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</si>
  <si>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</si>
  <si>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</si>
  <si>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</si>
  <si>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</si>
  <si>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</si>
  <si>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</si>
  <si>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</si>
  <si>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</si>
  <si>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</si>
  <si>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</si>
  <si>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</si>
  <si>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</si>
  <si>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</si>
  <si>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</si>
  <si>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</si>
  <si>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</si>
  <si>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</si>
  <si>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</si>
  <si>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</si>
  <si>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</si>
  <si>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</si>
  <si>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</si>
  <si>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</si>
  <si>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</si>
  <si>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</si>
  <si>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</si>
  <si>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</si>
  <si>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</si>
  <si>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</si>
  <si>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</si>
  <si>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</si>
  <si>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</si>
  <si>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</si>
  <si>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</si>
  <si>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</si>
  <si>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</si>
  <si>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</si>
  <si>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</si>
  <si>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</si>
  <si>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</si>
  <si>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</si>
  <si>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</si>
  <si>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</si>
  <si>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</si>
  <si>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</si>
  <si>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</si>
  <si>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</si>
  <si>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</si>
  <si>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</si>
  <si>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</si>
  <si>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</si>
  <si>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</si>
  <si>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</si>
  <si>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</si>
  <si>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</si>
  <si>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</si>
  <si>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</si>
  <si>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</si>
  <si>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</si>
  <si>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</si>
  <si>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</si>
  <si>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</si>
  <si>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</si>
  <si>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</si>
  <si>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</si>
  <si>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</si>
  <si>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</si>
  <si>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</si>
  <si>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</si>
  <si>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</si>
  <si>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</si>
  <si>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</si>
  <si>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</si>
  <si>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</si>
  <si>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</si>
  <si>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</si>
  <si>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</si>
  <si>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</si>
  <si>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</si>
  <si>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</si>
  <si>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</si>
  <si>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</si>
  <si>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</si>
  <si>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</si>
  <si>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</si>
  <si>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</si>
  <si>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</si>
  <si>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</si>
  <si>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</si>
  <si>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</si>
  <si>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</si>
  <si>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</si>
  <si>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</si>
  <si>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</si>
  <si>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</si>
  <si>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</si>
  <si>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</si>
  <si>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</si>
  <si>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</si>
  <si>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</si>
  <si>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</si>
  <si>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</si>
  <si>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</si>
  <si>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</si>
  <si>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</si>
  <si>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</si>
  <si>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</si>
  <si>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</si>
  <si>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</si>
  <si>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</si>
  <si>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</si>
  <si>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</si>
  <si>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</si>
  <si>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</si>
  <si>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</si>
  <si>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</si>
  <si>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</si>
  <si>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</si>
  <si>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</si>
  <si>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</si>
  <si>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</si>
  <si>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</si>
  <si>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</si>
  <si>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</si>
  <si>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</si>
  <si>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</si>
  <si>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</si>
  <si>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</si>
  <si>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</si>
  <si>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</si>
  <si>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</si>
  <si>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</si>
  <si>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</si>
  <si>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</si>
  <si>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</si>
  <si>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</si>
  <si>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</si>
  <si>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</si>
  <si>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</si>
  <si>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</si>
  <si>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</si>
  <si>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</si>
  <si>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</si>
  <si>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</si>
  <si>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</si>
  <si>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</si>
  <si>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</si>
  <si>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</si>
  <si>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</si>
  <si>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</si>
  <si>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</si>
  <si>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</si>
  <si>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</si>
  <si>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</si>
  <si>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</si>
  <si>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</si>
  <si>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</si>
  <si>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</si>
  <si>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</si>
  <si>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</si>
  <si>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</si>
  <si>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</si>
  <si>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</si>
  <si>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</si>
  <si>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</si>
  <si>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</si>
  <si>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</si>
  <si>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</si>
  <si>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</si>
  <si>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</si>
  <si>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</si>
  <si>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</si>
  <si>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</si>
  <si>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</si>
  <si>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</si>
  <si>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</si>
  <si>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</si>
  <si>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</si>
  <si>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</si>
  <si>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</si>
  <si>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</si>
  <si>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</si>
  <si>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</si>
  <si>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</si>
  <si>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</si>
  <si>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</si>
  <si>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</si>
  <si>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</si>
  <si>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</si>
  <si>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</si>
  <si>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</si>
  <si>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</si>
  <si>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</si>
  <si>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</si>
  <si>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</si>
  <si>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</si>
  <si>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</si>
  <si>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</si>
  <si>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</si>
  <si>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</si>
  <si>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</si>
  <si>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</si>
  <si>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</si>
  <si>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</si>
  <si>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</si>
  <si>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</si>
  <si>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</si>
  <si>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</si>
  <si>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</si>
  <si>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</si>
  <si>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</si>
  <si>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</si>
  <si>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</si>
  <si>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</si>
  <si>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</si>
  <si>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</si>
  <si>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</si>
  <si>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</si>
  <si>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</si>
  <si>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</si>
  <si>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</si>
  <si>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</si>
  <si>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</si>
  <si>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</si>
  <si>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</si>
  <si>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</si>
  <si>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</si>
  <si>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</si>
  <si>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</si>
  <si>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</si>
  <si>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</si>
  <si>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</si>
  <si>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</si>
  <si>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</si>
  <si>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</si>
  <si>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</si>
  <si>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</si>
  <si>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</si>
  <si>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</si>
  <si>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</si>
  <si>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</si>
  <si>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</si>
  <si>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</si>
  <si>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</si>
  <si>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</si>
  <si>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</si>
  <si>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</si>
  <si>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</si>
  <si>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</si>
  <si>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</si>
  <si>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</si>
  <si>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</si>
  <si>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</si>
  <si>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</si>
  <si>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</si>
  <si>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</si>
  <si>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</si>
  <si>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</si>
  <si>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</si>
  <si>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</si>
  <si>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</si>
  <si>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</si>
  <si>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</si>
  <si>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</si>
  <si>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</si>
  <si>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</si>
  <si>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</si>
  <si>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</si>
  <si>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</si>
  <si>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</si>
  <si>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</si>
  <si>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</si>
  <si>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</si>
  <si>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</si>
  <si>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</si>
  <si>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</si>
  <si>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</si>
  <si>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</si>
  <si>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</si>
  <si>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</si>
  <si>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</si>
  <si>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</si>
  <si>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</si>
  <si>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</si>
  <si>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</si>
  <si>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</si>
  <si>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</si>
  <si>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</si>
  <si>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</si>
  <si>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</si>
  <si>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</si>
  <si>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</si>
  <si>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</si>
  <si>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</si>
  <si>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</si>
  <si>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</si>
  <si>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</si>
  <si>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</si>
  <si>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</si>
  <si>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</si>
  <si>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</si>
  <si>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</si>
  <si>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</si>
  <si>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</si>
  <si>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</si>
  <si>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</si>
  <si>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</si>
  <si>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</si>
  <si>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</si>
  <si>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</si>
  <si>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</si>
  <si>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</si>
  <si>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</si>
  <si>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</si>
  <si>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</si>
  <si>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</si>
  <si>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</si>
  <si>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</si>
  <si>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</si>
  <si>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</si>
  <si>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</si>
  <si>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</si>
  <si>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</si>
  <si>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</si>
  <si>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</si>
  <si>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</si>
  <si>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</si>
  <si>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</si>
  <si>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</si>
  <si>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</si>
  <si>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</si>
  <si>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</si>
  <si>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</si>
  <si>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</si>
  <si>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</si>
  <si>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</si>
  <si>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</si>
  <si>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</si>
  <si>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</si>
  <si>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</si>
  <si>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</si>
  <si>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</si>
  <si>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</si>
  <si>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</si>
  <si>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</si>
  <si>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</si>
  <si>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</si>
  <si>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</si>
  <si>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</si>
  <si>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</si>
  <si>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</si>
  <si>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</si>
  <si>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</si>
  <si>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</si>
  <si>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</si>
  <si>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</si>
  <si>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</si>
  <si>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</si>
  <si>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</si>
  <si>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</si>
  <si>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</si>
  <si>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</si>
  <si>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</si>
  <si>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</si>
  <si>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</si>
  <si>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</si>
  <si>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</si>
  <si>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</si>
  <si>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</si>
  <si>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</si>
  <si>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</si>
  <si>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</si>
  <si>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</si>
  <si>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</si>
  <si>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</si>
  <si>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</si>
  <si>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</si>
  <si>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</si>
  <si>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</si>
  <si>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</si>
  <si>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</si>
  <si>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</si>
  <si>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</si>
  <si>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</si>
  <si>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</si>
  <si>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</si>
  <si>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</si>
  <si>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</si>
  <si>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</si>
  <si>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</si>
  <si>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</si>
  <si>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</si>
  <si>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</si>
  <si>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</si>
  <si>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</si>
  <si>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</si>
  <si>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</si>
  <si>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</si>
  <si>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</si>
  <si>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</si>
  <si>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</si>
  <si>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</si>
  <si>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</si>
  <si>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</si>
  <si>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</si>
  <si>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</si>
  <si>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</si>
  <si>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</si>
  <si>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</si>
  <si>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</si>
  <si>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</si>
  <si>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</si>
  <si>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</si>
  <si>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</si>
  <si>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</si>
  <si>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</si>
  <si>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</si>
  <si>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</si>
  <si>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</si>
  <si>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</si>
  <si>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</si>
  <si>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</si>
  <si>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</si>
  <si>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</si>
  <si>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</si>
  <si>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</si>
  <si>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</si>
  <si>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</si>
  <si>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</si>
  <si>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</si>
  <si>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</si>
  <si>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</si>
  <si>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</si>
  <si>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</si>
  <si>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</si>
  <si>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</si>
  <si>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</si>
  <si>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</si>
  <si>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</si>
  <si>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</si>
  <si>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</si>
  <si>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</si>
  <si>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</si>
  <si>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</si>
  <si>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</si>
  <si>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</si>
  <si>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</si>
  <si>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</si>
  <si>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</si>
  <si>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</si>
  <si>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</si>
  <si>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</si>
  <si>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</si>
  <si>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</si>
  <si>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</si>
  <si>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</si>
  <si>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</si>
  <si>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</si>
  <si>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</si>
  <si>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</si>
  <si>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</si>
  <si>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</si>
  <si>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</si>
  <si>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</si>
  <si>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</si>
  <si>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</si>
  <si>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</si>
  <si>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</si>
  <si>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</si>
  <si>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</si>
  <si>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</si>
  <si>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</si>
  <si>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</si>
  <si>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</si>
  <si>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</si>
  <si>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</si>
  <si>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</si>
  <si>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</si>
  <si>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</si>
  <si>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</si>
  <si>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</si>
  <si>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</si>
  <si>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</si>
  <si>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</si>
  <si>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</si>
  <si>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</si>
  <si>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</si>
  <si>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</si>
  <si>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</si>
  <si>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</si>
  <si>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</si>
  <si>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</si>
  <si>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</si>
  <si>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</si>
  <si>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</si>
  <si>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</si>
  <si>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</si>
  <si>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</si>
  <si>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</si>
  <si>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</si>
  <si>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</si>
  <si>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</si>
  <si>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</si>
  <si>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</si>
  <si>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</si>
  <si>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</si>
  <si>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</si>
  <si>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</si>
  <si>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</si>
  <si>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</si>
  <si>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</si>
  <si>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</si>
  <si>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</si>
  <si>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</si>
  <si>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</si>
  <si>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</si>
  <si>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</si>
  <si>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</si>
  <si>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</si>
  <si>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</si>
  <si>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</si>
  <si>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</si>
  <si>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</si>
  <si>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</si>
  <si>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</si>
  <si>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</si>
  <si>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</si>
  <si>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</si>
  <si>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</si>
  <si>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</si>
  <si>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</si>
  <si>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</si>
  <si>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</si>
  <si>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</si>
  <si>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</si>
  <si>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</si>
  <si>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</si>
  <si>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</si>
  <si>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</si>
  <si>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</si>
  <si>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</si>
  <si>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</si>
  <si>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</si>
  <si>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</si>
  <si>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</si>
  <si>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</si>
  <si>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</si>
  <si>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</si>
  <si>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</si>
  <si>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</si>
  <si>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</si>
  <si>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</si>
  <si>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</si>
  <si>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</si>
  <si>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</si>
  <si>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</si>
  <si>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</si>
  <si>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</si>
  <si>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</si>
  <si>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</si>
  <si>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</si>
  <si>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</si>
  <si>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</si>
  <si>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</si>
  <si>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</si>
  <si>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</si>
  <si>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</si>
  <si>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</si>
  <si>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</si>
  <si>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</si>
  <si>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</si>
  <si>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</si>
  <si>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</si>
  <si>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</si>
  <si>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</si>
  <si>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</si>
  <si>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</si>
  <si>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</si>
  <si>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</si>
  <si>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</si>
  <si>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</si>
  <si>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</si>
  <si>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</si>
  <si>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</si>
  <si>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</si>
  <si>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</si>
  <si>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</si>
  <si>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</si>
  <si>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</si>
  <si>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</si>
  <si>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</si>
  <si>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</si>
  <si>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</si>
  <si>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</si>
  <si>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</si>
  <si>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</si>
  <si>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</si>
  <si>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</si>
  <si>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</si>
  <si>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</si>
  <si>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</si>
  <si>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</si>
  <si>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</si>
  <si>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</si>
  <si>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</si>
  <si>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</si>
  <si>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</si>
  <si>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</si>
  <si>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</si>
  <si>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</si>
  <si>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</si>
  <si>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</si>
  <si>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</si>
  <si>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</si>
  <si>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</si>
  <si>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</si>
  <si>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</si>
  <si>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</si>
  <si>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</si>
  <si>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</si>
  <si>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</si>
  <si>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</si>
  <si>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</si>
  <si>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</si>
  <si>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</si>
  <si>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</si>
  <si>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</si>
  <si>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</si>
  <si>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</si>
  <si>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</si>
  <si>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</si>
  <si>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</si>
  <si>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</si>
  <si>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</si>
  <si>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</si>
  <si>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</si>
  <si>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</si>
  <si>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</si>
  <si>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</si>
  <si>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</si>
  <si>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</si>
  <si>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</si>
  <si>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</si>
  <si>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</si>
  <si>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</si>
  <si>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</si>
  <si>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</si>
  <si>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</si>
  <si>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</si>
  <si>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</si>
  <si>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</si>
  <si>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</si>
  <si>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</si>
  <si>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</si>
  <si>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</si>
  <si>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</si>
  <si>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</si>
  <si>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</si>
  <si>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</si>
  <si>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</si>
  <si>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</si>
  <si>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</si>
  <si>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</si>
  <si>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</si>
  <si>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</si>
  <si>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</si>
  <si>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</si>
  <si>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</si>
  <si>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</si>
  <si>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</si>
  <si>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</si>
  <si>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</si>
  <si>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</si>
  <si>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</si>
  <si>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</si>
  <si>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</si>
  <si>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</si>
  <si>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</si>
  <si>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</si>
  <si>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</si>
  <si>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</si>
  <si>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</si>
  <si>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</si>
  <si>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</si>
  <si>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</si>
  <si>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</si>
  <si>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</si>
  <si>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</si>
  <si>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</si>
  <si>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</si>
  <si>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</si>
  <si>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</si>
  <si>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</si>
  <si>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</si>
  <si>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</si>
  <si>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</si>
  <si>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</si>
  <si>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</si>
  <si>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</si>
  <si>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</si>
  <si>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</si>
  <si>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</si>
  <si>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</si>
  <si>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</si>
  <si>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</si>
  <si>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</si>
  <si>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</si>
  <si>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</si>
  <si>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</si>
  <si>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</si>
  <si>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</si>
  <si>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</si>
  <si>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</si>
  <si>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</si>
  <si>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</si>
  <si>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</si>
  <si>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</si>
  <si>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</si>
  <si>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</si>
  <si>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</si>
  <si>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</si>
  <si>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</si>
  <si>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</si>
  <si>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</si>
  <si>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</si>
  <si>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</si>
  <si>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</si>
  <si>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</si>
  <si>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</si>
  <si>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</si>
  <si>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</si>
  <si>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</si>
  <si>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</si>
  <si>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</si>
  <si>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</si>
  <si>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</si>
  <si>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</si>
  <si>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</si>
  <si>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</si>
  <si>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</si>
  <si>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</si>
  <si>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</si>
  <si>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</si>
  <si>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</si>
  <si>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</si>
  <si>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</si>
  <si>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</si>
  <si>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</si>
  <si>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</si>
  <si>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</si>
  <si>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</si>
  <si>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</si>
  <si>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</si>
  <si>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</si>
  <si>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</si>
  <si>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</si>
  <si>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</si>
  <si>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</si>
  <si>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</si>
  <si>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</si>
  <si>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</si>
  <si>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</si>
  <si>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</si>
  <si>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</si>
  <si>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</si>
  <si>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</si>
  <si>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</si>
  <si>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</si>
  <si>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</si>
  <si>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</si>
  <si>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</si>
  <si>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</si>
  <si>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</si>
  <si>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</si>
  <si>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</si>
  <si>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</si>
  <si>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</si>
  <si>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</si>
  <si>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</si>
  <si>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</si>
  <si>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</si>
  <si>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</si>
  <si>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</si>
  <si>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</si>
  <si>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</si>
  <si>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</si>
  <si>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</si>
  <si>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</si>
  <si>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</si>
  <si>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</si>
  <si>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</si>
  <si>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</si>
  <si>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</si>
  <si>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</si>
  <si>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</si>
  <si>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</si>
  <si>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</si>
  <si>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</si>
  <si>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</si>
  <si>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</si>
  <si>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</si>
  <si>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</si>
  <si>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</si>
  <si>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</si>
  <si>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</si>
  <si>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</si>
  <si>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</si>
  <si>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</si>
  <si>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</si>
  <si>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</si>
  <si>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</si>
  <si>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</si>
  <si>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</si>
  <si>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</si>
  <si>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</si>
  <si>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</si>
  <si>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</si>
  <si>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</si>
  <si>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</si>
  <si>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</si>
  <si>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</si>
  <si>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</si>
  <si>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</si>
  <si>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</si>
  <si>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</si>
  <si>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</si>
  <si>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</si>
  <si>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</si>
  <si>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</si>
  <si>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</si>
  <si>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</si>
  <si>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</si>
  <si>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</si>
  <si>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</si>
  <si>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</si>
  <si>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</si>
  <si>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</si>
  <si>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</si>
  <si>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</si>
  <si>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</si>
  <si>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</si>
  <si>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</si>
  <si>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</si>
  <si>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</si>
  <si>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</si>
  <si>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</si>
  <si>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</si>
  <si>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</si>
  <si>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</si>
  <si>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</si>
  <si>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</si>
  <si>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</si>
  <si>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</si>
  <si>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</si>
  <si>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</si>
  <si>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</si>
  <si>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</si>
  <si>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</si>
  <si>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</si>
  <si>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</si>
  <si>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</si>
  <si>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</si>
  <si>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</si>
  <si>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</si>
  <si>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</si>
  <si>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</si>
  <si>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</si>
  <si>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</si>
  <si>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</si>
  <si>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</si>
  <si>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</si>
  <si>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</si>
  <si>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</si>
  <si>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</si>
  <si>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</si>
  <si>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</si>
  <si>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</si>
  <si>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</si>
  <si>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</si>
  <si>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</si>
  <si>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</si>
  <si>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</si>
  <si>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</si>
  <si>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</si>
  <si>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</si>
  <si>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</si>
  <si>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</si>
  <si>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</si>
  <si>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</si>
  <si>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</si>
  <si>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</si>
  <si>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</si>
  <si>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</si>
  <si>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</si>
  <si>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</si>
  <si>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</si>
  <si>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</si>
  <si>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</si>
  <si>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</si>
  <si>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</si>
  <si>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</si>
  <si>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</si>
  <si>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</si>
  <si>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</si>
  <si>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</si>
  <si>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</si>
  <si>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</si>
  <si>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</si>
  <si>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</si>
  <si>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</si>
  <si>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</si>
  <si>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</si>
  <si>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</si>
  <si>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</si>
  <si>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</si>
  <si>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</si>
  <si>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</si>
  <si>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</si>
  <si>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</si>
  <si>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</si>
  <si>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</si>
  <si>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</si>
  <si>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</si>
  <si>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</si>
  <si>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</si>
  <si>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</si>
  <si>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</si>
  <si>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</si>
  <si>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</si>
  <si>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</si>
  <si>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</si>
  <si>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</si>
  <si>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</si>
  <si>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</si>
  <si>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</si>
  <si>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</si>
  <si>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</si>
  <si>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</si>
  <si>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</si>
  <si>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</si>
  <si>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</si>
  <si>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</si>
  <si>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</si>
  <si>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</si>
  <si>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</si>
  <si>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</si>
  <si>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</si>
  <si>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</si>
  <si>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</si>
  <si>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</si>
  <si>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</si>
  <si>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</si>
  <si>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</si>
  <si>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</si>
  <si>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</si>
  <si>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</si>
  <si>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</si>
  <si>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</si>
  <si>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</si>
  <si>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</si>
  <si>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</si>
  <si>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</si>
  <si>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</si>
  <si>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</si>
  <si>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</si>
  <si>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</si>
  <si>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</si>
  <si>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</si>
  <si>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</si>
  <si>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</si>
  <si>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</si>
  <si>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</si>
  <si>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</si>
  <si>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</si>
  <si>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</si>
  <si>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</si>
  <si>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</si>
  <si>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</si>
  <si>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</si>
  <si>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</si>
  <si>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</si>
  <si>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</si>
  <si>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</si>
  <si>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</si>
  <si>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</si>
  <si>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</si>
  <si>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</si>
  <si>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</si>
  <si>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</si>
  <si>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</si>
  <si>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</si>
  <si>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</si>
  <si>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</si>
  <si>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</si>
  <si>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</si>
  <si>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</si>
  <si>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</si>
  <si>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</si>
  <si>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</si>
  <si>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</si>
  <si>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</si>
  <si>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</si>
  <si>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</si>
  <si>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</si>
  <si>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</si>
  <si>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</si>
  <si>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</si>
  <si>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</si>
  <si>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</si>
  <si>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</si>
  <si>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</si>
  <si>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</si>
  <si>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</si>
  <si>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</si>
  <si>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</si>
  <si>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</si>
  <si>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</si>
  <si>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</si>
  <si>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</si>
  <si>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</si>
  <si>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</si>
  <si>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</si>
  <si>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</si>
  <si>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</si>
  <si>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</si>
  <si>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</si>
  <si>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</si>
  <si>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</si>
  <si>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</si>
  <si>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</si>
  <si>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</si>
  <si>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</si>
  <si>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</si>
  <si>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</si>
  <si>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</si>
  <si>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</si>
  <si>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</si>
  <si>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</si>
  <si>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</si>
  <si>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</si>
  <si>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</si>
  <si>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</si>
  <si>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</si>
  <si>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</si>
  <si>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</si>
  <si>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</si>
  <si>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</si>
  <si>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</si>
  <si>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</si>
  <si>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</si>
  <si>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</si>
  <si>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</si>
  <si>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</si>
  <si>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</si>
  <si>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</si>
  <si>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</si>
  <si>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</si>
  <si>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</si>
  <si>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</si>
  <si>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</si>
  <si>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</si>
  <si>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</si>
  <si>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</si>
  <si>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</si>
  <si>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</si>
  <si>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</si>
  <si>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</si>
  <si>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</si>
  <si>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</si>
  <si>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</si>
  <si>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</si>
  <si>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</si>
  <si>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</si>
  <si>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</si>
  <si>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</si>
  <si>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</si>
  <si>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</si>
  <si>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</si>
  <si>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</si>
  <si>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</si>
  <si>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</si>
  <si>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</si>
  <si>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</si>
  <si>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</si>
  <si>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</si>
  <si>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</si>
  <si>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</si>
  <si>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</si>
  <si>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</si>
  <si>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</si>
  <si>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</si>
  <si>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</si>
  <si>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</si>
  <si>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</si>
  <si>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</si>
  <si>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</si>
  <si>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</si>
  <si>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</si>
  <si>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</si>
  <si>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</si>
  <si>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</si>
  <si>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</si>
  <si>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</si>
  <si>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</si>
  <si>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</si>
  <si>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</si>
  <si>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</si>
  <si>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</si>
  <si>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</si>
  <si>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</si>
  <si>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</si>
  <si>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</si>
  <si>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</si>
  <si>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</si>
  <si>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</si>
  <si>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</si>
  <si>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</si>
  <si>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</si>
  <si>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</si>
  <si>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</si>
  <si>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</si>
  <si>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</si>
  <si>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</si>
  <si>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</si>
  <si>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</si>
  <si>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</si>
  <si>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</si>
  <si>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</si>
  <si>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</si>
  <si>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</si>
  <si>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</si>
  <si>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</si>
  <si>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</si>
  <si>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</si>
  <si>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</si>
  <si>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</si>
  <si>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</si>
  <si>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</si>
  <si>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</si>
  <si>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</si>
  <si>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</si>
  <si>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</si>
  <si>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</si>
  <si>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</si>
  <si>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</si>
  <si>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</si>
  <si>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</si>
  <si>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</si>
  <si>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</si>
  <si>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</si>
  <si>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</si>
  <si>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</si>
  <si>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</si>
  <si>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</si>
  <si>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</si>
  <si>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</si>
  <si>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</si>
  <si>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</si>
  <si>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</si>
  <si>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</si>
  <si>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</si>
  <si>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</si>
  <si>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</si>
  <si>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</si>
  <si>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</si>
  <si>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</si>
  <si>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</si>
  <si>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</si>
  <si>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</si>
  <si>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</si>
  <si>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</si>
  <si>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</si>
  <si>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</si>
  <si>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</si>
  <si>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</si>
  <si>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Rua do Boiadeiro, s/n, Bairro Jd.Ouro Verde - Várzea Grande - MT</t>
  </si>
  <si>
    <t>Construção de Unidade de Educação Infantil- Jd.Ouro Verde</t>
  </si>
  <si>
    <t>Obra: Proinfância - Tipo 2</t>
  </si>
  <si>
    <r>
      <t>Obra</t>
    </r>
    <r>
      <rPr>
        <sz val="10"/>
        <rFont val="Arial"/>
        <family val="2"/>
      </rPr>
      <t>: Projeto Padrão FNDE - Tipo 2</t>
    </r>
  </si>
  <si>
    <t>Edificação principal do Proinfância - Tipo 2</t>
  </si>
  <si>
    <t>1.0</t>
  </si>
  <si>
    <t>Administração Local da Obra (Vide Composição de Custo)</t>
  </si>
  <si>
    <t>Preço base: Sinapi dezembro com desoneração/2016</t>
  </si>
  <si>
    <t>COMP. 1.0</t>
  </si>
  <si>
    <t>Várzea Grande - MT</t>
  </si>
  <si>
    <t xml:space="preserve">Rua Boiadeiro, s/n, Bairro JD. Ouro Verde  </t>
  </si>
  <si>
    <t>CRONOGRAMA</t>
  </si>
  <si>
    <t>Desembolso Acumulado Mensal</t>
  </si>
  <si>
    <t xml:space="preserve">Tapume de chapa de madeira compensada, 6mm </t>
  </si>
  <si>
    <t>SERVIÇOS ADICIONAIS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</si>
</sst>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&quot;R$&quot;\ #,##0.00"/>
  </numFmts>
  <fonts count="46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10" fillId="0" borderId="0" xfId="121" applyFont="1" applyBorder="1" applyAlignment="1">
      <alignment horizontal="left" vertical="center"/>
    </xf>
    <xf numFmtId="164" fontId="10" fillId="4" borderId="0" xfId="26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center" wrapText="1"/>
    </xf>
    <xf numFmtId="0" fontId="10" fillId="0" borderId="7" xfId="10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164" fontId="10" fillId="4" borderId="7" xfId="26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2" fontId="9" fillId="0" borderId="0" xfId="10" applyNumberFormat="1" applyFont="1" applyFill="1" applyBorder="1" applyAlignment="1">
      <alignment vertical="center"/>
    </xf>
    <xf numFmtId="164" fontId="10" fillId="4" borderId="0" xfId="26" applyFont="1" applyFill="1" applyBorder="1" applyAlignment="1">
      <alignment vertical="center" wrapText="1"/>
    </xf>
    <xf numFmtId="164" fontId="10" fillId="4" borderId="7" xfId="26" applyFont="1" applyFill="1" applyBorder="1" applyAlignment="1">
      <alignment vertical="center" wrapText="1"/>
    </xf>
    <xf numFmtId="164" fontId="10" fillId="4" borderId="9" xfId="26" applyFont="1" applyFill="1" applyBorder="1" applyAlignment="1">
      <alignment horizontal="center" vertical="center" wrapText="1"/>
    </xf>
    <xf numFmtId="164" fontId="10" fillId="4" borderId="10" xfId="26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vertical="center"/>
    </xf>
    <xf numFmtId="164" fontId="10" fillId="2" borderId="34" xfId="14" applyFont="1" applyFill="1" applyBorder="1" applyAlignment="1">
      <alignment vertical="center"/>
    </xf>
    <xf numFmtId="179" fontId="10" fillId="2" borderId="33" xfId="1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3" borderId="13" xfId="10" applyFill="1" applyBorder="1" applyAlignment="1">
      <alignment horizontal="center"/>
    </xf>
    <xf numFmtId="9" fontId="40" fillId="0" borderId="14" xfId="11" applyFont="1" applyFill="1" applyBorder="1"/>
    <xf numFmtId="9" fontId="9" fillId="0" borderId="1" xfId="120" applyFont="1" applyBorder="1"/>
    <xf numFmtId="9" fontId="9" fillId="0" borderId="1" xfId="120" applyFont="1" applyFill="1" applyBorder="1"/>
    <xf numFmtId="10" fontId="9" fillId="3" borderId="16" xfId="10" applyNumberFormat="1" applyFill="1" applyBorder="1"/>
    <xf numFmtId="0" fontId="10" fillId="0" borderId="24" xfId="10" applyFont="1" applyBorder="1" applyAlignment="1">
      <alignment horizontal="center"/>
    </xf>
    <xf numFmtId="0" fontId="9" fillId="0" borderId="8" xfId="121" applyFont="1" applyBorder="1" applyAlignment="1">
      <alignment vertical="center"/>
    </xf>
    <xf numFmtId="164" fontId="9" fillId="0" borderId="9" xfId="45" applyFont="1" applyBorder="1" applyAlignment="1">
      <alignment horizontal="center" vertical="center"/>
    </xf>
    <xf numFmtId="0" fontId="9" fillId="0" borderId="43" xfId="10" applyBorder="1"/>
    <xf numFmtId="0" fontId="9" fillId="0" borderId="34" xfId="10" applyBorder="1"/>
    <xf numFmtId="9" fontId="0" fillId="0" borderId="34" xfId="11" applyFont="1" applyBorder="1"/>
    <xf numFmtId="9" fontId="9" fillId="0" borderId="34" xfId="11" applyFont="1" applyFill="1" applyBorder="1"/>
    <xf numFmtId="164" fontId="9" fillId="0" borderId="34" xfId="10" applyNumberFormat="1" applyBorder="1"/>
    <xf numFmtId="9" fontId="0" fillId="0" borderId="34" xfId="11" applyFont="1" applyFill="1" applyBorder="1"/>
    <xf numFmtId="164" fontId="9" fillId="0" borderId="34" xfId="10" applyNumberFormat="1" applyFill="1" applyBorder="1"/>
    <xf numFmtId="9" fontId="40" fillId="0" borderId="34" xfId="11" applyFont="1" applyFill="1" applyBorder="1"/>
    <xf numFmtId="164" fontId="9" fillId="0" borderId="34" xfId="10" applyNumberFormat="1" applyFont="1" applyBorder="1"/>
    <xf numFmtId="9" fontId="9" fillId="8" borderId="34" xfId="11" applyFont="1" applyFill="1" applyBorder="1"/>
    <xf numFmtId="43" fontId="9" fillId="0" borderId="34" xfId="10" applyNumberFormat="1" applyBorder="1"/>
    <xf numFmtId="9" fontId="9" fillId="8" borderId="34" xfId="120" applyFont="1" applyFill="1" applyBorder="1"/>
    <xf numFmtId="0" fontId="9" fillId="0" borderId="6" xfId="10" applyBorder="1"/>
    <xf numFmtId="0" fontId="9" fillId="0" borderId="0" xfId="10" applyBorder="1"/>
    <xf numFmtId="0" fontId="9" fillId="0" borderId="44" xfId="10" applyBorder="1"/>
    <xf numFmtId="10" fontId="10" fillId="3" borderId="1" xfId="10" applyNumberFormat="1" applyFont="1" applyFill="1" applyBorder="1"/>
    <xf numFmtId="0" fontId="10" fillId="10" borderId="24" xfId="10" applyFont="1" applyFill="1" applyBorder="1"/>
    <xf numFmtId="0" fontId="10" fillId="10" borderId="1" xfId="10" applyFont="1" applyFill="1" applyBorder="1"/>
    <xf numFmtId="164" fontId="0" fillId="10" borderId="1" xfId="45" applyFont="1" applyFill="1" applyBorder="1"/>
    <xf numFmtId="0" fontId="9" fillId="10" borderId="1" xfId="10" applyFill="1" applyBorder="1"/>
    <xf numFmtId="0" fontId="9" fillId="3" borderId="31" xfId="10" applyFill="1" applyBorder="1"/>
    <xf numFmtId="0" fontId="9" fillId="3" borderId="32" xfId="10" applyFill="1" applyBorder="1"/>
    <xf numFmtId="164" fontId="0" fillId="3" borderId="32" xfId="45" applyFont="1" applyFill="1" applyBorder="1"/>
    <xf numFmtId="10" fontId="9" fillId="3" borderId="17" xfId="10" applyNumberFormat="1" applyFill="1" applyBorder="1"/>
    <xf numFmtId="44" fontId="45" fillId="0" borderId="1" xfId="122" applyFont="1" applyBorder="1" applyAlignment="1">
      <alignment horizontal="center"/>
    </xf>
    <xf numFmtId="44" fontId="45" fillId="0" borderId="1" xfId="122" applyFont="1" applyBorder="1"/>
    <xf numFmtId="44" fontId="45" fillId="0" borderId="0" xfId="122" applyFont="1" applyBorder="1"/>
    <xf numFmtId="44" fontId="10" fillId="3" borderId="1" xfId="122" applyFont="1" applyFill="1" applyBorder="1"/>
    <xf numFmtId="0" fontId="10" fillId="0" borderId="24" xfId="10" applyFont="1" applyBorder="1"/>
    <xf numFmtId="44" fontId="10" fillId="3" borderId="45" xfId="122" applyFont="1" applyFill="1" applyBorder="1"/>
    <xf numFmtId="44" fontId="10" fillId="3" borderId="19" xfId="122" applyFont="1" applyFill="1" applyBorder="1"/>
    <xf numFmtId="44" fontId="10" fillId="3" borderId="46" xfId="122" applyFont="1" applyFill="1" applyBorder="1"/>
    <xf numFmtId="44" fontId="45" fillId="10" borderId="0" xfId="122" applyFont="1" applyFill="1" applyBorder="1"/>
    <xf numFmtId="44" fontId="45" fillId="10" borderId="6" xfId="122" applyFont="1" applyFill="1" applyBorder="1"/>
    <xf numFmtId="44" fontId="45" fillId="10" borderId="47" xfId="122" applyFont="1" applyFill="1" applyBorder="1"/>
    <xf numFmtId="44" fontId="9" fillId="0" borderId="0" xfId="122" applyFont="1"/>
    <xf numFmtId="44" fontId="0" fillId="0" borderId="0" xfId="0" applyNumberFormat="1"/>
    <xf numFmtId="43" fontId="0" fillId="0" borderId="0" xfId="0" applyNumberFormat="1"/>
    <xf numFmtId="44" fontId="0" fillId="0" borderId="0" xfId="122" applyFont="1"/>
    <xf numFmtId="9" fontId="9" fillId="8" borderId="1" xfId="120" applyNumberFormat="1" applyFont="1" applyFill="1" applyBorder="1"/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10" fillId="0" borderId="6" xfId="121" applyFont="1" applyBorder="1" applyAlignment="1">
      <alignment horizontal="left" vertical="center"/>
    </xf>
    <xf numFmtId="0" fontId="10" fillId="0" borderId="0" xfId="121" applyFont="1" applyBorder="1" applyAlignment="1">
      <alignment horizontal="left" vertical="center"/>
    </xf>
    <xf numFmtId="0" fontId="10" fillId="0" borderId="9" xfId="121" applyFont="1" applyBorder="1" applyAlignment="1">
      <alignment horizontal="left" vertical="center"/>
    </xf>
    <xf numFmtId="49" fontId="10" fillId="2" borderId="39" xfId="10" applyNumberFormat="1" applyFont="1" applyFill="1" applyBorder="1" applyAlignment="1">
      <alignment horizontal="right" vertical="center"/>
    </xf>
    <xf numFmtId="49" fontId="10" fillId="2" borderId="40" xfId="10" applyNumberFormat="1" applyFont="1" applyFill="1" applyBorder="1" applyAlignment="1">
      <alignment horizontal="right" vertical="center"/>
    </xf>
    <xf numFmtId="49" fontId="10" fillId="2" borderId="41" xfId="10" applyNumberFormat="1" applyFont="1" applyFill="1" applyBorder="1" applyAlignment="1">
      <alignment horizontal="right" vertical="center"/>
    </xf>
    <xf numFmtId="0" fontId="10" fillId="0" borderId="38" xfId="10" applyFont="1" applyFill="1" applyBorder="1" applyAlignment="1">
      <alignment horizontal="center" vertical="center"/>
    </xf>
    <xf numFmtId="0" fontId="10" fillId="0" borderId="11" xfId="10" applyFont="1" applyFill="1" applyBorder="1" applyAlignment="1">
      <alignment horizontal="center" vertical="center"/>
    </xf>
    <xf numFmtId="0" fontId="10" fillId="0" borderId="42" xfId="10" applyFont="1" applyFill="1" applyBorder="1" applyAlignment="1">
      <alignment horizontal="center" vertical="center"/>
    </xf>
    <xf numFmtId="0" fontId="10" fillId="3" borderId="24" xfId="10" applyFont="1" applyFill="1" applyBorder="1" applyAlignment="1">
      <alignment horizontal="center"/>
    </xf>
    <xf numFmtId="0" fontId="10" fillId="3" borderId="1" xfId="10" applyFont="1" applyFill="1" applyBorder="1" applyAlignment="1">
      <alignment horizontal="center"/>
    </xf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57150</xdr:rowOff>
    </xdr:from>
    <xdr:to>
      <xdr:col>4</xdr:col>
      <xdr:colOff>3189577</xdr:colOff>
      <xdr:row>8</xdr:row>
      <xdr:rowOff>41564</xdr:rowOff>
    </xdr:to>
    <xdr:pic>
      <xdr:nvPicPr>
        <xdr:cNvPr id="2" name="Imagem 1" descr="papel timbrado-ca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09625"/>
          <a:ext cx="4532602" cy="1013114"/>
        </a:xfrm>
        <a:prstGeom prst="rect">
          <a:avLst/>
        </a:prstGeom>
      </xdr:spPr>
    </xdr:pic>
    <xdr:clientData/>
  </xdr:twoCellAnchor>
  <xdr:twoCellAnchor editAs="oneCell">
    <xdr:from>
      <xdr:col>4</xdr:col>
      <xdr:colOff>3914775</xdr:colOff>
      <xdr:row>4</xdr:row>
      <xdr:rowOff>38101</xdr:rowOff>
    </xdr:from>
    <xdr:to>
      <xdr:col>8</xdr:col>
      <xdr:colOff>447675</xdr:colOff>
      <xdr:row>8</xdr:row>
      <xdr:rowOff>2109</xdr:rowOff>
    </xdr:to>
    <xdr:pic>
      <xdr:nvPicPr>
        <xdr:cNvPr id="3" name="Imagem 2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15050" y="790576"/>
          <a:ext cx="3390900" cy="992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114300</xdr:rowOff>
    </xdr:from>
    <xdr:to>
      <xdr:col>5</xdr:col>
      <xdr:colOff>619125</xdr:colOff>
      <xdr:row>5</xdr:row>
      <xdr:rowOff>85724</xdr:rowOff>
    </xdr:to>
    <xdr:pic>
      <xdr:nvPicPr>
        <xdr:cNvPr id="2" name="Imagem 1" descr="papel timbrado-ca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9800" y="114300"/>
          <a:ext cx="4219575" cy="8762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182033</xdr:colOff>
      <xdr:row>2</xdr:row>
      <xdr:rowOff>84666</xdr:rowOff>
    </xdr:from>
    <xdr:to>
      <xdr:col>8</xdr:col>
      <xdr:colOff>1005417</xdr:colOff>
      <xdr:row>8</xdr:row>
      <xdr:rowOff>76166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3700" y="455083"/>
          <a:ext cx="4294717" cy="1071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</xdr:row>
      <xdr:rowOff>0</xdr:rowOff>
    </xdr:from>
    <xdr:to>
      <xdr:col>2</xdr:col>
      <xdr:colOff>807269</xdr:colOff>
      <xdr:row>8</xdr:row>
      <xdr:rowOff>113530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9417" y="550333"/>
          <a:ext cx="4532602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23" t="s">
        <v>69</v>
      </c>
      <c r="C1" s="324"/>
      <c r="D1" s="324"/>
      <c r="E1" s="324"/>
      <c r="F1" s="324"/>
      <c r="G1" s="324"/>
      <c r="H1" s="324"/>
      <c r="I1" s="324"/>
      <c r="J1" s="325"/>
    </row>
    <row r="2" spans="1:10" ht="14.25" customHeight="1">
      <c r="A2" s="108"/>
      <c r="B2" s="326"/>
      <c r="C2" s="327"/>
      <c r="D2" s="327"/>
      <c r="E2" s="327"/>
      <c r="F2" s="327"/>
      <c r="G2" s="327"/>
      <c r="H2" s="327"/>
      <c r="I2" s="327"/>
      <c r="J2" s="328"/>
    </row>
    <row r="3" spans="1:10" ht="15" customHeight="1" thickBot="1">
      <c r="A3" s="108"/>
      <c r="B3" s="329"/>
      <c r="C3" s="330"/>
      <c r="D3" s="330"/>
      <c r="E3" s="330"/>
      <c r="F3" s="330"/>
      <c r="G3" s="330"/>
      <c r="H3" s="330"/>
      <c r="I3" s="330"/>
      <c r="J3" s="331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32" t="s">
        <v>1246</v>
      </c>
      <c r="G7" s="332"/>
      <c r="H7" s="332"/>
      <c r="I7" s="332"/>
      <c r="J7" s="332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44" t="s">
        <v>1271</v>
      </c>
      <c r="C9" s="345"/>
      <c r="D9" s="345"/>
      <c r="E9" s="346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43" t="s">
        <v>1270</v>
      </c>
      <c r="D10" s="343"/>
      <c r="E10" s="343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33" t="s">
        <v>223</v>
      </c>
      <c r="C641" s="334"/>
      <c r="D641" s="334"/>
      <c r="E641" s="334"/>
      <c r="F641" s="334"/>
      <c r="G641" s="335"/>
      <c r="H641" s="56"/>
      <c r="I641" s="8"/>
    </row>
    <row r="642" spans="1:11" ht="52.5" customHeight="1">
      <c r="B642" s="336"/>
      <c r="C642" s="337"/>
      <c r="D642" s="337"/>
      <c r="E642" s="337"/>
      <c r="F642" s="337"/>
      <c r="G642" s="338"/>
      <c r="J642" s="18"/>
    </row>
    <row r="643" spans="1:11">
      <c r="B643" s="339" t="s">
        <v>192</v>
      </c>
      <c r="C643" s="340"/>
      <c r="D643" s="340"/>
      <c r="E643" s="340"/>
      <c r="F643" s="340"/>
      <c r="G643" s="341"/>
    </row>
    <row r="644" spans="1:11">
      <c r="B644" s="342"/>
      <c r="C644" s="340"/>
      <c r="D644" s="340"/>
      <c r="E644" s="340"/>
      <c r="F644" s="340"/>
      <c r="G644" s="341"/>
    </row>
    <row r="645" spans="1:11">
      <c r="B645" s="320" t="s">
        <v>193</v>
      </c>
      <c r="C645" s="321"/>
      <c r="D645" s="321"/>
      <c r="E645" s="321"/>
      <c r="F645" s="321"/>
      <c r="G645" s="322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31" zoomScale="75" zoomScaleNormal="75" workbookViewId="0">
      <selection activeCell="D69" sqref="D69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47" t="s">
        <v>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</row>
    <row r="2" spans="1:18" s="125" customFormat="1" ht="18" customHeight="1" thickBot="1">
      <c r="A2" s="350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51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44" t="s">
        <v>1271</v>
      </c>
      <c r="B6" s="345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1270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52" t="s">
        <v>1250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4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57" t="s">
        <v>1265</v>
      </c>
      <c r="P11" s="358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59"/>
      <c r="P12" s="360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61">
        <f>'TIPO 1 bloco-110 v'!I28</f>
        <v>59951.238499999999</v>
      </c>
      <c r="P13" s="362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61"/>
      <c r="P14" s="362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61">
        <v>11763.89</v>
      </c>
      <c r="P15" s="362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61"/>
      <c r="P16" s="362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61">
        <v>106533.77</v>
      </c>
      <c r="P17" s="362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61"/>
      <c r="P18" s="362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61">
        <v>108760.52</v>
      </c>
      <c r="P19" s="362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61"/>
      <c r="P20" s="362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61">
        <v>82081.72</v>
      </c>
      <c r="P21" s="362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61"/>
      <c r="P22" s="362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61">
        <v>378357.73</v>
      </c>
      <c r="P23" s="362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61"/>
      <c r="P24" s="362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61">
        <v>323308.86</v>
      </c>
      <c r="P25" s="362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61"/>
      <c r="P26" s="362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61">
        <v>6008.12</v>
      </c>
      <c r="P27" s="362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61"/>
      <c r="P28" s="362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61">
        <v>262995.53999999998</v>
      </c>
      <c r="P29" s="362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61"/>
      <c r="P30" s="362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61">
        <v>184236.23</v>
      </c>
      <c r="P31" s="362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61"/>
      <c r="P32" s="362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61">
        <v>73966.679999999993</v>
      </c>
      <c r="P33" s="362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61"/>
      <c r="P34" s="362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61">
        <v>32621.24</v>
      </c>
      <c r="P35" s="362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61"/>
      <c r="P36" s="362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61">
        <v>14906.76</v>
      </c>
      <c r="P37" s="362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61"/>
      <c r="P38" s="362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61">
        <v>36459.870000000003</v>
      </c>
      <c r="P39" s="362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61"/>
      <c r="P40" s="362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61">
        <v>47457.97</v>
      </c>
      <c r="P41" s="362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61"/>
      <c r="P42" s="362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61">
        <v>3093.79</v>
      </c>
      <c r="P43" s="362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61"/>
      <c r="P44" s="362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61">
        <v>22148.94</v>
      </c>
      <c r="P45" s="362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61"/>
      <c r="P46" s="362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61">
        <v>164557.43</v>
      </c>
      <c r="P47" s="362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61"/>
      <c r="P48" s="362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61">
        <v>1289.53</v>
      </c>
      <c r="P49" s="362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61"/>
      <c r="P50" s="362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61">
        <v>29902.080000000002</v>
      </c>
      <c r="P51" s="362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61"/>
      <c r="P52" s="362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61">
        <v>4194.97</v>
      </c>
      <c r="P53" s="362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61"/>
      <c r="P54" s="362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61">
        <v>17006.919999999998</v>
      </c>
      <c r="P55" s="362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61"/>
      <c r="P56" s="362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61">
        <v>65796.22</v>
      </c>
      <c r="P57" s="362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61"/>
      <c r="P58" s="362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61">
        <v>3488.63</v>
      </c>
      <c r="P59" s="362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61"/>
      <c r="P60" s="362"/>
      <c r="Q60" s="168"/>
    </row>
    <row r="61" spans="1:17" ht="15" thickBot="1">
      <c r="C61" s="197"/>
      <c r="L61" s="198"/>
      <c r="O61" s="359"/>
      <c r="P61" s="360"/>
      <c r="Q61" s="168"/>
    </row>
    <row r="62" spans="1:17" ht="13.5" thickBot="1">
      <c r="A62" s="355" t="s">
        <v>1254</v>
      </c>
      <c r="B62" s="356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65">
        <f>SUM(O13:O61)</f>
        <v>2040888.6484999999</v>
      </c>
      <c r="P62" s="366"/>
      <c r="Q62" s="215">
        <v>1</v>
      </c>
    </row>
    <row r="63" spans="1:17" ht="13.5" thickBot="1">
      <c r="A63" s="355" t="s">
        <v>1266</v>
      </c>
      <c r="B63" s="356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63"/>
      <c r="P63" s="364"/>
      <c r="Q63" s="166"/>
    </row>
    <row r="64" spans="1:17" ht="13.5" thickBot="1">
      <c r="A64" s="355" t="s">
        <v>1267</v>
      </c>
      <c r="B64" s="356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63"/>
      <c r="P64" s="364"/>
      <c r="Q64" s="166"/>
    </row>
    <row r="65" spans="3:3" ht="14.25">
      <c r="C65" s="197"/>
    </row>
  </sheetData>
  <mergeCells count="60"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  <mergeCell ref="O50:P50"/>
    <mergeCell ref="O51:P51"/>
    <mergeCell ref="O52:P52"/>
    <mergeCell ref="O43:P43"/>
    <mergeCell ref="O44:P44"/>
    <mergeCell ref="O45:P45"/>
    <mergeCell ref="O46:P46"/>
    <mergeCell ref="O47:P47"/>
    <mergeCell ref="O39:P39"/>
    <mergeCell ref="O40:P40"/>
    <mergeCell ref="O41:P41"/>
    <mergeCell ref="O42:P42"/>
    <mergeCell ref="O49:P49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7" t="s">
        <v>105</v>
      </c>
      <c r="B1" s="368"/>
      <c r="C1" s="369" t="s">
        <v>1278</v>
      </c>
      <c r="D1" s="370"/>
      <c r="E1" s="370"/>
      <c r="F1" s="371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72" t="s">
        <v>1289</v>
      </c>
      <c r="B4" s="373"/>
      <c r="C4" s="373"/>
      <c r="D4" s="373"/>
      <c r="E4" s="373"/>
      <c r="F4" s="373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3:J28"/>
  <sheetViews>
    <sheetView topLeftCell="A10" workbookViewId="0">
      <selection activeCell="I26" sqref="B4:I26"/>
    </sheetView>
  </sheetViews>
  <sheetFormatPr defaultRowHeight="12.75" outlineLevelRow="1"/>
  <cols>
    <col min="1" max="1" width="2.25" style="9" customWidth="1"/>
    <col min="2" max="2" width="8.625" style="10" customWidth="1"/>
    <col min="3" max="3" width="10.375" style="10" customWidth="1"/>
    <col min="4" max="4" width="7.625" style="10" customWidth="1"/>
    <col min="5" max="5" width="57.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3" spans="1:9" ht="13.5" thickBot="1"/>
    <row r="4" spans="1:9" ht="20.25" customHeight="1">
      <c r="A4" s="247"/>
      <c r="B4" s="323"/>
      <c r="C4" s="324"/>
      <c r="D4" s="324"/>
      <c r="E4" s="324"/>
      <c r="F4" s="324"/>
      <c r="G4" s="324"/>
      <c r="H4" s="324"/>
      <c r="I4" s="325"/>
    </row>
    <row r="5" spans="1:9" ht="20.25" customHeight="1">
      <c r="A5" s="247"/>
      <c r="B5" s="326"/>
      <c r="C5" s="327"/>
      <c r="D5" s="327"/>
      <c r="E5" s="327"/>
      <c r="F5" s="327"/>
      <c r="G5" s="327"/>
      <c r="H5" s="327"/>
      <c r="I5" s="328"/>
    </row>
    <row r="6" spans="1:9" ht="20.25" customHeight="1">
      <c r="A6" s="247"/>
      <c r="B6" s="326"/>
      <c r="C6" s="327"/>
      <c r="D6" s="327"/>
      <c r="E6" s="327"/>
      <c r="F6" s="327"/>
      <c r="G6" s="327"/>
      <c r="H6" s="327"/>
      <c r="I6" s="328"/>
    </row>
    <row r="7" spans="1:9" ht="20.25" customHeight="1">
      <c r="A7" s="247"/>
      <c r="B7" s="326"/>
      <c r="C7" s="327"/>
      <c r="D7" s="327"/>
      <c r="E7" s="327"/>
      <c r="F7" s="327"/>
      <c r="G7" s="327"/>
      <c r="H7" s="327"/>
      <c r="I7" s="328"/>
    </row>
    <row r="8" spans="1:9" ht="20.25" customHeight="1">
      <c r="A8" s="247"/>
      <c r="B8" s="326"/>
      <c r="C8" s="327"/>
      <c r="D8" s="327"/>
      <c r="E8" s="327"/>
      <c r="F8" s="327"/>
      <c r="G8" s="327"/>
      <c r="H8" s="327"/>
      <c r="I8" s="328"/>
    </row>
    <row r="9" spans="1:9" ht="12.75" customHeight="1">
      <c r="A9" s="6"/>
      <c r="B9" s="326"/>
      <c r="C9" s="327"/>
      <c r="D9" s="327"/>
      <c r="E9" s="327"/>
      <c r="F9" s="327"/>
      <c r="G9" s="327"/>
      <c r="H9" s="327"/>
      <c r="I9" s="328"/>
    </row>
    <row r="10" spans="1:9" ht="13.5" customHeight="1" thickBot="1">
      <c r="A10" s="6"/>
      <c r="B10" s="329"/>
      <c r="C10" s="330"/>
      <c r="D10" s="330"/>
      <c r="E10" s="330"/>
      <c r="F10" s="330"/>
      <c r="G10" s="330"/>
      <c r="H10" s="330"/>
      <c r="I10" s="331"/>
    </row>
    <row r="11" spans="1:9">
      <c r="A11" s="2"/>
      <c r="B11" s="248"/>
      <c r="C11" s="3"/>
      <c r="D11" s="3"/>
      <c r="E11" s="2"/>
      <c r="F11" s="2"/>
      <c r="G11" s="64"/>
      <c r="H11" s="64"/>
      <c r="I11" s="249"/>
    </row>
    <row r="12" spans="1:9">
      <c r="A12" s="124"/>
      <c r="B12" s="250" t="s">
        <v>1292</v>
      </c>
      <c r="C12" s="4"/>
      <c r="D12" s="4"/>
      <c r="E12" s="5"/>
      <c r="F12" s="123"/>
      <c r="G12" s="63"/>
      <c r="H12" s="62"/>
      <c r="I12" s="108"/>
    </row>
    <row r="13" spans="1:9">
      <c r="A13" s="124"/>
      <c r="B13" s="250" t="s">
        <v>1297</v>
      </c>
      <c r="C13" s="4"/>
      <c r="D13" s="4"/>
      <c r="E13" s="5"/>
      <c r="F13" s="87"/>
      <c r="G13" s="57"/>
      <c r="H13" s="56"/>
      <c r="I13" s="251"/>
    </row>
    <row r="14" spans="1:9" ht="12.75" customHeight="1">
      <c r="A14" s="87"/>
      <c r="B14" s="139" t="s">
        <v>1293</v>
      </c>
      <c r="C14" s="140"/>
      <c r="D14" s="139"/>
      <c r="E14" s="140"/>
      <c r="F14" s="332" t="s">
        <v>1246</v>
      </c>
      <c r="G14" s="332"/>
      <c r="H14" s="259"/>
      <c r="I14" s="260"/>
    </row>
    <row r="15" spans="1:9">
      <c r="A15" s="87"/>
      <c r="B15" s="139" t="s">
        <v>1248</v>
      </c>
      <c r="C15" s="140" t="s">
        <v>1269</v>
      </c>
      <c r="D15" s="139"/>
      <c r="E15" s="140"/>
      <c r="F15" s="246"/>
      <c r="G15" s="246"/>
      <c r="H15" s="246"/>
      <c r="I15" s="252"/>
    </row>
    <row r="16" spans="1:9">
      <c r="A16" s="87"/>
      <c r="B16" s="374" t="s">
        <v>1291</v>
      </c>
      <c r="C16" s="375"/>
      <c r="D16" s="375"/>
      <c r="E16" s="375"/>
      <c r="F16" s="246"/>
      <c r="G16" s="246"/>
      <c r="H16" s="246"/>
      <c r="I16" s="252"/>
    </row>
    <row r="17" spans="1:10" ht="13.5" thickBot="1">
      <c r="A17" s="87"/>
      <c r="B17" s="144" t="s">
        <v>1249</v>
      </c>
      <c r="C17" s="376" t="s">
        <v>1290</v>
      </c>
      <c r="D17" s="376"/>
      <c r="E17" s="376"/>
      <c r="F17" s="261"/>
      <c r="G17" s="261"/>
      <c r="H17" s="261"/>
      <c r="I17" s="262"/>
    </row>
    <row r="18" spans="1:10">
      <c r="A18" s="87"/>
      <c r="B18" s="139"/>
      <c r="C18" s="245"/>
      <c r="D18" s="245"/>
      <c r="E18" s="245"/>
      <c r="F18" s="246"/>
      <c r="G18" s="246"/>
      <c r="H18" s="246"/>
      <c r="I18" s="252"/>
    </row>
    <row r="19" spans="1:10" ht="14.25" customHeight="1">
      <c r="A19" s="7"/>
      <c r="B19" s="380" t="s">
        <v>1294</v>
      </c>
      <c r="C19" s="381"/>
      <c r="D19" s="381"/>
      <c r="E19" s="381"/>
      <c r="F19" s="381"/>
      <c r="G19" s="381"/>
      <c r="H19" s="381"/>
      <c r="I19" s="382"/>
    </row>
    <row r="20" spans="1:10" ht="13.5" thickBot="1">
      <c r="A20" s="7"/>
      <c r="B20" s="253"/>
      <c r="C20" s="7"/>
      <c r="D20" s="7"/>
      <c r="E20" s="124"/>
      <c r="F20" s="7"/>
      <c r="G20" s="68"/>
      <c r="H20" s="69"/>
      <c r="I20" s="263"/>
    </row>
    <row r="21" spans="1:10" ht="26.25" thickBot="1">
      <c r="A21" s="8"/>
      <c r="B21" s="67" t="s">
        <v>71</v>
      </c>
      <c r="C21" s="67" t="s">
        <v>72</v>
      </c>
      <c r="D21" s="67" t="s">
        <v>73</v>
      </c>
      <c r="E21" s="67" t="s">
        <v>74</v>
      </c>
      <c r="F21" s="67" t="s">
        <v>75</v>
      </c>
      <c r="G21" s="91" t="s">
        <v>76</v>
      </c>
      <c r="H21" s="106" t="s">
        <v>1006</v>
      </c>
      <c r="I21" s="106" t="s">
        <v>1255</v>
      </c>
    </row>
    <row r="22" spans="1:10">
      <c r="A22" s="87"/>
      <c r="B22" s="254"/>
      <c r="C22" s="87"/>
      <c r="D22" s="87"/>
      <c r="E22" s="28"/>
      <c r="F22" s="87"/>
      <c r="G22" s="57"/>
      <c r="H22" s="56"/>
      <c r="I22" s="251"/>
    </row>
    <row r="23" spans="1:10" ht="20.100000000000001" customHeight="1">
      <c r="A23" s="87"/>
      <c r="B23" s="255">
        <v>1</v>
      </c>
      <c r="C23" s="49"/>
      <c r="D23" s="49"/>
      <c r="E23" s="22" t="str">
        <f>Cronograma!B66</f>
        <v>SERVIÇOS ADICIONAIS</v>
      </c>
      <c r="F23" s="22"/>
      <c r="G23" s="105"/>
      <c r="H23" s="104"/>
      <c r="I23" s="264"/>
    </row>
    <row r="24" spans="1:10" ht="29.25" customHeight="1" outlineLevel="1">
      <c r="A24" s="87"/>
      <c r="B24" s="256" t="s">
        <v>78</v>
      </c>
      <c r="C24" s="15" t="s">
        <v>1298</v>
      </c>
      <c r="D24" s="50"/>
      <c r="E24" s="16" t="s">
        <v>1296</v>
      </c>
      <c r="F24" s="93" t="s">
        <v>1274</v>
      </c>
      <c r="G24" s="74">
        <v>8</v>
      </c>
      <c r="H24" s="74">
        <f>' Comp.Custo'!G10</f>
        <v>4155.8687999999993</v>
      </c>
      <c r="I24" s="257">
        <f>G24*H24</f>
        <v>33246.950399999994</v>
      </c>
    </row>
    <row r="25" spans="1:10" ht="20.100000000000001" customHeight="1" outlineLevel="1">
      <c r="A25" s="87"/>
      <c r="B25" s="256" t="s">
        <v>105</v>
      </c>
      <c r="C25" s="93" t="s">
        <v>1277</v>
      </c>
      <c r="D25" s="50" t="s">
        <v>84</v>
      </c>
      <c r="E25" s="16" t="s">
        <v>1303</v>
      </c>
      <c r="F25" s="93" t="s">
        <v>85</v>
      </c>
      <c r="G25" s="74">
        <f>(160+80)*2.1</f>
        <v>504</v>
      </c>
      <c r="H25" s="258">
        <f>46.02*1.277</f>
        <v>58.767539999999997</v>
      </c>
      <c r="I25" s="257">
        <f>G25*H25</f>
        <v>29618.84016</v>
      </c>
      <c r="J25" s="25"/>
    </row>
    <row r="26" spans="1:10" ht="20.100000000000001" customHeight="1" thickBot="1">
      <c r="A26" s="87"/>
      <c r="B26" s="377" t="s">
        <v>68</v>
      </c>
      <c r="C26" s="378"/>
      <c r="D26" s="378"/>
      <c r="E26" s="378"/>
      <c r="F26" s="378"/>
      <c r="G26" s="378"/>
      <c r="H26" s="379"/>
      <c r="I26" s="265">
        <f>SUM(I24:I25)</f>
        <v>62865.790559999994</v>
      </c>
      <c r="J26" s="53"/>
    </row>
    <row r="27" spans="1:10" ht="20.100000000000001" customHeight="1" collapsed="1">
      <c r="D27" s="27"/>
      <c r="E27" s="28"/>
      <c r="F27" s="87"/>
      <c r="G27" s="57"/>
      <c r="H27" s="56"/>
      <c r="I27" s="214"/>
    </row>
    <row r="28" spans="1:10" s="9" customFormat="1">
      <c r="B28" s="10"/>
      <c r="C28" s="10"/>
      <c r="D28" s="10"/>
      <c r="E28" s="38"/>
      <c r="G28" s="54"/>
      <c r="H28" s="53"/>
      <c r="I28" s="1"/>
      <c r="J28" s="1"/>
    </row>
  </sheetData>
  <mergeCells count="6">
    <mergeCell ref="B4:I10"/>
    <mergeCell ref="B16:E16"/>
    <mergeCell ref="C17:E17"/>
    <mergeCell ref="B26:H26"/>
    <mergeCell ref="F14:G14"/>
    <mergeCell ref="B19:I19"/>
  </mergeCells>
  <conditionalFormatting sqref="G21:I21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G10" sqref="G10"/>
    </sheetView>
  </sheetViews>
  <sheetFormatPr defaultRowHeight="14.25"/>
  <cols>
    <col min="3" max="3" width="40.25" customWidth="1"/>
    <col min="7" max="7" width="24.125" customWidth="1"/>
  </cols>
  <sheetData>
    <row r="1" spans="1:7">
      <c r="A1" s="266"/>
      <c r="B1" s="267"/>
      <c r="C1" s="267"/>
      <c r="D1" s="267"/>
      <c r="E1" s="267"/>
      <c r="F1" s="267"/>
      <c r="G1" s="268"/>
    </row>
    <row r="2" spans="1:7">
      <c r="A2" s="269"/>
      <c r="B2" s="270"/>
      <c r="C2" s="270"/>
      <c r="D2" s="270"/>
      <c r="E2" s="270"/>
      <c r="F2" s="270"/>
      <c r="G2" s="271"/>
    </row>
    <row r="3" spans="1:7">
      <c r="A3" s="269"/>
      <c r="B3" s="270"/>
      <c r="C3" s="270"/>
      <c r="D3" s="270"/>
      <c r="E3" s="270"/>
      <c r="F3" s="270"/>
      <c r="G3" s="271"/>
    </row>
    <row r="4" spans="1:7">
      <c r="A4" s="269"/>
      <c r="B4" s="270"/>
      <c r="C4" s="270"/>
      <c r="D4" s="270"/>
      <c r="E4" s="270"/>
      <c r="F4" s="270"/>
      <c r="G4" s="271"/>
    </row>
    <row r="5" spans="1:7">
      <c r="A5" s="269"/>
      <c r="B5" s="270"/>
      <c r="C5" s="270"/>
      <c r="D5" s="270"/>
      <c r="E5" s="270"/>
      <c r="F5" s="270"/>
      <c r="G5" s="271"/>
    </row>
    <row r="6" spans="1:7" ht="15" thickBot="1">
      <c r="A6" s="269"/>
      <c r="B6" s="270"/>
      <c r="C6" s="270"/>
      <c r="D6" s="270"/>
      <c r="E6" s="270"/>
      <c r="F6" s="270"/>
      <c r="G6" s="271"/>
    </row>
    <row r="7" spans="1:7" ht="15" thickBot="1">
      <c r="A7" s="367" t="s">
        <v>1295</v>
      </c>
      <c r="B7" s="368"/>
      <c r="C7" s="369" t="s">
        <v>1278</v>
      </c>
      <c r="D7" s="370"/>
      <c r="E7" s="370"/>
      <c r="F7" s="371"/>
      <c r="G7" s="228" t="s">
        <v>1279</v>
      </c>
    </row>
    <row r="8" spans="1:7">
      <c r="A8" s="229" t="s">
        <v>1280</v>
      </c>
      <c r="B8" s="230" t="s">
        <v>1281</v>
      </c>
      <c r="C8" s="231" t="s">
        <v>1282</v>
      </c>
      <c r="D8" s="232" t="s">
        <v>1283</v>
      </c>
      <c r="E8" s="233" t="s">
        <v>1284</v>
      </c>
      <c r="F8" s="234" t="s">
        <v>1285</v>
      </c>
      <c r="G8" s="235" t="s">
        <v>1286</v>
      </c>
    </row>
    <row r="9" spans="1:7">
      <c r="A9" s="236" t="s">
        <v>84</v>
      </c>
      <c r="B9" s="237">
        <v>2707</v>
      </c>
      <c r="C9" s="238" t="s">
        <v>1287</v>
      </c>
      <c r="D9" s="239" t="s">
        <v>1288</v>
      </c>
      <c r="E9" s="240">
        <v>40</v>
      </c>
      <c r="F9" s="241">
        <f>(81.36*1.277)</f>
        <v>103.89671999999999</v>
      </c>
      <c r="G9" s="242">
        <f>E9*F9</f>
        <v>4155.8687999999993</v>
      </c>
    </row>
    <row r="10" spans="1:7" ht="15" thickBot="1">
      <c r="A10" s="372" t="s">
        <v>1289</v>
      </c>
      <c r="B10" s="373"/>
      <c r="C10" s="373"/>
      <c r="D10" s="373"/>
      <c r="E10" s="373"/>
      <c r="F10" s="373"/>
      <c r="G10" s="243">
        <f>SUM(G9:G9)</f>
        <v>4155.8687999999993</v>
      </c>
    </row>
  </sheetData>
  <mergeCells count="3">
    <mergeCell ref="A7:B7"/>
    <mergeCell ref="C7:F7"/>
    <mergeCell ref="A10:F10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N75"/>
  <sheetViews>
    <sheetView tabSelected="1" topLeftCell="A59" zoomScale="90" zoomScaleNormal="90" workbookViewId="0">
      <selection activeCell="D80" sqref="D80"/>
    </sheetView>
  </sheetViews>
  <sheetFormatPr defaultRowHeight="14.25"/>
  <cols>
    <col min="2" max="2" width="56.375" bestFit="1" customWidth="1"/>
    <col min="3" max="3" width="15.625" bestFit="1" customWidth="1"/>
    <col min="4" max="4" width="9.25" bestFit="1" customWidth="1"/>
    <col min="5" max="5" width="13.375" customWidth="1"/>
    <col min="6" max="6" width="14.125" customWidth="1"/>
    <col min="7" max="10" width="15.75" customWidth="1"/>
    <col min="11" max="12" width="15.625" customWidth="1"/>
    <col min="13" max="13" width="12.625" bestFit="1" customWidth="1"/>
  </cols>
  <sheetData>
    <row r="2" spans="1:14" ht="15" thickBot="1"/>
    <row r="3" spans="1:14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8"/>
    </row>
    <row r="4" spans="1:14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1"/>
    </row>
    <row r="5" spans="1:14" s="270" customFormat="1">
      <c r="A5" s="269"/>
      <c r="L5" s="271"/>
    </row>
    <row r="6" spans="1:14" s="270" customFormat="1">
      <c r="A6" s="269"/>
      <c r="L6" s="271"/>
    </row>
    <row r="7" spans="1:14" s="270" customFormat="1">
      <c r="A7" s="344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6"/>
      <c r="M7" s="140"/>
      <c r="N7" s="140"/>
    </row>
    <row r="8" spans="1:14" s="270" customFormat="1">
      <c r="A8" s="344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6"/>
      <c r="M8" s="140"/>
      <c r="N8" s="140"/>
    </row>
    <row r="9" spans="1:14" ht="15" thickBot="1">
      <c r="A9" s="278"/>
      <c r="B9" s="149"/>
      <c r="C9" s="146"/>
      <c r="D9" s="147"/>
      <c r="E9" s="279"/>
      <c r="F9" s="149"/>
      <c r="G9" s="149"/>
      <c r="H9" s="149"/>
      <c r="I9" s="150"/>
      <c r="J9" s="150"/>
      <c r="K9" s="150"/>
      <c r="L9" s="151"/>
      <c r="M9" s="130"/>
      <c r="N9" s="130"/>
    </row>
    <row r="10" spans="1:14">
      <c r="A10" s="131" t="s">
        <v>1293</v>
      </c>
      <c r="B10" s="132"/>
      <c r="C10" s="133"/>
      <c r="D10" s="134"/>
      <c r="E10" s="135"/>
      <c r="F10" s="136"/>
      <c r="G10" s="136"/>
      <c r="H10" s="134"/>
      <c r="I10" s="137"/>
      <c r="J10" s="137"/>
      <c r="K10" s="137"/>
      <c r="L10" s="138"/>
      <c r="M10" s="130"/>
      <c r="N10" s="130"/>
    </row>
    <row r="11" spans="1:14">
      <c r="A11" s="139" t="s">
        <v>1248</v>
      </c>
      <c r="B11" s="140" t="s">
        <v>1299</v>
      </c>
      <c r="C11" s="127"/>
      <c r="D11" s="128"/>
      <c r="E11" s="141"/>
      <c r="F11" s="142"/>
      <c r="G11" s="126"/>
      <c r="H11" s="128"/>
      <c r="I11" s="130"/>
      <c r="J11" s="130"/>
      <c r="K11" s="130"/>
      <c r="L11" s="143"/>
      <c r="M11" s="130"/>
      <c r="N11" s="130"/>
    </row>
    <row r="12" spans="1:14" ht="15" thickBot="1">
      <c r="A12" s="144" t="s">
        <v>1249</v>
      </c>
      <c r="B12" s="145" t="s">
        <v>1300</v>
      </c>
      <c r="C12" s="146"/>
      <c r="D12" s="147"/>
      <c r="E12" s="148"/>
      <c r="F12" s="149"/>
      <c r="G12" s="149"/>
      <c r="H12" s="147"/>
      <c r="I12" s="150"/>
      <c r="J12" s="150"/>
      <c r="K12" s="150"/>
      <c r="L12" s="151"/>
      <c r="M12" s="130"/>
      <c r="N12" s="130"/>
    </row>
    <row r="13" spans="1:14" ht="15" thickBot="1">
      <c r="A13" s="139"/>
      <c r="B13" s="140"/>
      <c r="C13" s="127"/>
      <c r="D13" s="128"/>
      <c r="E13" s="141"/>
      <c r="F13" s="126"/>
      <c r="G13" s="126"/>
      <c r="H13" s="128"/>
      <c r="I13" s="130"/>
      <c r="J13" s="130"/>
      <c r="K13" s="130"/>
      <c r="L13" s="143"/>
      <c r="M13" s="130"/>
      <c r="N13" s="130"/>
    </row>
    <row r="14" spans="1:14" ht="15" thickBot="1">
      <c r="A14" s="352" t="s">
        <v>1301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4"/>
      <c r="M14" s="140"/>
      <c r="N14" s="140"/>
    </row>
    <row r="15" spans="1:14" ht="15" thickBot="1">
      <c r="A15" s="269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1"/>
    </row>
    <row r="16" spans="1:14" ht="15" thickBot="1">
      <c r="A16" s="153" t="s">
        <v>71</v>
      </c>
      <c r="B16" s="154" t="s">
        <v>74</v>
      </c>
      <c r="C16" s="154" t="s">
        <v>77</v>
      </c>
      <c r="D16" s="154" t="s">
        <v>1251</v>
      </c>
      <c r="E16" s="154">
        <v>1</v>
      </c>
      <c r="F16" s="154">
        <v>2</v>
      </c>
      <c r="G16" s="154">
        <v>3</v>
      </c>
      <c r="H16" s="154">
        <v>4</v>
      </c>
      <c r="I16" s="154">
        <v>5</v>
      </c>
      <c r="J16" s="154">
        <v>6</v>
      </c>
      <c r="K16" s="155">
        <v>7</v>
      </c>
      <c r="L16" s="272">
        <v>8</v>
      </c>
    </row>
    <row r="17" spans="1:13">
      <c r="A17" s="156"/>
      <c r="B17" s="157"/>
      <c r="C17" s="157"/>
      <c r="D17" s="157"/>
      <c r="E17" s="158"/>
      <c r="F17" s="158"/>
      <c r="G17" s="158"/>
      <c r="H17" s="158"/>
      <c r="I17" s="158"/>
      <c r="J17" s="158"/>
      <c r="K17" s="159"/>
      <c r="L17" s="280"/>
    </row>
    <row r="18" spans="1:13" ht="15">
      <c r="A18" s="277">
        <v>1</v>
      </c>
      <c r="B18" s="161" t="s">
        <v>102</v>
      </c>
      <c r="C18" s="304">
        <f>2516.94+1121.61+1496.78+263.06+13100+3518.38+2260.3+3636.5</f>
        <v>27913.57</v>
      </c>
      <c r="D18" s="163">
        <v>1</v>
      </c>
      <c r="E18" s="164">
        <v>1</v>
      </c>
      <c r="F18" s="165"/>
      <c r="G18" s="166"/>
      <c r="H18" s="166"/>
      <c r="I18" s="166"/>
      <c r="J18" s="166"/>
      <c r="K18" s="167"/>
      <c r="L18" s="281"/>
    </row>
    <row r="19" spans="1:13" ht="15">
      <c r="A19" s="277"/>
      <c r="B19" s="169"/>
      <c r="C19" s="304"/>
      <c r="D19" s="163"/>
      <c r="E19" s="170">
        <f>E18*C18</f>
        <v>27913.57</v>
      </c>
      <c r="F19" s="170"/>
      <c r="G19" s="166"/>
      <c r="H19" s="166"/>
      <c r="I19" s="166"/>
      <c r="J19" s="166"/>
      <c r="K19" s="167"/>
      <c r="L19" s="281"/>
      <c r="M19" s="317"/>
    </row>
    <row r="20" spans="1:13" ht="15">
      <c r="A20" s="277">
        <v>2</v>
      </c>
      <c r="B20" s="171" t="s">
        <v>224</v>
      </c>
      <c r="C20" s="304">
        <f>1282.28+2854.99+2672.36+134.51+456.73+381.84+18.58+169.01+178.59+2.13</f>
        <v>8151.0199999999995</v>
      </c>
      <c r="D20" s="163">
        <v>1</v>
      </c>
      <c r="E20" s="172">
        <v>0.8</v>
      </c>
      <c r="F20" s="172">
        <v>0.2</v>
      </c>
      <c r="G20" s="165"/>
      <c r="H20" s="166"/>
      <c r="I20" s="166"/>
      <c r="J20" s="166"/>
      <c r="K20" s="167"/>
      <c r="L20" s="281"/>
      <c r="M20" s="317"/>
    </row>
    <row r="21" spans="1:13" ht="15">
      <c r="A21" s="277"/>
      <c r="B21" s="169"/>
      <c r="C21" s="304"/>
      <c r="D21" s="163"/>
      <c r="E21" s="170">
        <f>E20*C20</f>
        <v>6520.8159999999998</v>
      </c>
      <c r="F21" s="170">
        <f>F20*C20</f>
        <v>1630.204</v>
      </c>
      <c r="G21" s="170"/>
      <c r="H21" s="166"/>
      <c r="I21" s="166"/>
      <c r="J21" s="166"/>
      <c r="K21" s="167"/>
      <c r="L21" s="281"/>
      <c r="M21" s="317"/>
    </row>
    <row r="22" spans="1:13" ht="15">
      <c r="A22" s="277">
        <v>3</v>
      </c>
      <c r="B22" s="171" t="s">
        <v>1252</v>
      </c>
      <c r="C22" s="304">
        <v>80078.070000000007</v>
      </c>
      <c r="D22" s="163">
        <v>1</v>
      </c>
      <c r="E22" s="172">
        <v>0.15</v>
      </c>
      <c r="F22" s="172">
        <v>0.85</v>
      </c>
      <c r="G22" s="179"/>
      <c r="H22" s="166"/>
      <c r="I22" s="166"/>
      <c r="J22" s="166"/>
      <c r="K22" s="167"/>
      <c r="L22" s="281"/>
      <c r="M22" s="317"/>
    </row>
    <row r="23" spans="1:13" ht="15">
      <c r="A23" s="277"/>
      <c r="B23" s="169"/>
      <c r="C23" s="304"/>
      <c r="D23" s="163"/>
      <c r="E23" s="170">
        <f>E22*C22</f>
        <v>12011.710500000001</v>
      </c>
      <c r="F23" s="170">
        <f>F22*C22</f>
        <v>68066.359500000006</v>
      </c>
      <c r="G23" s="170">
        <f>G22*C22</f>
        <v>0</v>
      </c>
      <c r="H23" s="166"/>
      <c r="I23" s="174"/>
      <c r="J23" s="174"/>
      <c r="K23" s="167"/>
      <c r="L23" s="281"/>
      <c r="M23" s="317"/>
    </row>
    <row r="24" spans="1:13" ht="15">
      <c r="A24" s="277">
        <v>4</v>
      </c>
      <c r="B24" s="171" t="s">
        <v>119</v>
      </c>
      <c r="C24" s="304">
        <v>68591.64</v>
      </c>
      <c r="D24" s="163">
        <v>1</v>
      </c>
      <c r="E24" s="166"/>
      <c r="F24" s="172">
        <v>0.4</v>
      </c>
      <c r="G24" s="172">
        <v>0.6</v>
      </c>
      <c r="H24" s="179"/>
      <c r="I24" s="175"/>
      <c r="J24" s="175"/>
      <c r="K24" s="176"/>
      <c r="L24" s="282"/>
      <c r="M24" s="317"/>
    </row>
    <row r="25" spans="1:13" ht="15">
      <c r="A25" s="277"/>
      <c r="B25" s="169"/>
      <c r="C25" s="304"/>
      <c r="D25" s="163"/>
      <c r="E25" s="166"/>
      <c r="F25" s="170">
        <f>F24*$C24</f>
        <v>27436.656000000003</v>
      </c>
      <c r="G25" s="170">
        <f t="shared" ref="G25:H25" si="0">G24*$C24</f>
        <v>41154.983999999997</v>
      </c>
      <c r="H25" s="170">
        <f t="shared" si="0"/>
        <v>0</v>
      </c>
      <c r="I25" s="178"/>
      <c r="J25" s="178"/>
      <c r="K25" s="167"/>
      <c r="L25" s="281"/>
      <c r="M25" s="317"/>
    </row>
    <row r="26" spans="1:13" ht="15">
      <c r="A26" s="277">
        <v>5</v>
      </c>
      <c r="B26" s="171" t="s">
        <v>226</v>
      </c>
      <c r="C26" s="304">
        <v>59619.44</v>
      </c>
      <c r="D26" s="163">
        <v>1</v>
      </c>
      <c r="E26" s="166"/>
      <c r="F26" s="179"/>
      <c r="G26" s="172">
        <v>0.2</v>
      </c>
      <c r="H26" s="172">
        <v>0.6</v>
      </c>
      <c r="I26" s="172">
        <v>0.2</v>
      </c>
      <c r="J26" s="179"/>
      <c r="K26" s="179"/>
      <c r="L26" s="281"/>
      <c r="M26" s="317"/>
    </row>
    <row r="27" spans="1:13" ht="15">
      <c r="A27" s="277"/>
      <c r="B27" s="166"/>
      <c r="C27" s="304"/>
      <c r="D27" s="163"/>
      <c r="E27" s="166"/>
      <c r="F27" s="170"/>
      <c r="G27" s="170">
        <f>G26*$C26</f>
        <v>11923.888000000001</v>
      </c>
      <c r="H27" s="170">
        <f t="shared" ref="H27:K27" si="1">H26*$C26</f>
        <v>35771.663999999997</v>
      </c>
      <c r="I27" s="170">
        <f t="shared" si="1"/>
        <v>11923.888000000001</v>
      </c>
      <c r="J27" s="170">
        <f t="shared" si="1"/>
        <v>0</v>
      </c>
      <c r="K27" s="170">
        <f t="shared" si="1"/>
        <v>0</v>
      </c>
      <c r="L27" s="281"/>
      <c r="M27" s="317"/>
    </row>
    <row r="28" spans="1:13" ht="15">
      <c r="A28" s="277">
        <v>6</v>
      </c>
      <c r="B28" s="22" t="s">
        <v>124</v>
      </c>
      <c r="C28" s="304">
        <v>225538.23</v>
      </c>
      <c r="D28" s="163">
        <v>1</v>
      </c>
      <c r="E28" s="166"/>
      <c r="F28" s="166"/>
      <c r="G28" s="166"/>
      <c r="H28" s="172">
        <v>0.2</v>
      </c>
      <c r="I28" s="172">
        <v>0.5</v>
      </c>
      <c r="J28" s="172">
        <v>0.3</v>
      </c>
      <c r="K28" s="185"/>
      <c r="L28" s="283"/>
      <c r="M28" s="317"/>
    </row>
    <row r="29" spans="1:13" ht="15">
      <c r="A29" s="277"/>
      <c r="B29" s="166"/>
      <c r="C29" s="304"/>
      <c r="D29" s="163"/>
      <c r="E29" s="166"/>
      <c r="F29" s="166"/>
      <c r="G29" s="166"/>
      <c r="H29" s="170">
        <f>H28*$C28</f>
        <v>45107.646000000008</v>
      </c>
      <c r="I29" s="170">
        <f t="shared" ref="I29:J29" si="2">I28*$C28</f>
        <v>112769.11500000001</v>
      </c>
      <c r="J29" s="170">
        <f t="shared" si="2"/>
        <v>67661.468999999997</v>
      </c>
      <c r="K29" s="180"/>
      <c r="L29" s="284"/>
      <c r="M29" s="317"/>
    </row>
    <row r="30" spans="1:13" ht="15">
      <c r="A30" s="277">
        <v>7</v>
      </c>
      <c r="B30" s="22" t="s">
        <v>227</v>
      </c>
      <c r="C30" s="304">
        <v>193193</v>
      </c>
      <c r="D30" s="163">
        <v>1</v>
      </c>
      <c r="E30" s="166"/>
      <c r="F30" s="172">
        <v>0.15</v>
      </c>
      <c r="G30" s="172">
        <v>0.65</v>
      </c>
      <c r="H30" s="172">
        <v>0.2</v>
      </c>
      <c r="I30" s="179"/>
      <c r="J30" s="179"/>
      <c r="K30" s="184"/>
      <c r="L30" s="285"/>
      <c r="M30" s="317"/>
    </row>
    <row r="31" spans="1:13" ht="15">
      <c r="A31" s="277"/>
      <c r="B31" s="166"/>
      <c r="C31" s="304"/>
      <c r="D31" s="163"/>
      <c r="E31" s="166"/>
      <c r="F31" s="183">
        <f>F30*C30</f>
        <v>28978.95</v>
      </c>
      <c r="G31" s="170">
        <f>G30*C30</f>
        <v>125575.45</v>
      </c>
      <c r="H31" s="170">
        <f>H30*C30</f>
        <v>38638.6</v>
      </c>
      <c r="I31" s="170"/>
      <c r="J31" s="178"/>
      <c r="K31" s="180"/>
      <c r="L31" s="284"/>
      <c r="M31" s="317"/>
    </row>
    <row r="32" spans="1:13" ht="15">
      <c r="A32" s="277">
        <v>8</v>
      </c>
      <c r="B32" s="22" t="s">
        <v>433</v>
      </c>
      <c r="C32" s="304">
        <v>3887.35</v>
      </c>
      <c r="D32" s="163">
        <v>1</v>
      </c>
      <c r="E32" s="166"/>
      <c r="F32" s="175"/>
      <c r="G32" s="172">
        <v>1</v>
      </c>
      <c r="H32" s="179"/>
      <c r="I32" s="179"/>
      <c r="J32" s="179"/>
      <c r="K32" s="185"/>
      <c r="L32" s="285"/>
      <c r="M32" s="317"/>
    </row>
    <row r="33" spans="1:13" ht="15">
      <c r="A33" s="277"/>
      <c r="B33" s="166"/>
      <c r="C33" s="304"/>
      <c r="D33" s="163"/>
      <c r="E33" s="166"/>
      <c r="F33" s="178"/>
      <c r="G33" s="170">
        <f>G32*C32</f>
        <v>3887.35</v>
      </c>
      <c r="H33" s="170"/>
      <c r="I33" s="170"/>
      <c r="J33" s="170"/>
      <c r="K33" s="180"/>
      <c r="L33" s="286"/>
      <c r="M33" s="317"/>
    </row>
    <row r="34" spans="1:13" ht="15">
      <c r="A34" s="277">
        <v>9</v>
      </c>
      <c r="B34" s="22" t="s">
        <v>228</v>
      </c>
      <c r="C34" s="304">
        <v>175412.69</v>
      </c>
      <c r="D34" s="163">
        <v>1</v>
      </c>
      <c r="E34" s="166"/>
      <c r="F34" s="166"/>
      <c r="G34" s="179"/>
      <c r="H34" s="172">
        <v>0.3</v>
      </c>
      <c r="I34" s="172">
        <v>0.6</v>
      </c>
      <c r="J34" s="172">
        <v>0.1</v>
      </c>
      <c r="K34" s="273"/>
      <c r="L34" s="287"/>
      <c r="M34" s="317"/>
    </row>
    <row r="35" spans="1:13" ht="15">
      <c r="A35" s="277"/>
      <c r="B35" s="166"/>
      <c r="C35" s="304"/>
      <c r="D35" s="163"/>
      <c r="E35" s="166"/>
      <c r="F35" s="166"/>
      <c r="G35" s="183">
        <f>G34*C34</f>
        <v>0</v>
      </c>
      <c r="H35" s="170">
        <f>H34*C34</f>
        <v>52623.807000000001</v>
      </c>
      <c r="I35" s="170">
        <f>I34*C34</f>
        <v>105247.614</v>
      </c>
      <c r="J35" s="170">
        <f>J34*C34</f>
        <v>17541.269</v>
      </c>
      <c r="K35" s="187"/>
      <c r="L35" s="288"/>
      <c r="M35" s="317"/>
    </row>
    <row r="36" spans="1:13" ht="15">
      <c r="A36" s="277">
        <v>10</v>
      </c>
      <c r="B36" s="22" t="s">
        <v>516</v>
      </c>
      <c r="C36" s="304">
        <v>116376.86</v>
      </c>
      <c r="D36" s="163">
        <v>1</v>
      </c>
      <c r="E36" s="166"/>
      <c r="F36" s="166"/>
      <c r="G36" s="179"/>
      <c r="H36" s="172">
        <v>0.2</v>
      </c>
      <c r="I36" s="172">
        <v>0.15</v>
      </c>
      <c r="J36" s="172">
        <v>0.5</v>
      </c>
      <c r="K36" s="186">
        <v>0.15</v>
      </c>
      <c r="L36" s="287"/>
      <c r="M36" s="317"/>
    </row>
    <row r="37" spans="1:13" ht="15">
      <c r="A37" s="277"/>
      <c r="B37" s="166"/>
      <c r="C37" s="304"/>
      <c r="D37" s="163"/>
      <c r="E37" s="166"/>
      <c r="F37" s="166"/>
      <c r="G37" s="190">
        <f>G36*C36</f>
        <v>0</v>
      </c>
      <c r="H37" s="170">
        <f>H36*C36</f>
        <v>23275.372000000003</v>
      </c>
      <c r="I37" s="170">
        <f>I36*C36</f>
        <v>17456.528999999999</v>
      </c>
      <c r="J37" s="170">
        <f>J36*C36</f>
        <v>58188.43</v>
      </c>
      <c r="K37" s="180">
        <f>K36*C36</f>
        <v>17456.528999999999</v>
      </c>
      <c r="L37" s="284">
        <f>L36*C36</f>
        <v>0</v>
      </c>
      <c r="M37" s="317"/>
    </row>
    <row r="38" spans="1:13" ht="15">
      <c r="A38" s="277">
        <v>11</v>
      </c>
      <c r="B38" s="22" t="s">
        <v>5</v>
      </c>
      <c r="C38" s="304">
        <v>57766.86</v>
      </c>
      <c r="D38" s="163">
        <v>1</v>
      </c>
      <c r="E38" s="166"/>
      <c r="F38" s="166"/>
      <c r="G38" s="166"/>
      <c r="H38" s="179"/>
      <c r="I38" s="179"/>
      <c r="J38" s="172">
        <v>0.5</v>
      </c>
      <c r="K38" s="172">
        <v>0.4</v>
      </c>
      <c r="L38" s="289">
        <v>0.1</v>
      </c>
      <c r="M38" s="317"/>
    </row>
    <row r="39" spans="1:13" ht="15">
      <c r="A39" s="277"/>
      <c r="B39" s="166"/>
      <c r="C39" s="304"/>
      <c r="D39" s="163"/>
      <c r="E39" s="166"/>
      <c r="F39" s="166"/>
      <c r="G39" s="166"/>
      <c r="H39" s="170"/>
      <c r="I39" s="170"/>
      <c r="J39" s="170">
        <f>J38*C38</f>
        <v>28883.43</v>
      </c>
      <c r="K39" s="189">
        <f>K38*C38</f>
        <v>23106.744000000002</v>
      </c>
      <c r="L39" s="290">
        <f>L38*C38</f>
        <v>5776.6860000000006</v>
      </c>
      <c r="M39" s="317"/>
    </row>
    <row r="40" spans="1:13" ht="15">
      <c r="A40" s="277">
        <v>12</v>
      </c>
      <c r="B40" s="22" t="s">
        <v>45</v>
      </c>
      <c r="C40" s="304">
        <v>24334.15</v>
      </c>
      <c r="D40" s="163">
        <v>1</v>
      </c>
      <c r="E40" s="166"/>
      <c r="F40" s="196">
        <v>0.05</v>
      </c>
      <c r="G40" s="172">
        <v>0.05</v>
      </c>
      <c r="H40" s="172">
        <v>0.2</v>
      </c>
      <c r="I40" s="172">
        <v>0.3</v>
      </c>
      <c r="J40" s="172">
        <v>0.3</v>
      </c>
      <c r="K40" s="172">
        <v>0.1</v>
      </c>
      <c r="L40" s="287"/>
      <c r="M40" s="317"/>
    </row>
    <row r="41" spans="1:13" ht="15">
      <c r="A41" s="277"/>
      <c r="B41" s="166"/>
      <c r="C41" s="304"/>
      <c r="D41" s="163"/>
      <c r="E41" s="166"/>
      <c r="F41" s="190">
        <f>F40*C40</f>
        <v>1216.7075000000002</v>
      </c>
      <c r="G41" s="190">
        <f>G40*C40</f>
        <v>1216.7075000000002</v>
      </c>
      <c r="H41" s="170">
        <f>H40*C40</f>
        <v>4866.8300000000008</v>
      </c>
      <c r="I41" s="170">
        <f>I40*C40</f>
        <v>7300.2449999999999</v>
      </c>
      <c r="J41" s="170">
        <f>J40*C40</f>
        <v>7300.2449999999999</v>
      </c>
      <c r="K41" s="189">
        <f>K40*C40</f>
        <v>2433.4150000000004</v>
      </c>
      <c r="L41" s="290"/>
      <c r="M41" s="317"/>
    </row>
    <row r="42" spans="1:13" ht="15">
      <c r="A42" s="277">
        <v>13</v>
      </c>
      <c r="B42" s="44" t="s">
        <v>18</v>
      </c>
      <c r="C42" s="304">
        <v>7572.94</v>
      </c>
      <c r="D42" s="163">
        <v>1</v>
      </c>
      <c r="E42" s="166"/>
      <c r="F42" s="175"/>
      <c r="G42" s="175"/>
      <c r="H42" s="175"/>
      <c r="I42" s="172">
        <v>0.2</v>
      </c>
      <c r="J42" s="172">
        <v>0.4</v>
      </c>
      <c r="K42" s="181">
        <v>0.4</v>
      </c>
      <c r="L42" s="283"/>
      <c r="M42" s="317"/>
    </row>
    <row r="43" spans="1:13" ht="15">
      <c r="A43" s="277"/>
      <c r="B43" s="166"/>
      <c r="C43" s="304"/>
      <c r="D43" s="163"/>
      <c r="E43" s="166"/>
      <c r="F43" s="178"/>
      <c r="G43" s="178"/>
      <c r="H43" s="170"/>
      <c r="I43" s="170">
        <f>I42*C42</f>
        <v>1514.588</v>
      </c>
      <c r="J43" s="170">
        <f>J42*C42</f>
        <v>3029.1759999999999</v>
      </c>
      <c r="K43" s="180">
        <f>K42*C42</f>
        <v>3029.1759999999999</v>
      </c>
      <c r="L43" s="286"/>
      <c r="M43" s="317"/>
    </row>
    <row r="44" spans="1:13" ht="15">
      <c r="A44" s="277">
        <v>14</v>
      </c>
      <c r="B44" s="22" t="s">
        <v>47</v>
      </c>
      <c r="C44" s="304">
        <v>24592.04</v>
      </c>
      <c r="D44" s="163">
        <v>1</v>
      </c>
      <c r="E44" s="166"/>
      <c r="F44" s="175"/>
      <c r="G44" s="172">
        <v>0.1</v>
      </c>
      <c r="H44" s="172">
        <v>0.1</v>
      </c>
      <c r="I44" s="172">
        <v>0.25</v>
      </c>
      <c r="J44" s="172">
        <v>0.35</v>
      </c>
      <c r="K44" s="181">
        <v>0.2</v>
      </c>
      <c r="L44" s="283"/>
      <c r="M44" s="317"/>
    </row>
    <row r="45" spans="1:13" ht="15">
      <c r="A45" s="277"/>
      <c r="B45" s="166"/>
      <c r="C45" s="304"/>
      <c r="D45" s="163"/>
      <c r="E45" s="166"/>
      <c r="F45" s="178"/>
      <c r="G45" s="178">
        <f>G44*C44</f>
        <v>2459.2040000000002</v>
      </c>
      <c r="H45" s="170">
        <f>H44*C44</f>
        <v>2459.2040000000002</v>
      </c>
      <c r="I45" s="170">
        <f>I44*C44</f>
        <v>6148.01</v>
      </c>
      <c r="J45" s="170">
        <f>J44*C44</f>
        <v>8607.2139999999999</v>
      </c>
      <c r="K45" s="180">
        <f>K44*C44</f>
        <v>4918.4080000000004</v>
      </c>
      <c r="L45" s="286"/>
      <c r="M45" s="317"/>
    </row>
    <row r="46" spans="1:13" ht="15">
      <c r="A46" s="277">
        <v>15</v>
      </c>
      <c r="B46" s="22" t="s">
        <v>22</v>
      </c>
      <c r="C46" s="304">
        <v>33752.53</v>
      </c>
      <c r="D46" s="163">
        <v>1</v>
      </c>
      <c r="E46" s="166"/>
      <c r="F46" s="173"/>
      <c r="G46" s="179"/>
      <c r="H46" s="179"/>
      <c r="I46" s="179"/>
      <c r="J46" s="172">
        <v>0.2</v>
      </c>
      <c r="K46" s="181">
        <v>0.8</v>
      </c>
      <c r="L46" s="283"/>
      <c r="M46" s="317"/>
    </row>
    <row r="47" spans="1:13" ht="15">
      <c r="A47" s="277"/>
      <c r="B47" s="166"/>
      <c r="C47" s="304"/>
      <c r="D47" s="163"/>
      <c r="E47" s="166"/>
      <c r="F47" s="191"/>
      <c r="G47" s="178"/>
      <c r="H47" s="170"/>
      <c r="I47" s="170"/>
      <c r="J47" s="170">
        <f>J46*C46</f>
        <v>6750.5060000000003</v>
      </c>
      <c r="K47" s="180">
        <f>K46*C46</f>
        <v>27002.024000000001</v>
      </c>
      <c r="L47" s="286"/>
      <c r="M47" s="317"/>
    </row>
    <row r="48" spans="1:13" ht="15">
      <c r="A48" s="277">
        <v>16</v>
      </c>
      <c r="B48" s="22" t="s">
        <v>230</v>
      </c>
      <c r="C48" s="304">
        <v>2219.77</v>
      </c>
      <c r="D48" s="163">
        <v>1</v>
      </c>
      <c r="E48" s="166"/>
      <c r="F48" s="173"/>
      <c r="G48" s="179"/>
      <c r="H48" s="172">
        <v>0.3</v>
      </c>
      <c r="I48" s="172">
        <v>0.3</v>
      </c>
      <c r="J48" s="175"/>
      <c r="K48" s="172">
        <v>0.4</v>
      </c>
      <c r="L48" s="283"/>
      <c r="M48" s="317"/>
    </row>
    <row r="49" spans="1:13" ht="15">
      <c r="A49" s="277"/>
      <c r="B49" s="166"/>
      <c r="C49" s="304"/>
      <c r="D49" s="163"/>
      <c r="E49" s="166"/>
      <c r="F49" s="191"/>
      <c r="G49" s="178"/>
      <c r="H49" s="170">
        <f>H48*C48</f>
        <v>665.93099999999993</v>
      </c>
      <c r="I49" s="170">
        <f>I48*C48</f>
        <v>665.93099999999993</v>
      </c>
      <c r="J49" s="178"/>
      <c r="K49" s="192">
        <f>K48*C48</f>
        <v>887.90800000000002</v>
      </c>
      <c r="L49" s="286"/>
      <c r="M49" s="317"/>
    </row>
    <row r="50" spans="1:13" ht="15">
      <c r="A50" s="277">
        <v>17</v>
      </c>
      <c r="B50" s="22" t="s">
        <v>231</v>
      </c>
      <c r="C50" s="304">
        <v>19663.75</v>
      </c>
      <c r="D50" s="163">
        <v>1</v>
      </c>
      <c r="E50" s="166"/>
      <c r="F50" s="175"/>
      <c r="G50" s="175"/>
      <c r="H50" s="172">
        <v>0.1</v>
      </c>
      <c r="I50" s="172">
        <v>0.1</v>
      </c>
      <c r="J50" s="172">
        <v>0.5</v>
      </c>
      <c r="K50" s="172">
        <v>0.3</v>
      </c>
      <c r="L50" s="283"/>
      <c r="M50" s="317"/>
    </row>
    <row r="51" spans="1:13" ht="15">
      <c r="A51" s="308"/>
      <c r="B51" s="166"/>
      <c r="C51" s="305"/>
      <c r="D51" s="165"/>
      <c r="E51" s="166"/>
      <c r="F51" s="170"/>
      <c r="G51" s="170"/>
      <c r="H51" s="170">
        <f>H50*C50</f>
        <v>1966.375</v>
      </c>
      <c r="I51" s="170">
        <f>I50*C50</f>
        <v>1966.375</v>
      </c>
      <c r="J51" s="170">
        <f>J50*C50</f>
        <v>9831.875</v>
      </c>
      <c r="K51" s="170">
        <f>K50*C50</f>
        <v>5899.125</v>
      </c>
      <c r="L51" s="286"/>
      <c r="M51" s="317"/>
    </row>
    <row r="52" spans="1:13" ht="15">
      <c r="A52" s="277">
        <v>18</v>
      </c>
      <c r="B52" s="22" t="s">
        <v>746</v>
      </c>
      <c r="C52" s="305">
        <v>92896.35</v>
      </c>
      <c r="D52" s="163">
        <v>1</v>
      </c>
      <c r="E52" s="166"/>
      <c r="F52" s="195">
        <v>0.05</v>
      </c>
      <c r="G52" s="195">
        <v>0.05</v>
      </c>
      <c r="H52" s="195">
        <v>0.1</v>
      </c>
      <c r="I52" s="195">
        <v>0.1</v>
      </c>
      <c r="J52" s="195">
        <v>0.35</v>
      </c>
      <c r="K52" s="195">
        <v>0.3</v>
      </c>
      <c r="L52" s="291">
        <v>0.05</v>
      </c>
      <c r="M52" s="317"/>
    </row>
    <row r="53" spans="1:13" ht="15">
      <c r="A53" s="277"/>
      <c r="B53" s="166"/>
      <c r="C53" s="305"/>
      <c r="D53" s="165"/>
      <c r="E53" s="166"/>
      <c r="F53" s="170">
        <f>F52*C52</f>
        <v>4644.8175000000001</v>
      </c>
      <c r="G53" s="170">
        <f>G52*C52</f>
        <v>4644.8175000000001</v>
      </c>
      <c r="H53" s="170">
        <f>H52*C52</f>
        <v>9289.6350000000002</v>
      </c>
      <c r="I53" s="170">
        <f>I52*C52</f>
        <v>9289.6350000000002</v>
      </c>
      <c r="J53" s="170">
        <f>J52*C52</f>
        <v>32513.7225</v>
      </c>
      <c r="K53" s="170">
        <f>K52*C52</f>
        <v>27868.905000000002</v>
      </c>
      <c r="L53" s="284">
        <f>L52*C52</f>
        <v>4644.8175000000001</v>
      </c>
      <c r="M53" s="317"/>
    </row>
    <row r="54" spans="1:13" ht="15">
      <c r="A54" s="277">
        <v>19</v>
      </c>
      <c r="B54" s="46" t="s">
        <v>271</v>
      </c>
      <c r="C54" s="305">
        <v>886.81</v>
      </c>
      <c r="D54" s="163">
        <v>1</v>
      </c>
      <c r="E54" s="166"/>
      <c r="F54" s="170"/>
      <c r="G54" s="170"/>
      <c r="H54" s="195">
        <v>0.3</v>
      </c>
      <c r="I54" s="195">
        <v>0.2</v>
      </c>
      <c r="J54" s="170"/>
      <c r="K54" s="180"/>
      <c r="L54" s="291">
        <v>0.5</v>
      </c>
      <c r="M54" s="317"/>
    </row>
    <row r="55" spans="1:13" ht="15">
      <c r="A55" s="277"/>
      <c r="B55" s="166"/>
      <c r="C55" s="305"/>
      <c r="D55" s="165"/>
      <c r="E55" s="166"/>
      <c r="F55" s="170"/>
      <c r="G55" s="170"/>
      <c r="H55" s="170">
        <f>H54*C54</f>
        <v>266.04299999999995</v>
      </c>
      <c r="I55" s="170">
        <f>I54*C54</f>
        <v>177.36199999999999</v>
      </c>
      <c r="J55" s="170"/>
      <c r="K55" s="180"/>
      <c r="L55" s="284">
        <f>L54*C54</f>
        <v>443.40499999999997</v>
      </c>
      <c r="M55" s="317"/>
    </row>
    <row r="56" spans="1:13" ht="15">
      <c r="A56" s="277">
        <v>20</v>
      </c>
      <c r="B56" s="46" t="s">
        <v>10</v>
      </c>
      <c r="C56" s="305">
        <v>24040.46</v>
      </c>
      <c r="D56" s="163">
        <v>1</v>
      </c>
      <c r="E56" s="166"/>
      <c r="F56" s="170"/>
      <c r="G56" s="170"/>
      <c r="H56" s="170"/>
      <c r="I56" s="170"/>
      <c r="J56" s="170"/>
      <c r="K56" s="196">
        <v>0.7</v>
      </c>
      <c r="L56" s="291">
        <v>0.3</v>
      </c>
      <c r="M56" s="317"/>
    </row>
    <row r="57" spans="1:13" ht="15">
      <c r="A57" s="277"/>
      <c r="B57" s="166"/>
      <c r="C57" s="305"/>
      <c r="D57" s="165"/>
      <c r="E57" s="166"/>
      <c r="F57" s="170"/>
      <c r="G57" s="170"/>
      <c r="H57" s="170"/>
      <c r="I57" s="170"/>
      <c r="J57" s="170"/>
      <c r="K57" s="180">
        <f>K56*C56</f>
        <v>16828.322</v>
      </c>
      <c r="L57" s="284">
        <f>L56*C56</f>
        <v>7212.1379999999999</v>
      </c>
      <c r="M57" s="317"/>
    </row>
    <row r="58" spans="1:13" ht="15">
      <c r="A58" s="277">
        <v>21</v>
      </c>
      <c r="B58" s="22" t="s">
        <v>232</v>
      </c>
      <c r="C58" s="305">
        <v>4622.09</v>
      </c>
      <c r="D58" s="163">
        <v>1</v>
      </c>
      <c r="E58" s="166"/>
      <c r="F58" s="170"/>
      <c r="G58" s="170"/>
      <c r="H58" s="170"/>
      <c r="I58" s="170"/>
      <c r="J58" s="170"/>
      <c r="K58" s="196">
        <v>0.3</v>
      </c>
      <c r="L58" s="291">
        <v>0.7</v>
      </c>
      <c r="M58" s="317"/>
    </row>
    <row r="59" spans="1:13" ht="15">
      <c r="A59" s="277"/>
      <c r="B59" s="166"/>
      <c r="C59" s="305"/>
      <c r="D59" s="165"/>
      <c r="E59" s="166"/>
      <c r="F59" s="170"/>
      <c r="G59" s="170"/>
      <c r="H59" s="170"/>
      <c r="I59" s="170"/>
      <c r="J59" s="170"/>
      <c r="K59" s="180">
        <f>K58*C58</f>
        <v>1386.627</v>
      </c>
      <c r="L59" s="284">
        <f>L58*C58</f>
        <v>3235.4629999999997</v>
      </c>
      <c r="M59" s="317"/>
    </row>
    <row r="60" spans="1:13" ht="15">
      <c r="A60" s="277">
        <v>22</v>
      </c>
      <c r="B60" s="22" t="s">
        <v>1253</v>
      </c>
      <c r="C60" s="305">
        <v>13341.38</v>
      </c>
      <c r="D60" s="163">
        <v>1</v>
      </c>
      <c r="E60" s="166"/>
      <c r="F60" s="195">
        <v>0.05</v>
      </c>
      <c r="G60" s="195">
        <v>0.15</v>
      </c>
      <c r="H60" s="274"/>
      <c r="I60" s="274"/>
      <c r="J60" s="274"/>
      <c r="K60" s="196">
        <v>0.6</v>
      </c>
      <c r="L60" s="291">
        <v>0.2</v>
      </c>
      <c r="M60" s="317"/>
    </row>
    <row r="61" spans="1:13" ht="15">
      <c r="A61" s="277"/>
      <c r="B61" s="166"/>
      <c r="C61" s="305"/>
      <c r="D61" s="165"/>
      <c r="E61" s="166"/>
      <c r="F61" s="170">
        <f>F60*C60</f>
        <v>667.06899999999996</v>
      </c>
      <c r="G61" s="170">
        <f>G60*C60</f>
        <v>2001.2069999999999</v>
      </c>
      <c r="H61" s="170"/>
      <c r="I61" s="170"/>
      <c r="J61" s="170"/>
      <c r="K61" s="180">
        <f>K60*C60</f>
        <v>8004.8279999999995</v>
      </c>
      <c r="L61" s="284">
        <f>L60*C60</f>
        <v>2668.2759999999998</v>
      </c>
      <c r="M61" s="317"/>
    </row>
    <row r="62" spans="1:13" ht="15">
      <c r="A62" s="277">
        <v>23</v>
      </c>
      <c r="B62" s="22" t="s">
        <v>229</v>
      </c>
      <c r="C62" s="305">
        <f>2895.7+6333.06+6456.36+3828.19+791.1+510.22+4010.31+464.58+169.52+291.83+242.69+477.72+457.98+4688.04+434.18+6297.35+2145.43+2228.89+476.93</f>
        <v>43200.08</v>
      </c>
      <c r="D62" s="163">
        <v>1</v>
      </c>
      <c r="E62" s="195">
        <v>0.15</v>
      </c>
      <c r="F62" s="195">
        <v>0.25</v>
      </c>
      <c r="G62" s="275"/>
      <c r="H62" s="170"/>
      <c r="I62" s="170"/>
      <c r="J62" s="170"/>
      <c r="K62" s="195">
        <v>0.45</v>
      </c>
      <c r="L62" s="291">
        <v>0.15</v>
      </c>
      <c r="M62" s="317"/>
    </row>
    <row r="63" spans="1:13" ht="15">
      <c r="A63" s="277"/>
      <c r="B63" s="166"/>
      <c r="C63" s="305"/>
      <c r="D63" s="165"/>
      <c r="E63" s="190">
        <f>E62*C62</f>
        <v>6480.0119999999997</v>
      </c>
      <c r="F63" s="190">
        <f>F62*C62</f>
        <v>10800.02</v>
      </c>
      <c r="G63" s="190"/>
      <c r="H63" s="170"/>
      <c r="I63" s="170"/>
      <c r="J63" s="170"/>
      <c r="K63" s="180">
        <f>K62*C62</f>
        <v>19440.036</v>
      </c>
      <c r="L63" s="284">
        <f>L62*C62</f>
        <v>6480.0119999999997</v>
      </c>
      <c r="M63" s="317"/>
    </row>
    <row r="64" spans="1:13" ht="15">
      <c r="A64" s="277">
        <v>24</v>
      </c>
      <c r="B64" s="22" t="s">
        <v>27</v>
      </c>
      <c r="C64" s="305">
        <v>2057.59</v>
      </c>
      <c r="D64" s="163">
        <v>1</v>
      </c>
      <c r="E64" s="166"/>
      <c r="F64" s="170"/>
      <c r="G64" s="170"/>
      <c r="H64" s="170"/>
      <c r="I64" s="170"/>
      <c r="J64" s="170"/>
      <c r="K64" s="196">
        <v>0.3</v>
      </c>
      <c r="L64" s="291">
        <v>0.7</v>
      </c>
      <c r="M64" s="317"/>
    </row>
    <row r="65" spans="1:13" ht="15">
      <c r="A65" s="277"/>
      <c r="B65" s="33"/>
      <c r="C65" s="305"/>
      <c r="D65" s="163"/>
      <c r="E65" s="166"/>
      <c r="F65" s="170"/>
      <c r="G65" s="170"/>
      <c r="H65" s="170"/>
      <c r="I65" s="170"/>
      <c r="J65" s="170"/>
      <c r="K65" s="180">
        <f>K64*C64</f>
        <v>617.27700000000004</v>
      </c>
      <c r="L65" s="284">
        <f>L64*C64</f>
        <v>1440.3130000000001</v>
      </c>
      <c r="M65" s="317"/>
    </row>
    <row r="66" spans="1:13" ht="15">
      <c r="A66" s="277">
        <v>25</v>
      </c>
      <c r="B66" s="22" t="s">
        <v>1304</v>
      </c>
      <c r="C66" s="305">
        <f>'Plan.Compl.ao FNDE'!I26</f>
        <v>62865.790559999994</v>
      </c>
      <c r="D66" s="163">
        <v>1</v>
      </c>
      <c r="E66" s="319">
        <f>E67/C66</f>
        <v>0.12499993923563253</v>
      </c>
      <c r="F66" s="319">
        <f>F67/C66</f>
        <v>0.12499993923563253</v>
      </c>
      <c r="G66" s="319">
        <f>G67/C66</f>
        <v>0.12499993923563253</v>
      </c>
      <c r="H66" s="319">
        <f>H67/C66</f>
        <v>0.12499993923563253</v>
      </c>
      <c r="I66" s="319">
        <f>I67/C66</f>
        <v>0.12499993923563253</v>
      </c>
      <c r="J66" s="319">
        <f>J67/C66</f>
        <v>0.12499993923563253</v>
      </c>
      <c r="K66" s="196">
        <f>K67/C66</f>
        <v>0.12500009830465736</v>
      </c>
      <c r="L66" s="291">
        <f>L67/C66</f>
        <v>0.1250002573736822</v>
      </c>
      <c r="M66" s="317"/>
    </row>
    <row r="67" spans="1:13" ht="15">
      <c r="A67" s="308"/>
      <c r="B67" s="166"/>
      <c r="C67" s="305"/>
      <c r="D67" s="166"/>
      <c r="E67" s="190">
        <v>7858.22</v>
      </c>
      <c r="F67" s="190">
        <v>7858.22</v>
      </c>
      <c r="G67" s="190">
        <v>7858.22</v>
      </c>
      <c r="H67" s="190">
        <v>7858.22</v>
      </c>
      <c r="I67" s="190">
        <v>7858.22</v>
      </c>
      <c r="J67" s="190">
        <v>7858.22</v>
      </c>
      <c r="K67" s="190">
        <v>7858.23</v>
      </c>
      <c r="L67" s="190">
        <v>7858.24</v>
      </c>
      <c r="M67" s="317"/>
    </row>
    <row r="68" spans="1:13" ht="15.75" thickBot="1">
      <c r="A68" s="292"/>
      <c r="B68" s="293"/>
      <c r="C68" s="306"/>
      <c r="D68" s="293"/>
      <c r="E68" s="293"/>
      <c r="F68" s="293"/>
      <c r="G68" s="293"/>
      <c r="H68" s="293"/>
      <c r="I68" s="293"/>
      <c r="J68" s="293"/>
      <c r="K68" s="293"/>
      <c r="L68" s="294"/>
      <c r="M68" s="317"/>
    </row>
    <row r="69" spans="1:13" ht="15" thickBot="1">
      <c r="A69" s="383" t="s">
        <v>1254</v>
      </c>
      <c r="B69" s="384"/>
      <c r="C69" s="307">
        <f>SUM(C18:C66)</f>
        <v>1372574.46056</v>
      </c>
      <c r="D69" s="295">
        <v>0.99999999999999967</v>
      </c>
      <c r="E69" s="309">
        <f t="shared" ref="E69:J69" si="3">E19+E21+E23+E25+E27+E29+E31+E33+E35+E37+E39+E41+E43+E45+E47+E49+E51+E53+E55+E57+E59+E61+E63+E67</f>
        <v>60784.328500000003</v>
      </c>
      <c r="F69" s="310">
        <f t="shared" si="3"/>
        <v>151299.00349999999</v>
      </c>
      <c r="G69" s="310">
        <f t="shared" si="3"/>
        <v>200721.82799999998</v>
      </c>
      <c r="H69" s="310">
        <f t="shared" si="3"/>
        <v>222789.32700000002</v>
      </c>
      <c r="I69" s="310">
        <f t="shared" si="3"/>
        <v>282317.51199999999</v>
      </c>
      <c r="J69" s="310">
        <f t="shared" si="3"/>
        <v>248165.55650000001</v>
      </c>
      <c r="K69" s="310">
        <f>K19+K21+K23+K25+K27+K29+K31+K33+K35+K37+K39+K41+K43+K45+K47+K49+K51+K53+K55+K57+K59+K61+K63+K67+K65</f>
        <v>166737.554</v>
      </c>
      <c r="L69" s="311">
        <f>L19+L21+L23+L25+L27+L29+L31+L33+L35+L37+L39+L41+L43+L45+L47+L49+L51+L53+L55+L57+L59+L61+L63+L67+L65</f>
        <v>39759.3505</v>
      </c>
      <c r="M69" s="317"/>
    </row>
    <row r="70" spans="1:13" ht="15.75" thickBot="1">
      <c r="A70" s="296"/>
      <c r="B70" s="297" t="s">
        <v>1302</v>
      </c>
      <c r="C70" s="298"/>
      <c r="D70" s="299"/>
      <c r="E70" s="312"/>
      <c r="F70" s="313">
        <f>F69+E69</f>
        <v>212083.33199999999</v>
      </c>
      <c r="G70" s="313">
        <f t="shared" ref="G70:K70" si="4">G69+F70</f>
        <v>412805.16</v>
      </c>
      <c r="H70" s="313">
        <f t="shared" si="4"/>
        <v>635594.48699999996</v>
      </c>
      <c r="I70" s="313">
        <f t="shared" si="4"/>
        <v>917911.99899999995</v>
      </c>
      <c r="J70" s="313">
        <f t="shared" si="4"/>
        <v>1166077.5555</v>
      </c>
      <c r="K70" s="313">
        <f t="shared" si="4"/>
        <v>1332815.1095</v>
      </c>
      <c r="L70" s="314">
        <f>L69+K70</f>
        <v>1372574.46</v>
      </c>
    </row>
    <row r="71" spans="1:13" ht="15" thickBot="1">
      <c r="A71" s="300"/>
      <c r="B71" s="301"/>
      <c r="C71" s="302"/>
      <c r="D71" s="301"/>
      <c r="E71" s="276"/>
      <c r="F71" s="276"/>
      <c r="G71" s="276"/>
      <c r="H71" s="276"/>
      <c r="I71" s="276"/>
      <c r="J71" s="276"/>
      <c r="K71" s="276"/>
      <c r="L71" s="303"/>
    </row>
    <row r="72" spans="1:13">
      <c r="A72" s="152"/>
      <c r="B72" s="152"/>
      <c r="C72" s="197"/>
      <c r="D72" s="152"/>
      <c r="E72" s="152"/>
      <c r="F72" s="152"/>
      <c r="G72" s="152"/>
      <c r="H72" s="152"/>
      <c r="I72" s="152"/>
      <c r="J72" s="152"/>
      <c r="K72" s="152"/>
      <c r="L72" s="152"/>
    </row>
    <row r="73" spans="1:13">
      <c r="A73" s="152"/>
      <c r="B73" s="152"/>
      <c r="C73" s="152"/>
    </row>
    <row r="74" spans="1:13">
      <c r="A74" s="152"/>
      <c r="B74" s="152"/>
      <c r="C74" s="315"/>
      <c r="G74" s="318"/>
    </row>
    <row r="75" spans="1:13">
      <c r="C75" s="316"/>
    </row>
  </sheetData>
  <mergeCells count="3">
    <mergeCell ref="A69:B69"/>
    <mergeCell ref="A7:L8"/>
    <mergeCell ref="A14:L14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TIPO 1 bloco-110 v</vt:lpstr>
      <vt:lpstr>cronograma padrão tipo 1</vt:lpstr>
      <vt:lpstr>Composição de Custo</vt:lpstr>
      <vt:lpstr>Plan.Compl.ao FNDE</vt:lpstr>
      <vt:lpstr> Comp.Custo</vt:lpstr>
      <vt:lpstr>Cronograma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2017-02-17T12:41:52Z</cp:lastPrinted>
  <dcterms:created xsi:type="dcterms:W3CDTF">2012-10-15T18:57:41Z</dcterms:created>
  <dcterms:modified xsi:type="dcterms:W3CDTF">2017-02-22T16:05:24Z</dcterms:modified>
</cp:coreProperties>
</file>