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5" yWindow="-15" windowWidth="19440" windowHeight="11325" tabRatio="882" firstSheet="2" activeTab="2"/>
  </bookViews>
  <sheets>
    <sheet name="3ª Med_Contr" sheetId="31" state="hidden" r:id="rId1"/>
    <sheet name="2ª Med_Adit" sheetId="59" state="hidden" r:id="rId2"/>
    <sheet name="CONSOLIDADA" sheetId="8" r:id="rId3"/>
    <sheet name="PLANILHA" sheetId="20" r:id="rId4"/>
    <sheet name="COMPOSIÇÃO" sheetId="73" r:id="rId5"/>
    <sheet name="CRONOGRAMA" sheetId="22" r:id="rId6"/>
    <sheet name="BDI" sheetId="74" r:id="rId7"/>
    <sheet name="1ª Med_Contr" sheetId="27" r:id="rId8"/>
    <sheet name="2ª Med_Contr" sheetId="30" state="hidden" r:id="rId9"/>
    <sheet name="1ª Med_Adit" sheetId="58" state="hidden" r:id="rId10"/>
    <sheet name="Estrutural-12 Salas" sheetId="70" state="hidden" r:id="rId11"/>
    <sheet name="Estrutural Coz Refeitório" sheetId="71" state="hidden" r:id="rId12"/>
    <sheet name="Quant Praça Recreação Urban" sheetId="72" state="hidden" r:id="rId13"/>
    <sheet name="Hidro Sanit" sheetId="44" state="hidden" r:id="rId14"/>
    <sheet name="Cron hidro" sheetId="43" state="hidden" r:id="rId15"/>
    <sheet name="Elétrica" sheetId="19" state="hidden" r:id="rId16"/>
    <sheet name="Crono Elétrica" sheetId="14" state="hidden" r:id="rId17"/>
    <sheet name="Crono Muro" sheetId="29" state="hidden" r:id="rId18"/>
    <sheet name="Crono Quadra" sheetId="56" state="hidden" r:id="rId19"/>
    <sheet name="Quant Quadra" sheetId="55" state="hidden" r:id="rId20"/>
  </sheets>
  <externalReferences>
    <externalReference r:id="rId21"/>
    <externalReference r:id="rId22"/>
  </externalReferences>
  <definedNames>
    <definedName name="_xlnm._FilterDatabase" localSheetId="3" hidden="1">PLANILHA!$B$1:$AC$57</definedName>
    <definedName name="_xlnm.Print_Area" localSheetId="9">'1ª Med_Adit'!$A$1:$J$40</definedName>
    <definedName name="_xlnm.Print_Area" localSheetId="7">'1ª Med_Contr'!$A$1:$M$45</definedName>
    <definedName name="_xlnm.Print_Area" localSheetId="1">'2ª Med_Adit'!$A$1:$J$40</definedName>
    <definedName name="_xlnm.Print_Area" localSheetId="8">'2ª Med_Contr'!$A$1:$J$45</definedName>
    <definedName name="_xlnm.Print_Area" localSheetId="0">'3ª Med_Contr'!$A$1:$J$55</definedName>
    <definedName name="_xlnm.Print_Area" localSheetId="6">BDI!$A$1:$C$42</definedName>
    <definedName name="_xlnm.Print_Area" localSheetId="4">COMPOSIÇÃO!$A$1:$L$44</definedName>
    <definedName name="_xlnm.Print_Area" localSheetId="2">CONSOLIDADA!$A$1:$C$32</definedName>
    <definedName name="_xlnm.Print_Area" localSheetId="14">'Cron hidro'!$A$1:$AB$21</definedName>
    <definedName name="_xlnm.Print_Area" localSheetId="16">'Crono Elétrica'!$A$1:$AB$22</definedName>
    <definedName name="_xlnm.Print_Area" localSheetId="17">'Crono Muro'!$A$1:$AB$28</definedName>
    <definedName name="_xlnm.Print_Area" localSheetId="18">'Crono Quadra'!$A$1:$AB$29</definedName>
    <definedName name="_xlnm.Print_Area" localSheetId="5">CRONOGRAMA!$A$1:$J$34</definedName>
    <definedName name="_xlnm.Print_Area" localSheetId="15">Elétrica!$A$1:$O$141</definedName>
    <definedName name="_xlnm.Print_Area" localSheetId="13">'Hidro Sanit'!$A$1:$N$106</definedName>
    <definedName name="_xlnm.Print_Area" localSheetId="3">PLANILHA!$A$1:$T$117</definedName>
    <definedName name="_xlnm.Print_Area" localSheetId="12">'Quant Praça Recreação Urban'!$A$1:$F$14</definedName>
    <definedName name="Serviços" localSheetId="9">[1]Serviços!$A$3:$AE$2694</definedName>
    <definedName name="Serviços" localSheetId="7">[1]Serviços!$A$3:$AE$2694</definedName>
    <definedName name="Serviços" localSheetId="1">[1]Serviços!$A$3:$AE$2694</definedName>
    <definedName name="Serviços" localSheetId="8">[1]Serviços!$A$3:$AE$2694</definedName>
    <definedName name="Serviços" localSheetId="0">[1]Serviços!$A$3:$AE$2694</definedName>
    <definedName name="Serviços">[2]Solum!$A$3:$AD$2430</definedName>
    <definedName name="_xlnm.Print_Titles" localSheetId="9">'1ª Med_Adit'!$1:$19</definedName>
    <definedName name="_xlnm.Print_Titles" localSheetId="7">'1ª Med_Contr'!$2:$14</definedName>
    <definedName name="_xlnm.Print_Titles" localSheetId="1">'2ª Med_Adit'!$1:$19</definedName>
    <definedName name="_xlnm.Print_Titles" localSheetId="8">'2ª Med_Contr'!$1:$12</definedName>
    <definedName name="_xlnm.Print_Titles" localSheetId="0">'3ª Med_Contr'!$1:$16</definedName>
    <definedName name="_xlnm.Print_Titles" localSheetId="2">CONSOLIDADA!$1:$10</definedName>
    <definedName name="_xlnm.Print_Titles" localSheetId="17">'Crono Muro'!$1:$15</definedName>
    <definedName name="_xlnm.Print_Titles" localSheetId="5">CRONOGRAMA!$1:$11</definedName>
    <definedName name="_xlnm.Print_Titles" localSheetId="15">Elétrica!$1:$11</definedName>
    <definedName name="_xlnm.Print_Titles" localSheetId="13">'Hidro Sanit'!$1:$11</definedName>
    <definedName name="_xlnm.Print_Titles" localSheetId="3">PLANILHA!$1:$12</definedName>
  </definedNames>
  <calcPr calcId="124519"/>
</workbook>
</file>

<file path=xl/calcChain.xml><?xml version="1.0" encoding="utf-8"?>
<calcChain xmlns="http://schemas.openxmlformats.org/spreadsheetml/2006/main">
  <c r="E61" i="20"/>
  <c r="M14" i="22"/>
  <c r="M19"/>
  <c r="M22"/>
  <c r="M23"/>
  <c r="M24"/>
  <c r="M25"/>
  <c r="M12"/>
  <c r="L14"/>
  <c r="L19"/>
  <c r="L22"/>
  <c r="L23"/>
  <c r="L24"/>
  <c r="L25"/>
  <c r="L12"/>
  <c r="K13"/>
  <c r="K14"/>
  <c r="K15"/>
  <c r="K16"/>
  <c r="K17"/>
  <c r="K18"/>
  <c r="K19"/>
  <c r="K20"/>
  <c r="K21"/>
  <c r="K22"/>
  <c r="K23"/>
  <c r="K24"/>
  <c r="K25"/>
  <c r="K26"/>
  <c r="K12"/>
  <c r="I14"/>
  <c r="I19"/>
  <c r="I22"/>
  <c r="I23"/>
  <c r="I24"/>
  <c r="I25"/>
  <c r="I12"/>
  <c r="G14"/>
  <c r="G19"/>
  <c r="G22"/>
  <c r="G23"/>
  <c r="G24"/>
  <c r="G25"/>
  <c r="G12"/>
  <c r="E14"/>
  <c r="E19"/>
  <c r="E22"/>
  <c r="E23"/>
  <c r="E24"/>
  <c r="E25"/>
  <c r="E12"/>
  <c r="G115" i="20" l="1"/>
  <c r="G110"/>
  <c r="G111"/>
  <c r="G112"/>
  <c r="G109"/>
  <c r="G106"/>
  <c r="G105"/>
  <c r="G83"/>
  <c r="G84"/>
  <c r="G85"/>
  <c r="G86"/>
  <c r="G87"/>
  <c r="G88"/>
  <c r="G89"/>
  <c r="G90"/>
  <c r="G91"/>
  <c r="G92"/>
  <c r="G93"/>
  <c r="G94"/>
  <c r="G95"/>
  <c r="G96"/>
  <c r="G97"/>
  <c r="G98"/>
  <c r="G99"/>
  <c r="G100"/>
  <c r="G101"/>
  <c r="G102"/>
  <c r="G82"/>
  <c r="G72"/>
  <c r="G73"/>
  <c r="G71"/>
  <c r="G67"/>
  <c r="G68"/>
  <c r="G66"/>
  <c r="G58"/>
  <c r="G59"/>
  <c r="G60"/>
  <c r="G61"/>
  <c r="G62"/>
  <c r="G63"/>
  <c r="G57"/>
  <c r="G48"/>
  <c r="G49"/>
  <c r="G50"/>
  <c r="G51"/>
  <c r="G52"/>
  <c r="G53"/>
  <c r="G54"/>
  <c r="G47"/>
  <c r="G38"/>
  <c r="G39"/>
  <c r="G40"/>
  <c r="G37"/>
  <c r="G30"/>
  <c r="G31"/>
  <c r="G32"/>
  <c r="G33"/>
  <c r="G34"/>
  <c r="G29"/>
  <c r="G26"/>
  <c r="G22"/>
  <c r="G23"/>
  <c r="G21"/>
  <c r="C37" i="74" l="1"/>
  <c r="C26"/>
  <c r="C17"/>
  <c r="C41" s="1"/>
  <c r="K17" i="73" l="1"/>
  <c r="K16"/>
  <c r="K15"/>
  <c r="K12"/>
  <c r="K11"/>
  <c r="K28"/>
  <c r="K27"/>
  <c r="K26"/>
  <c r="K23"/>
  <c r="K22"/>
  <c r="K35"/>
  <c r="K34"/>
  <c r="K39"/>
  <c r="K40"/>
  <c r="K38"/>
  <c r="H106" i="20"/>
  <c r="A30" i="22"/>
  <c r="H22" i="20"/>
  <c r="H23"/>
  <c r="H38"/>
  <c r="H39"/>
  <c r="H40"/>
  <c r="H67"/>
  <c r="H68"/>
  <c r="H72"/>
  <c r="H73"/>
  <c r="H93"/>
  <c r="G77"/>
  <c r="H77" s="1"/>
  <c r="G78"/>
  <c r="H78" s="1"/>
  <c r="G79"/>
  <c r="H79" s="1"/>
  <c r="G80"/>
  <c r="H80" s="1"/>
  <c r="G81"/>
  <c r="H81" s="1"/>
  <c r="H82"/>
  <c r="H83"/>
  <c r="H84"/>
  <c r="H85"/>
  <c r="H86"/>
  <c r="H87"/>
  <c r="H88"/>
  <c r="H89"/>
  <c r="H90"/>
  <c r="H91"/>
  <c r="H92"/>
  <c r="H94"/>
  <c r="H95"/>
  <c r="H96"/>
  <c r="H97"/>
  <c r="H98"/>
  <c r="H99"/>
  <c r="H102"/>
  <c r="Q89"/>
  <c r="J89"/>
  <c r="I89" s="1"/>
  <c r="M89"/>
  <c r="L89" s="1"/>
  <c r="P89"/>
  <c r="O89" s="1"/>
  <c r="Y89"/>
  <c r="X89" s="1"/>
  <c r="K97"/>
  <c r="J97"/>
  <c r="I97" s="1"/>
  <c r="M97"/>
  <c r="L97" s="1"/>
  <c r="P97"/>
  <c r="Q97" s="1"/>
  <c r="Y97"/>
  <c r="X97" s="1"/>
  <c r="E101"/>
  <c r="E100"/>
  <c r="H54"/>
  <c r="P54"/>
  <c r="O54" s="1"/>
  <c r="J54"/>
  <c r="I54" s="1"/>
  <c r="M54"/>
  <c r="N54" s="1"/>
  <c r="Y54"/>
  <c r="X54" s="1"/>
  <c r="H34"/>
  <c r="J34"/>
  <c r="M34"/>
  <c r="L34" s="1"/>
  <c r="P34"/>
  <c r="O34" s="1"/>
  <c r="Y34"/>
  <c r="X34" s="1"/>
  <c r="K41" i="73" l="1"/>
  <c r="K24"/>
  <c r="K13"/>
  <c r="K29"/>
  <c r="K36"/>
  <c r="N97" i="20"/>
  <c r="H101"/>
  <c r="K89"/>
  <c r="H100"/>
  <c r="O97"/>
  <c r="S97"/>
  <c r="S89"/>
  <c r="S54"/>
  <c r="T54" s="1"/>
  <c r="N89"/>
  <c r="Q54"/>
  <c r="L54"/>
  <c r="K54"/>
  <c r="S34"/>
  <c r="R34" s="1"/>
  <c r="I34"/>
  <c r="G44"/>
  <c r="H44" s="1"/>
  <c r="G43"/>
  <c r="H43" s="1"/>
  <c r="AE31"/>
  <c r="H63"/>
  <c r="P63"/>
  <c r="O63" s="1"/>
  <c r="J53"/>
  <c r="I53" s="1"/>
  <c r="M53"/>
  <c r="L53" s="1"/>
  <c r="Y53"/>
  <c r="X53" s="1"/>
  <c r="H53"/>
  <c r="P53"/>
  <c r="Q53" s="1"/>
  <c r="G14"/>
  <c r="H14" s="1"/>
  <c r="H47"/>
  <c r="H48"/>
  <c r="H49"/>
  <c r="H50"/>
  <c r="H51"/>
  <c r="H52"/>
  <c r="H58"/>
  <c r="H59"/>
  <c r="H60"/>
  <c r="H62"/>
  <c r="H57"/>
  <c r="H71"/>
  <c r="G76"/>
  <c r="H76" s="1"/>
  <c r="H66"/>
  <c r="H105"/>
  <c r="H107" s="1"/>
  <c r="H109"/>
  <c r="H110"/>
  <c r="H111"/>
  <c r="H112"/>
  <c r="H115"/>
  <c r="H37"/>
  <c r="H29"/>
  <c r="H30"/>
  <c r="H32"/>
  <c r="H33"/>
  <c r="H26"/>
  <c r="H21"/>
  <c r="G18"/>
  <c r="H18" s="1"/>
  <c r="G17"/>
  <c r="H17" s="1"/>
  <c r="V54" l="1"/>
  <c r="W54" s="1"/>
  <c r="K42" i="73"/>
  <c r="K30"/>
  <c r="K18"/>
  <c r="R54" i="20"/>
  <c r="V97"/>
  <c r="T97"/>
  <c r="V89"/>
  <c r="T89"/>
  <c r="H55"/>
  <c r="C19" i="8" s="1"/>
  <c r="R97" i="20"/>
  <c r="R89"/>
  <c r="H41"/>
  <c r="C17" i="8" s="1"/>
  <c r="H113" i="20"/>
  <c r="C25" i="8" s="1"/>
  <c r="H103" i="20"/>
  <c r="C23" i="8" s="1"/>
  <c r="U54" i="20"/>
  <c r="AB54"/>
  <c r="V34"/>
  <c r="U34" s="1"/>
  <c r="H45"/>
  <c r="C18" i="8" s="1"/>
  <c r="H31" i="20"/>
  <c r="H35" s="1"/>
  <c r="C16" i="8" s="1"/>
  <c r="K53" i="20"/>
  <c r="H27"/>
  <c r="C15" i="8" s="1"/>
  <c r="Q63" i="20"/>
  <c r="H61"/>
  <c r="H64" s="1"/>
  <c r="C20" i="8" s="1"/>
  <c r="H24" i="20"/>
  <c r="C14" i="8" s="1"/>
  <c r="N53" i="20"/>
  <c r="S53"/>
  <c r="O53"/>
  <c r="J48"/>
  <c r="K48" s="1"/>
  <c r="M48"/>
  <c r="L48" s="1"/>
  <c r="P48"/>
  <c r="O48" s="1"/>
  <c r="Y48"/>
  <c r="Z48" s="1"/>
  <c r="J49"/>
  <c r="K49" s="1"/>
  <c r="M49"/>
  <c r="P49"/>
  <c r="O49" s="1"/>
  <c r="Y49"/>
  <c r="Z49" s="1"/>
  <c r="J51"/>
  <c r="K51" s="1"/>
  <c r="M51"/>
  <c r="N51" s="1"/>
  <c r="P51"/>
  <c r="Q51" s="1"/>
  <c r="Y51"/>
  <c r="Z51" s="1"/>
  <c r="P29"/>
  <c r="Q29" s="1"/>
  <c r="P30"/>
  <c r="Q30" s="1"/>
  <c r="P31"/>
  <c r="Q31" s="1"/>
  <c r="P32"/>
  <c r="Q32" s="1"/>
  <c r="P33"/>
  <c r="O33" s="1"/>
  <c r="Y115"/>
  <c r="Z115" s="1"/>
  <c r="Z116" s="1"/>
  <c r="P115"/>
  <c r="O115" s="1"/>
  <c r="M115"/>
  <c r="L115" s="1"/>
  <c r="J115"/>
  <c r="K115" s="1"/>
  <c r="K116" s="1"/>
  <c r="J110"/>
  <c r="K110" s="1"/>
  <c r="M110"/>
  <c r="L110" s="1"/>
  <c r="P110"/>
  <c r="O110" s="1"/>
  <c r="Y110"/>
  <c r="Z110" s="1"/>
  <c r="J111"/>
  <c r="I111" s="1"/>
  <c r="M111"/>
  <c r="P111"/>
  <c r="O111" s="1"/>
  <c r="Y111"/>
  <c r="Z111" s="1"/>
  <c r="J112"/>
  <c r="I112" s="1"/>
  <c r="M112"/>
  <c r="N112" s="1"/>
  <c r="P112"/>
  <c r="Q112" s="1"/>
  <c r="Y112"/>
  <c r="X112" s="1"/>
  <c r="Y109"/>
  <c r="Z109" s="1"/>
  <c r="P109"/>
  <c r="M109"/>
  <c r="N109" s="1"/>
  <c r="J109"/>
  <c r="K109" s="1"/>
  <c r="Y105"/>
  <c r="Z105" s="1"/>
  <c r="Z107" s="1"/>
  <c r="P105"/>
  <c r="O105" s="1"/>
  <c r="M105"/>
  <c r="N105" s="1"/>
  <c r="N107" s="1"/>
  <c r="J105"/>
  <c r="K105" s="1"/>
  <c r="K107" s="1"/>
  <c r="J77"/>
  <c r="K77" s="1"/>
  <c r="M77"/>
  <c r="L77" s="1"/>
  <c r="P77"/>
  <c r="O77" s="1"/>
  <c r="Y77"/>
  <c r="Z77" s="1"/>
  <c r="J78"/>
  <c r="K78" s="1"/>
  <c r="M78"/>
  <c r="P78"/>
  <c r="O78" s="1"/>
  <c r="Y78"/>
  <c r="Z78" s="1"/>
  <c r="J79"/>
  <c r="I79" s="1"/>
  <c r="M79"/>
  <c r="N79" s="1"/>
  <c r="P79"/>
  <c r="Q79" s="1"/>
  <c r="Y79"/>
  <c r="Z79" s="1"/>
  <c r="J80"/>
  <c r="I80" s="1"/>
  <c r="M80"/>
  <c r="L80" s="1"/>
  <c r="P80"/>
  <c r="O80" s="1"/>
  <c r="Y80"/>
  <c r="X80" s="1"/>
  <c r="J81"/>
  <c r="K81" s="1"/>
  <c r="M81"/>
  <c r="P81"/>
  <c r="O81" s="1"/>
  <c r="Y81"/>
  <c r="Z81" s="1"/>
  <c r="J82"/>
  <c r="I82" s="1"/>
  <c r="M82"/>
  <c r="P82"/>
  <c r="O82" s="1"/>
  <c r="Y82"/>
  <c r="Z82" s="1"/>
  <c r="J83"/>
  <c r="I83" s="1"/>
  <c r="M83"/>
  <c r="L83" s="1"/>
  <c r="P83"/>
  <c r="Q83" s="1"/>
  <c r="Y83"/>
  <c r="X83" s="1"/>
  <c r="J84"/>
  <c r="K84" s="1"/>
  <c r="M84"/>
  <c r="L84" s="1"/>
  <c r="P84"/>
  <c r="Q84" s="1"/>
  <c r="Y84"/>
  <c r="X84" s="1"/>
  <c r="J85"/>
  <c r="K85" s="1"/>
  <c r="M85"/>
  <c r="L85" s="1"/>
  <c r="P85"/>
  <c r="O85" s="1"/>
  <c r="Y85"/>
  <c r="X85" s="1"/>
  <c r="J86"/>
  <c r="K86" s="1"/>
  <c r="M86"/>
  <c r="P86"/>
  <c r="Q86" s="1"/>
  <c r="Y86"/>
  <c r="Z86" s="1"/>
  <c r="J87"/>
  <c r="I87" s="1"/>
  <c r="M87"/>
  <c r="L87" s="1"/>
  <c r="P87"/>
  <c r="Q87" s="1"/>
  <c r="Y87"/>
  <c r="X87" s="1"/>
  <c r="J88"/>
  <c r="K88" s="1"/>
  <c r="M88"/>
  <c r="L88" s="1"/>
  <c r="P88"/>
  <c r="Q88" s="1"/>
  <c r="Y88"/>
  <c r="X88" s="1"/>
  <c r="J90"/>
  <c r="K90" s="1"/>
  <c r="M90"/>
  <c r="L90" s="1"/>
  <c r="P90"/>
  <c r="O90" s="1"/>
  <c r="Y90"/>
  <c r="X90" s="1"/>
  <c r="J91"/>
  <c r="K91" s="1"/>
  <c r="M91"/>
  <c r="N91" s="1"/>
  <c r="P91"/>
  <c r="Q91" s="1"/>
  <c r="Y91"/>
  <c r="Z91" s="1"/>
  <c r="J92"/>
  <c r="I92" s="1"/>
  <c r="M92"/>
  <c r="L92" s="1"/>
  <c r="P92"/>
  <c r="Q92" s="1"/>
  <c r="Y92"/>
  <c r="Z92" s="1"/>
  <c r="J93"/>
  <c r="I93" s="1"/>
  <c r="M93"/>
  <c r="L93" s="1"/>
  <c r="P93"/>
  <c r="O93" s="1"/>
  <c r="Y93"/>
  <c r="X93" s="1"/>
  <c r="J94"/>
  <c r="K94" s="1"/>
  <c r="M94"/>
  <c r="L94" s="1"/>
  <c r="P94"/>
  <c r="O94" s="1"/>
  <c r="Y94"/>
  <c r="Z94" s="1"/>
  <c r="J95"/>
  <c r="I95" s="1"/>
  <c r="M95"/>
  <c r="N95" s="1"/>
  <c r="P95"/>
  <c r="O95" s="1"/>
  <c r="Y95"/>
  <c r="Z95" s="1"/>
  <c r="J96"/>
  <c r="I96" s="1"/>
  <c r="M96"/>
  <c r="P96"/>
  <c r="Q96" s="1"/>
  <c r="Y96"/>
  <c r="Z96" s="1"/>
  <c r="J98"/>
  <c r="I98" s="1"/>
  <c r="M98"/>
  <c r="L98" s="1"/>
  <c r="P98"/>
  <c r="O98" s="1"/>
  <c r="Y98"/>
  <c r="X98" s="1"/>
  <c r="J99"/>
  <c r="K99" s="1"/>
  <c r="M99"/>
  <c r="N99" s="1"/>
  <c r="P99"/>
  <c r="O99" s="1"/>
  <c r="Y99"/>
  <c r="Z99" s="1"/>
  <c r="J72"/>
  <c r="K72" s="1"/>
  <c r="M72"/>
  <c r="P72"/>
  <c r="O72" s="1"/>
  <c r="Y72"/>
  <c r="X72" s="1"/>
  <c r="J73"/>
  <c r="K73" s="1"/>
  <c r="M73"/>
  <c r="N73" s="1"/>
  <c r="P73"/>
  <c r="Q73" s="1"/>
  <c r="Y73"/>
  <c r="Z73" s="1"/>
  <c r="J50"/>
  <c r="K50" s="1"/>
  <c r="M50"/>
  <c r="L50" s="1"/>
  <c r="P50"/>
  <c r="O50" s="1"/>
  <c r="Y50"/>
  <c r="Z50" s="1"/>
  <c r="J52"/>
  <c r="K52" s="1"/>
  <c r="M52"/>
  <c r="P52"/>
  <c r="Q52" s="1"/>
  <c r="Y52"/>
  <c r="Z52" s="1"/>
  <c r="J58"/>
  <c r="K58" s="1"/>
  <c r="M58"/>
  <c r="P58"/>
  <c r="O58" s="1"/>
  <c r="Y58"/>
  <c r="X58" s="1"/>
  <c r="J59"/>
  <c r="K59" s="1"/>
  <c r="M59"/>
  <c r="N59" s="1"/>
  <c r="P59"/>
  <c r="Q59" s="1"/>
  <c r="Y59"/>
  <c r="Z59" s="1"/>
  <c r="J60"/>
  <c r="I60" s="1"/>
  <c r="M60"/>
  <c r="L60" s="1"/>
  <c r="P60"/>
  <c r="Q60" s="1"/>
  <c r="Y60"/>
  <c r="Z60" s="1"/>
  <c r="J61"/>
  <c r="I61" s="1"/>
  <c r="M61"/>
  <c r="L61" s="1"/>
  <c r="P61"/>
  <c r="O61" s="1"/>
  <c r="Y61"/>
  <c r="X61" s="1"/>
  <c r="J62"/>
  <c r="K62" s="1"/>
  <c r="M62"/>
  <c r="L62" s="1"/>
  <c r="P62"/>
  <c r="O62" s="1"/>
  <c r="Y62"/>
  <c r="Z62" s="1"/>
  <c r="J33"/>
  <c r="K33" s="1"/>
  <c r="M33"/>
  <c r="L33" s="1"/>
  <c r="Y33"/>
  <c r="X33" s="1"/>
  <c r="J30"/>
  <c r="K30" s="1"/>
  <c r="M30"/>
  <c r="N30" s="1"/>
  <c r="Y30"/>
  <c r="X30" s="1"/>
  <c r="J31"/>
  <c r="I31" s="1"/>
  <c r="M31"/>
  <c r="L31" s="1"/>
  <c r="Y31"/>
  <c r="Z31" s="1"/>
  <c r="J32"/>
  <c r="I32" s="1"/>
  <c r="M32"/>
  <c r="L32" s="1"/>
  <c r="Y32"/>
  <c r="Z32" s="1"/>
  <c r="A9" i="30"/>
  <c r="E17"/>
  <c r="E20"/>
  <c r="E21"/>
  <c r="A22"/>
  <c r="A23"/>
  <c r="A24"/>
  <c r="A25"/>
  <c r="A26"/>
  <c r="E18" i="27"/>
  <c r="E21"/>
  <c r="E22"/>
  <c r="E28"/>
  <c r="G28" s="1"/>
  <c r="A30"/>
  <c r="A26"/>
  <c r="A27"/>
  <c r="A28"/>
  <c r="A29"/>
  <c r="B26" i="8"/>
  <c r="B25"/>
  <c r="B24"/>
  <c r="B23"/>
  <c r="B22"/>
  <c r="B21"/>
  <c r="B21" i="22" s="1"/>
  <c r="B20" i="8"/>
  <c r="B20" i="22" s="1"/>
  <c r="B19" i="8"/>
  <c r="B19" i="22" s="1"/>
  <c r="B18" i="8"/>
  <c r="B18" i="22" s="1"/>
  <c r="B17" i="8"/>
  <c r="B17" i="22" s="1"/>
  <c r="B16" i="8"/>
  <c r="B16" i="22" s="1"/>
  <c r="B15" i="8"/>
  <c r="B15" i="22" s="1"/>
  <c r="B14" i="8"/>
  <c r="B14" i="22" s="1"/>
  <c r="B13" i="8"/>
  <c r="B13" i="22" s="1"/>
  <c r="B12" i="8"/>
  <c r="W97" i="20" l="1"/>
  <c r="U97"/>
  <c r="AB97"/>
  <c r="W89"/>
  <c r="U89"/>
  <c r="AB89"/>
  <c r="AA54"/>
  <c r="AC54"/>
  <c r="AB34"/>
  <c r="AA34" s="1"/>
  <c r="R53"/>
  <c r="T53"/>
  <c r="V53"/>
  <c r="O32"/>
  <c r="Q49"/>
  <c r="O30"/>
  <c r="B26" i="30"/>
  <c r="B25" i="22"/>
  <c r="I49" i="20"/>
  <c r="B25" i="30"/>
  <c r="B24" i="22"/>
  <c r="X48" i="20"/>
  <c r="B24" i="30"/>
  <c r="B23" i="22"/>
  <c r="B26" i="27"/>
  <c r="B22" i="22"/>
  <c r="B30" i="27"/>
  <c r="B26" i="22"/>
  <c r="X109" i="20"/>
  <c r="S49"/>
  <c r="R49" s="1"/>
  <c r="N48"/>
  <c r="X49"/>
  <c r="L49"/>
  <c r="Q48"/>
  <c r="I48"/>
  <c r="N49"/>
  <c r="S48"/>
  <c r="L30"/>
  <c r="N92"/>
  <c r="Q78"/>
  <c r="S96"/>
  <c r="T96" s="1"/>
  <c r="N94"/>
  <c r="I86"/>
  <c r="S82"/>
  <c r="R82" s="1"/>
  <c r="Q61"/>
  <c r="O86"/>
  <c r="I78"/>
  <c r="I52"/>
  <c r="O84"/>
  <c r="I84"/>
  <c r="O51"/>
  <c r="I51"/>
  <c r="S61"/>
  <c r="T61" s="1"/>
  <c r="K61"/>
  <c r="S80"/>
  <c r="T80" s="1"/>
  <c r="X115"/>
  <c r="S51"/>
  <c r="X51"/>
  <c r="L51"/>
  <c r="N85"/>
  <c r="I109"/>
  <c r="Q111"/>
  <c r="K111"/>
  <c r="X110"/>
  <c r="N115"/>
  <c r="N116" s="1"/>
  <c r="Z83"/>
  <c r="N62"/>
  <c r="N60"/>
  <c r="S72"/>
  <c r="V72" s="1"/>
  <c r="Q95"/>
  <c r="K95"/>
  <c r="X94"/>
  <c r="Q93"/>
  <c r="K93"/>
  <c r="X92"/>
  <c r="N83"/>
  <c r="N77"/>
  <c r="S111"/>
  <c r="T111" s="1"/>
  <c r="Z85"/>
  <c r="S98"/>
  <c r="T98" s="1"/>
  <c r="S93"/>
  <c r="T93" s="1"/>
  <c r="S92"/>
  <c r="R92" s="1"/>
  <c r="S84"/>
  <c r="T84" s="1"/>
  <c r="X105"/>
  <c r="N110"/>
  <c r="X62"/>
  <c r="X60"/>
  <c r="S81"/>
  <c r="V81" s="1"/>
  <c r="X77"/>
  <c r="O52"/>
  <c r="S52"/>
  <c r="T52" s="1"/>
  <c r="B29" i="27"/>
  <c r="S31" i="20"/>
  <c r="R31" s="1"/>
  <c r="S58"/>
  <c r="T58" s="1"/>
  <c r="S88"/>
  <c r="T88" s="1"/>
  <c r="Z30"/>
  <c r="Z61"/>
  <c r="Z90"/>
  <c r="Z112"/>
  <c r="Z113" s="1"/>
  <c r="X32"/>
  <c r="K31"/>
  <c r="E29" i="27" s="1"/>
  <c r="G29" s="1"/>
  <c r="O59" i="20"/>
  <c r="I59"/>
  <c r="N58"/>
  <c r="O73"/>
  <c r="I73"/>
  <c r="N72"/>
  <c r="X99"/>
  <c r="L99"/>
  <c r="Q98"/>
  <c r="K98"/>
  <c r="X96"/>
  <c r="L96"/>
  <c r="O91"/>
  <c r="I91"/>
  <c r="N90"/>
  <c r="O88"/>
  <c r="I88"/>
  <c r="N87"/>
  <c r="S86"/>
  <c r="T86" s="1"/>
  <c r="S85"/>
  <c r="R85" s="1"/>
  <c r="Q82"/>
  <c r="K82"/>
  <c r="X81"/>
  <c r="L81"/>
  <c r="Q80"/>
  <c r="K80"/>
  <c r="X79"/>
  <c r="L79"/>
  <c r="N33"/>
  <c r="S109"/>
  <c r="R109" s="1"/>
  <c r="L112"/>
  <c r="Z58"/>
  <c r="Z72"/>
  <c r="Z33"/>
  <c r="Z87"/>
  <c r="B27" i="27"/>
  <c r="O31" i="20"/>
  <c r="S62"/>
  <c r="R62" s="1"/>
  <c r="L58"/>
  <c r="L72"/>
  <c r="N96"/>
  <c r="N81"/>
  <c r="S78"/>
  <c r="T78" s="1"/>
  <c r="S77"/>
  <c r="V77" s="1"/>
  <c r="L105"/>
  <c r="L109"/>
  <c r="S115"/>
  <c r="R115" s="1"/>
  <c r="Z98"/>
  <c r="Z93"/>
  <c r="Z88"/>
  <c r="Z84"/>
  <c r="Z80"/>
  <c r="N31"/>
  <c r="X50"/>
  <c r="N50"/>
  <c r="N32"/>
  <c r="B28" i="27"/>
  <c r="B23" i="30"/>
  <c r="Q33" i="20"/>
  <c r="Q35" s="1"/>
  <c r="I115"/>
  <c r="Q115"/>
  <c r="Q116" s="1"/>
  <c r="S112"/>
  <c r="O112"/>
  <c r="K112"/>
  <c r="X111"/>
  <c r="L111"/>
  <c r="Q110"/>
  <c r="I110"/>
  <c r="N111"/>
  <c r="S110"/>
  <c r="Q109"/>
  <c r="O109"/>
  <c r="I105"/>
  <c r="Q105"/>
  <c r="Q107" s="1"/>
  <c r="S105"/>
  <c r="T85"/>
  <c r="S95"/>
  <c r="S91"/>
  <c r="Q99"/>
  <c r="I99"/>
  <c r="N98"/>
  <c r="O96"/>
  <c r="K96"/>
  <c r="X95"/>
  <c r="L95"/>
  <c r="Q94"/>
  <c r="I94"/>
  <c r="N93"/>
  <c r="O92"/>
  <c r="K92"/>
  <c r="X91"/>
  <c r="L91"/>
  <c r="Q90"/>
  <c r="I90"/>
  <c r="N88"/>
  <c r="S87"/>
  <c r="O87"/>
  <c r="K87"/>
  <c r="X86"/>
  <c r="L86"/>
  <c r="Q85"/>
  <c r="I85"/>
  <c r="N84"/>
  <c r="S83"/>
  <c r="O83"/>
  <c r="K83"/>
  <c r="X82"/>
  <c r="L82"/>
  <c r="Q81"/>
  <c r="I81"/>
  <c r="N80"/>
  <c r="S79"/>
  <c r="O79"/>
  <c r="K79"/>
  <c r="X78"/>
  <c r="L78"/>
  <c r="Q77"/>
  <c r="I77"/>
  <c r="S99"/>
  <c r="S94"/>
  <c r="S90"/>
  <c r="N86"/>
  <c r="N82"/>
  <c r="N78"/>
  <c r="S73"/>
  <c r="X73"/>
  <c r="L73"/>
  <c r="Q72"/>
  <c r="I72"/>
  <c r="X52"/>
  <c r="L52"/>
  <c r="Q50"/>
  <c r="I50"/>
  <c r="N52"/>
  <c r="S50"/>
  <c r="S59"/>
  <c r="Q62"/>
  <c r="I62"/>
  <c r="N61"/>
  <c r="S60"/>
  <c r="O60"/>
  <c r="K60"/>
  <c r="X59"/>
  <c r="L59"/>
  <c r="Q58"/>
  <c r="I58"/>
  <c r="S33"/>
  <c r="I33"/>
  <c r="K32"/>
  <c r="X31"/>
  <c r="S30"/>
  <c r="I30"/>
  <c r="S32"/>
  <c r="R72" l="1"/>
  <c r="AA89"/>
  <c r="AC89"/>
  <c r="AA97"/>
  <c r="AC97"/>
  <c r="R96"/>
  <c r="V96"/>
  <c r="W96" s="1"/>
  <c r="T49"/>
  <c r="R93"/>
  <c r="R77"/>
  <c r="T82"/>
  <c r="T72"/>
  <c r="T77"/>
  <c r="V85"/>
  <c r="W85" s="1"/>
  <c r="V31"/>
  <c r="W31" s="1"/>
  <c r="T31"/>
  <c r="V93"/>
  <c r="W93" s="1"/>
  <c r="N113"/>
  <c r="V62"/>
  <c r="AB62" s="1"/>
  <c r="AC62" s="1"/>
  <c r="R86"/>
  <c r="V98"/>
  <c r="AB98" s="1"/>
  <c r="AC98" s="1"/>
  <c r="V86"/>
  <c r="U86" s="1"/>
  <c r="T81"/>
  <c r="R98"/>
  <c r="V82"/>
  <c r="W82" s="1"/>
  <c r="R81"/>
  <c r="R61"/>
  <c r="V61"/>
  <c r="W61" s="1"/>
  <c r="U53"/>
  <c r="AB53"/>
  <c r="W53"/>
  <c r="R84"/>
  <c r="V92"/>
  <c r="AB92" s="1"/>
  <c r="AC92" s="1"/>
  <c r="R58"/>
  <c r="R52"/>
  <c r="V80"/>
  <c r="U80" s="1"/>
  <c r="V109"/>
  <c r="U109" s="1"/>
  <c r="T62"/>
  <c r="V52"/>
  <c r="W52" s="1"/>
  <c r="R80"/>
  <c r="V88"/>
  <c r="AB88" s="1"/>
  <c r="AC88" s="1"/>
  <c r="T92"/>
  <c r="T109"/>
  <c r="R88"/>
  <c r="R111"/>
  <c r="V58"/>
  <c r="AB58" s="1"/>
  <c r="AC58" s="1"/>
  <c r="V84"/>
  <c r="AB84" s="1"/>
  <c r="AC84" s="1"/>
  <c r="K113"/>
  <c r="V111"/>
  <c r="U111" s="1"/>
  <c r="V78"/>
  <c r="AB78" s="1"/>
  <c r="AC78" s="1"/>
  <c r="V49"/>
  <c r="AB49" s="1"/>
  <c r="AC49" s="1"/>
  <c r="T48"/>
  <c r="R48"/>
  <c r="V48"/>
  <c r="R78"/>
  <c r="V115"/>
  <c r="W115" s="1"/>
  <c r="W116" s="1"/>
  <c r="Q113"/>
  <c r="R51"/>
  <c r="V51"/>
  <c r="T51"/>
  <c r="T115"/>
  <c r="T116" s="1"/>
  <c r="T110"/>
  <c r="R110"/>
  <c r="V110"/>
  <c r="R112"/>
  <c r="V112"/>
  <c r="T112"/>
  <c r="V105"/>
  <c r="R105"/>
  <c r="T105"/>
  <c r="T107" s="1"/>
  <c r="AB80"/>
  <c r="AC80" s="1"/>
  <c r="U93"/>
  <c r="AB77"/>
  <c r="AC77" s="1"/>
  <c r="W77"/>
  <c r="U77"/>
  <c r="R87"/>
  <c r="T87"/>
  <c r="V87"/>
  <c r="R95"/>
  <c r="V95"/>
  <c r="T95"/>
  <c r="U96"/>
  <c r="R90"/>
  <c r="V90"/>
  <c r="T90"/>
  <c r="R99"/>
  <c r="V99"/>
  <c r="T99"/>
  <c r="R91"/>
  <c r="V91"/>
  <c r="T91"/>
  <c r="T94"/>
  <c r="R94"/>
  <c r="V94"/>
  <c r="R79"/>
  <c r="V79"/>
  <c r="T79"/>
  <c r="AB81"/>
  <c r="AC81" s="1"/>
  <c r="W81"/>
  <c r="U81"/>
  <c r="R83"/>
  <c r="V83"/>
  <c r="T83"/>
  <c r="W72"/>
  <c r="U72"/>
  <c r="AB72"/>
  <c r="AC72" s="1"/>
  <c r="R73"/>
  <c r="V73"/>
  <c r="T73"/>
  <c r="T50"/>
  <c r="R50"/>
  <c r="V50"/>
  <c r="R59"/>
  <c r="V59"/>
  <c r="T59"/>
  <c r="R60"/>
  <c r="T60"/>
  <c r="V60"/>
  <c r="R33"/>
  <c r="V33"/>
  <c r="T33"/>
  <c r="T30"/>
  <c r="R30"/>
  <c r="V30"/>
  <c r="R32"/>
  <c r="V32"/>
  <c r="T32"/>
  <c r="H116"/>
  <c r="C26" i="8" s="1"/>
  <c r="C24"/>
  <c r="W49" i="20" l="1"/>
  <c r="AB96"/>
  <c r="AC96" s="1"/>
  <c r="W62"/>
  <c r="W84"/>
  <c r="U85"/>
  <c r="U82"/>
  <c r="AB85"/>
  <c r="AC85" s="1"/>
  <c r="U62"/>
  <c r="U31"/>
  <c r="U52"/>
  <c r="AB31"/>
  <c r="AC31" s="1"/>
  <c r="W92"/>
  <c r="W98"/>
  <c r="AB93"/>
  <c r="AC93" s="1"/>
  <c r="AB86"/>
  <c r="AC86" s="1"/>
  <c r="AB52"/>
  <c r="AC52" s="1"/>
  <c r="U98"/>
  <c r="W86"/>
  <c r="U84"/>
  <c r="AB82"/>
  <c r="AC82" s="1"/>
  <c r="W58"/>
  <c r="W109"/>
  <c r="U61"/>
  <c r="AB61"/>
  <c r="AC61" s="1"/>
  <c r="AA53"/>
  <c r="AC53"/>
  <c r="U92"/>
  <c r="W88"/>
  <c r="W80"/>
  <c r="U58"/>
  <c r="U88"/>
  <c r="AB109"/>
  <c r="AC109" s="1"/>
  <c r="AB111"/>
  <c r="AC111" s="1"/>
  <c r="U78"/>
  <c r="W78"/>
  <c r="C28" i="27"/>
  <c r="I28" s="1"/>
  <c r="C24" i="22"/>
  <c r="W111" i="20"/>
  <c r="C22" i="27"/>
  <c r="C18" i="22"/>
  <c r="C30" i="27"/>
  <c r="C26" i="22"/>
  <c r="U49" i="20"/>
  <c r="AA49"/>
  <c r="AB48"/>
  <c r="AC48" s="1"/>
  <c r="W48"/>
  <c r="U48"/>
  <c r="U115"/>
  <c r="AB115"/>
  <c r="AA115" s="1"/>
  <c r="U51"/>
  <c r="AB51"/>
  <c r="AC51" s="1"/>
  <c r="W51"/>
  <c r="T113"/>
  <c r="AB110"/>
  <c r="AC110" s="1"/>
  <c r="W110"/>
  <c r="U110"/>
  <c r="U112"/>
  <c r="AB112"/>
  <c r="AC112" s="1"/>
  <c r="W112"/>
  <c r="W105"/>
  <c r="W107" s="1"/>
  <c r="AB105"/>
  <c r="AC105" s="1"/>
  <c r="U105"/>
  <c r="U79"/>
  <c r="AB79"/>
  <c r="AC79" s="1"/>
  <c r="W79"/>
  <c r="AA98"/>
  <c r="U95"/>
  <c r="AB95"/>
  <c r="AC95" s="1"/>
  <c r="W95"/>
  <c r="U83"/>
  <c r="AB83"/>
  <c r="AC83" s="1"/>
  <c r="W83"/>
  <c r="AA81"/>
  <c r="AA88"/>
  <c r="AA78"/>
  <c r="AA80"/>
  <c r="W94"/>
  <c r="U94"/>
  <c r="AB94"/>
  <c r="AC94" s="1"/>
  <c r="AA92"/>
  <c r="AB99"/>
  <c r="AC99" s="1"/>
  <c r="W99"/>
  <c r="U99"/>
  <c r="U87"/>
  <c r="AB87"/>
  <c r="AC87" s="1"/>
  <c r="W87"/>
  <c r="AA84"/>
  <c r="AA77"/>
  <c r="W91"/>
  <c r="U91"/>
  <c r="AB91"/>
  <c r="AC91" s="1"/>
  <c r="W90"/>
  <c r="U90"/>
  <c r="AB90"/>
  <c r="AC90" s="1"/>
  <c r="AB73"/>
  <c r="AC73" s="1"/>
  <c r="W73"/>
  <c r="U73"/>
  <c r="AA72"/>
  <c r="AB50"/>
  <c r="AC50" s="1"/>
  <c r="W50"/>
  <c r="U50"/>
  <c r="AA62"/>
  <c r="AA58"/>
  <c r="U60"/>
  <c r="AB60"/>
  <c r="AC60" s="1"/>
  <c r="W60"/>
  <c r="U59"/>
  <c r="AB59"/>
  <c r="AC59" s="1"/>
  <c r="W59"/>
  <c r="U33"/>
  <c r="W33"/>
  <c r="AB33"/>
  <c r="AC33" s="1"/>
  <c r="AB32"/>
  <c r="AC32" s="1"/>
  <c r="W32"/>
  <c r="U32"/>
  <c r="U30"/>
  <c r="AB30"/>
  <c r="AC30" s="1"/>
  <c r="W30"/>
  <c r="H74"/>
  <c r="C22" i="8" s="1"/>
  <c r="J76" i="20"/>
  <c r="K76" s="1"/>
  <c r="K103" s="1"/>
  <c r="M76"/>
  <c r="L76" s="1"/>
  <c r="P76"/>
  <c r="Q76" s="1"/>
  <c r="Q103" s="1"/>
  <c r="Y76"/>
  <c r="J38"/>
  <c r="K38" s="1"/>
  <c r="M38"/>
  <c r="P38"/>
  <c r="O38" s="1"/>
  <c r="Y38"/>
  <c r="J29"/>
  <c r="I29" s="1"/>
  <c r="M29"/>
  <c r="O29"/>
  <c r="Y29"/>
  <c r="J17"/>
  <c r="K17" s="1"/>
  <c r="M17"/>
  <c r="L17" s="1"/>
  <c r="P17"/>
  <c r="Y17"/>
  <c r="J18"/>
  <c r="K18" s="1"/>
  <c r="E20" i="27" s="1"/>
  <c r="M18" i="20"/>
  <c r="L18" s="1"/>
  <c r="P18"/>
  <c r="Y18"/>
  <c r="I26" i="22" l="1"/>
  <c r="L26" s="1"/>
  <c r="M26" s="1"/>
  <c r="G26"/>
  <c r="E26"/>
  <c r="E18"/>
  <c r="I18"/>
  <c r="G18"/>
  <c r="AA96" i="20"/>
  <c r="AA31"/>
  <c r="AA93"/>
  <c r="AA85"/>
  <c r="AA52"/>
  <c r="AA109"/>
  <c r="AA82"/>
  <c r="AA86"/>
  <c r="AA111"/>
  <c r="AA61"/>
  <c r="C16" i="22"/>
  <c r="AC115" i="20"/>
  <c r="AC116" s="1"/>
  <c r="C25" i="30"/>
  <c r="C29" i="27"/>
  <c r="I29" s="1"/>
  <c r="C25" i="22"/>
  <c r="C24" i="30"/>
  <c r="C23" i="22"/>
  <c r="C23" i="27"/>
  <c r="C19" i="22"/>
  <c r="C23" i="30"/>
  <c r="C22" i="22"/>
  <c r="C24" i="27"/>
  <c r="C20" i="22"/>
  <c r="C18" i="27"/>
  <c r="C14" i="22"/>
  <c r="AA48" i="20"/>
  <c r="AA51"/>
  <c r="W113"/>
  <c r="O18"/>
  <c r="Q18"/>
  <c r="O17"/>
  <c r="Q17"/>
  <c r="X18"/>
  <c r="Z18"/>
  <c r="X17"/>
  <c r="Z17"/>
  <c r="X76"/>
  <c r="Z76"/>
  <c r="Z103" s="1"/>
  <c r="K19"/>
  <c r="L38"/>
  <c r="N38"/>
  <c r="X38"/>
  <c r="Z38"/>
  <c r="C20" i="27"/>
  <c r="X29" i="20"/>
  <c r="Z29"/>
  <c r="L29"/>
  <c r="N29"/>
  <c r="AA110"/>
  <c r="AC113"/>
  <c r="AA112"/>
  <c r="AA105"/>
  <c r="AC107"/>
  <c r="AA90"/>
  <c r="AA91"/>
  <c r="AA87"/>
  <c r="AA99"/>
  <c r="AA95"/>
  <c r="AA94"/>
  <c r="AA83"/>
  <c r="AA79"/>
  <c r="AA73"/>
  <c r="AA50"/>
  <c r="AA59"/>
  <c r="AA60"/>
  <c r="AA33"/>
  <c r="AA30"/>
  <c r="AA32"/>
  <c r="H19"/>
  <c r="C13" i="8" s="1"/>
  <c r="O76" i="20"/>
  <c r="N76"/>
  <c r="N103" s="1"/>
  <c r="I76"/>
  <c r="S76"/>
  <c r="K29"/>
  <c r="E30" i="27"/>
  <c r="G30" s="1"/>
  <c r="I30" s="1"/>
  <c r="Q38" i="20"/>
  <c r="I38"/>
  <c r="S38"/>
  <c r="S29"/>
  <c r="I17"/>
  <c r="I18"/>
  <c r="S18"/>
  <c r="N18"/>
  <c r="E19" i="30" s="1"/>
  <c r="S17" i="20"/>
  <c r="N17"/>
  <c r="G20" i="22" l="1"/>
  <c r="I20"/>
  <c r="E20"/>
  <c r="L18"/>
  <c r="M18" s="1"/>
  <c r="G16"/>
  <c r="E16"/>
  <c r="I16"/>
  <c r="Q19" i="20"/>
  <c r="C27" i="27"/>
  <c r="C26"/>
  <c r="C26" i="30"/>
  <c r="C17" i="27"/>
  <c r="C13" i="22"/>
  <c r="Z19" i="20"/>
  <c r="N19"/>
  <c r="E18" i="30"/>
  <c r="E27" i="27"/>
  <c r="G27" s="1"/>
  <c r="R76" i="20"/>
  <c r="V76"/>
  <c r="T76"/>
  <c r="T103" s="1"/>
  <c r="T38"/>
  <c r="R38"/>
  <c r="V38"/>
  <c r="R29"/>
  <c r="V29"/>
  <c r="T29"/>
  <c r="T18"/>
  <c r="R18"/>
  <c r="V18"/>
  <c r="T17"/>
  <c r="R17"/>
  <c r="V17"/>
  <c r="L20" i="22" l="1"/>
  <c r="M20" s="1"/>
  <c r="L16"/>
  <c r="M16" s="1"/>
  <c r="G13"/>
  <c r="E13"/>
  <c r="I13"/>
  <c r="I27" i="27"/>
  <c r="T19" i="20"/>
  <c r="W76"/>
  <c r="W103" s="1"/>
  <c r="U76"/>
  <c r="AB76"/>
  <c r="AC76" s="1"/>
  <c r="AB38"/>
  <c r="AC38" s="1"/>
  <c r="W38"/>
  <c r="U38"/>
  <c r="W29"/>
  <c r="U29"/>
  <c r="AB29"/>
  <c r="AC29" s="1"/>
  <c r="U18"/>
  <c r="AB18"/>
  <c r="AC18" s="1"/>
  <c r="W18"/>
  <c r="U17"/>
  <c r="AB17"/>
  <c r="AC17" s="1"/>
  <c r="W17"/>
  <c r="L13" i="22" l="1"/>
  <c r="M13" s="1"/>
  <c r="W19" i="20"/>
  <c r="AA76"/>
  <c r="AC103"/>
  <c r="AA38"/>
  <c r="AA29"/>
  <c r="AA17"/>
  <c r="AA18"/>
  <c r="AC19" l="1"/>
  <c r="A8" i="30"/>
  <c r="A4" i="8"/>
  <c r="A3"/>
  <c r="A2"/>
  <c r="B17" i="30"/>
  <c r="G18" i="27"/>
  <c r="G21"/>
  <c r="A17"/>
  <c r="A18"/>
  <c r="A19"/>
  <c r="A20"/>
  <c r="A21"/>
  <c r="A22"/>
  <c r="A23"/>
  <c r="A24"/>
  <c r="A25"/>
  <c r="B20"/>
  <c r="C19" i="30"/>
  <c r="B22"/>
  <c r="B21"/>
  <c r="B20"/>
  <c r="B19"/>
  <c r="B21" i="27"/>
  <c r="B16" i="30"/>
  <c r="B15"/>
  <c r="B14"/>
  <c r="C17"/>
  <c r="C15" i="22" l="1"/>
  <c r="B22" i="27"/>
  <c r="B18"/>
  <c r="B17"/>
  <c r="B19"/>
  <c r="B18" i="30"/>
  <c r="I15" i="22" l="1"/>
  <c r="E15"/>
  <c r="G15"/>
  <c r="C19" i="27"/>
  <c r="C16" i="30"/>
  <c r="C21"/>
  <c r="C20"/>
  <c r="C14"/>
  <c r="L15" i="22" l="1"/>
  <c r="M15" s="1"/>
  <c r="C15" i="30"/>
  <c r="I18" i="27"/>
  <c r="A21" i="30"/>
  <c r="A14"/>
  <c r="A15"/>
  <c r="A16"/>
  <c r="A17"/>
  <c r="A18"/>
  <c r="A19"/>
  <c r="A20"/>
  <c r="J71" i="20"/>
  <c r="I71" s="1"/>
  <c r="M71"/>
  <c r="L71" s="1"/>
  <c r="P71"/>
  <c r="O71" s="1"/>
  <c r="Y71"/>
  <c r="J26"/>
  <c r="I26" s="1"/>
  <c r="M26"/>
  <c r="P26"/>
  <c r="O26" s="1"/>
  <c r="Y26"/>
  <c r="X26" l="1"/>
  <c r="Z26"/>
  <c r="Z27" s="1"/>
  <c r="X71"/>
  <c r="Z71"/>
  <c r="Z74" s="1"/>
  <c r="L26"/>
  <c r="N26"/>
  <c r="B23" i="27"/>
  <c r="B24"/>
  <c r="B25"/>
  <c r="Q71" i="20"/>
  <c r="Q74" s="1"/>
  <c r="K71"/>
  <c r="S71"/>
  <c r="T71" s="1"/>
  <c r="T74" s="1"/>
  <c r="N71"/>
  <c r="K26"/>
  <c r="Q26"/>
  <c r="Q27" s="1"/>
  <c r="S26"/>
  <c r="T26" s="1"/>
  <c r="T27" s="1"/>
  <c r="N74" l="1"/>
  <c r="N27"/>
  <c r="E26" i="30" s="1"/>
  <c r="G26" s="1"/>
  <c r="I26" s="1"/>
  <c r="E25"/>
  <c r="K27" i="20"/>
  <c r="E23" i="27" s="1"/>
  <c r="E26"/>
  <c r="G26" s="1"/>
  <c r="K74" i="20"/>
  <c r="V71"/>
  <c r="AB71" s="1"/>
  <c r="AC71" s="1"/>
  <c r="R71"/>
  <c r="V26"/>
  <c r="U26" s="1"/>
  <c r="R26"/>
  <c r="F26" i="30" l="1"/>
  <c r="I26" i="27"/>
  <c r="N35" i="20"/>
  <c r="G25" i="30"/>
  <c r="I25" s="1"/>
  <c r="F25"/>
  <c r="F20"/>
  <c r="F17"/>
  <c r="W71" i="20"/>
  <c r="W74" s="1"/>
  <c r="U71"/>
  <c r="AC74"/>
  <c r="AA71"/>
  <c r="AB26"/>
  <c r="W26"/>
  <c r="W27" s="1"/>
  <c r="AC26" l="1"/>
  <c r="AC27" s="1"/>
  <c r="E24" i="30"/>
  <c r="AA26" i="20"/>
  <c r="B16" i="27"/>
  <c r="P66" i="20"/>
  <c r="O66" s="1"/>
  <c r="M66"/>
  <c r="N66" s="1"/>
  <c r="K35"/>
  <c r="M14" i="30"/>
  <c r="N14" s="1"/>
  <c r="M15"/>
  <c r="N15" s="1"/>
  <c r="M16"/>
  <c r="N16" s="1"/>
  <c r="M17"/>
  <c r="N17" s="1"/>
  <c r="M18"/>
  <c r="N18" s="1"/>
  <c r="M26"/>
  <c r="N26" s="1"/>
  <c r="K18"/>
  <c r="L18" s="1"/>
  <c r="J37" i="20"/>
  <c r="K37" s="1"/>
  <c r="K41" s="1"/>
  <c r="M37"/>
  <c r="P37"/>
  <c r="O37" s="1"/>
  <c r="J47"/>
  <c r="K47" s="1"/>
  <c r="K55" s="1"/>
  <c r="M47"/>
  <c r="L47" s="1"/>
  <c r="P47"/>
  <c r="O47" s="1"/>
  <c r="J57"/>
  <c r="M57"/>
  <c r="L57" s="1"/>
  <c r="P57"/>
  <c r="O57" s="1"/>
  <c r="J21"/>
  <c r="K21" s="1"/>
  <c r="E19" i="27" s="1"/>
  <c r="M21" i="20"/>
  <c r="N21" s="1"/>
  <c r="P21"/>
  <c r="Q21" s="1"/>
  <c r="Q24" s="1"/>
  <c r="Y66"/>
  <c r="Z66" s="1"/>
  <c r="Y47"/>
  <c r="Y57"/>
  <c r="Z57" s="1"/>
  <c r="P14"/>
  <c r="J66"/>
  <c r="I66" s="1"/>
  <c r="Y37"/>
  <c r="Z45" l="1"/>
  <c r="X47"/>
  <c r="Z47"/>
  <c r="Z55" s="1"/>
  <c r="E22" i="30"/>
  <c r="F22" s="1"/>
  <c r="N24" i="20"/>
  <c r="E23" i="30" s="1"/>
  <c r="L37" i="20"/>
  <c r="N37"/>
  <c r="N41" s="1"/>
  <c r="X37"/>
  <c r="Z37"/>
  <c r="Z41" s="1"/>
  <c r="O14"/>
  <c r="Q14"/>
  <c r="Q15" s="1"/>
  <c r="Z35"/>
  <c r="G24" i="30"/>
  <c r="I24" s="1"/>
  <c r="F24"/>
  <c r="E25" i="27"/>
  <c r="F21" i="30"/>
  <c r="K24" i="20"/>
  <c r="E24" i="27" s="1"/>
  <c r="G23"/>
  <c r="L66" i="20"/>
  <c r="K57"/>
  <c r="K64" s="1"/>
  <c r="I57"/>
  <c r="S66"/>
  <c r="R66" s="1"/>
  <c r="K45"/>
  <c r="I21"/>
  <c r="X57"/>
  <c r="N45"/>
  <c r="N47"/>
  <c r="N55" s="1"/>
  <c r="Q47"/>
  <c r="Q55" s="1"/>
  <c r="Q45"/>
  <c r="Q57"/>
  <c r="Q64" s="1"/>
  <c r="O21"/>
  <c r="N57"/>
  <c r="N64" s="1"/>
  <c r="Q37"/>
  <c r="Q41" s="1"/>
  <c r="X66"/>
  <c r="I47"/>
  <c r="I37"/>
  <c r="S57"/>
  <c r="V57" s="1"/>
  <c r="S47"/>
  <c r="S37"/>
  <c r="S21"/>
  <c r="K66"/>
  <c r="K69" s="1"/>
  <c r="L21"/>
  <c r="M14"/>
  <c r="E14" i="30"/>
  <c r="F14" s="1"/>
  <c r="N69" i="20"/>
  <c r="H15" l="1"/>
  <c r="F23" i="30"/>
  <c r="G23"/>
  <c r="I23" s="1"/>
  <c r="G24" i="27"/>
  <c r="I24" s="1"/>
  <c r="G25"/>
  <c r="G20" i="30"/>
  <c r="I20" s="1"/>
  <c r="I23" i="27"/>
  <c r="G22"/>
  <c r="Z69" i="20"/>
  <c r="W35"/>
  <c r="T35"/>
  <c r="T45"/>
  <c r="T57"/>
  <c r="T64" s="1"/>
  <c r="R57"/>
  <c r="T37"/>
  <c r="T41" s="1"/>
  <c r="V37"/>
  <c r="R37"/>
  <c r="T47"/>
  <c r="T55" s="1"/>
  <c r="R47"/>
  <c r="T21"/>
  <c r="T24" s="1"/>
  <c r="R21"/>
  <c r="W57"/>
  <c r="U57"/>
  <c r="AB57"/>
  <c r="AC57" s="1"/>
  <c r="V47"/>
  <c r="L14"/>
  <c r="N14"/>
  <c r="E13" i="30"/>
  <c r="C12" i="8" l="1"/>
  <c r="C16" i="27" s="1"/>
  <c r="C12" i="22"/>
  <c r="E15" i="30"/>
  <c r="F15" s="1"/>
  <c r="N15" i="20"/>
  <c r="G22" i="30"/>
  <c r="F13"/>
  <c r="F27" s="1"/>
  <c r="I22" i="27"/>
  <c r="G21" i="30"/>
  <c r="I21" s="1"/>
  <c r="AC35" i="20"/>
  <c r="AC45"/>
  <c r="E16" i="30"/>
  <c r="AB37" i="20"/>
  <c r="AC37" s="1"/>
  <c r="AC41" s="1"/>
  <c r="W37"/>
  <c r="W41" s="1"/>
  <c r="U37"/>
  <c r="AA57"/>
  <c r="AC64"/>
  <c r="W45"/>
  <c r="U47"/>
  <c r="AB47"/>
  <c r="AC47" s="1"/>
  <c r="AC55" s="1"/>
  <c r="W47"/>
  <c r="W55" s="1"/>
  <c r="G15" i="30" l="1"/>
  <c r="I15" s="1"/>
  <c r="E27"/>
  <c r="G19"/>
  <c r="I19" s="1"/>
  <c r="F19"/>
  <c r="G18"/>
  <c r="F18"/>
  <c r="F16"/>
  <c r="AA37" i="20"/>
  <c r="AA47"/>
  <c r="C17" i="22" l="1"/>
  <c r="B13" i="30"/>
  <c r="B12" i="22"/>
  <c r="I17" l="1"/>
  <c r="G17"/>
  <c r="E17"/>
  <c r="C21" i="27"/>
  <c r="C18" i="30"/>
  <c r="Y21" i="20"/>
  <c r="Z21" s="1"/>
  <c r="Z24" s="1"/>
  <c r="V21"/>
  <c r="Y14"/>
  <c r="Z14" s="1"/>
  <c r="Z15" s="1"/>
  <c r="J14"/>
  <c r="I14" s="1"/>
  <c r="L17" i="22" l="1"/>
  <c r="M17" s="1"/>
  <c r="I21" i="27"/>
  <c r="S14" i="20"/>
  <c r="X21"/>
  <c r="K14"/>
  <c r="K15" s="1"/>
  <c r="AB21"/>
  <c r="AC21" s="1"/>
  <c r="U21"/>
  <c r="W21"/>
  <c r="W24" s="1"/>
  <c r="X14"/>
  <c r="G20" i="27" l="1"/>
  <c r="G19"/>
  <c r="E17"/>
  <c r="E16"/>
  <c r="T14" i="20"/>
  <c r="T15" s="1"/>
  <c r="R14"/>
  <c r="AC24"/>
  <c r="AA21"/>
  <c r="V14"/>
  <c r="E31" i="27" l="1"/>
  <c r="I19"/>
  <c r="G16" i="30"/>
  <c r="I16" s="1"/>
  <c r="G17"/>
  <c r="I17" s="1"/>
  <c r="I20" i="27"/>
  <c r="G17"/>
  <c r="I18" i="30"/>
  <c r="C13"/>
  <c r="U14" i="20"/>
  <c r="W14"/>
  <c r="W15" s="1"/>
  <c r="AB14"/>
  <c r="AC14" s="1"/>
  <c r="A8" i="27"/>
  <c r="B6" i="22" s="1"/>
  <c r="AA14" i="20" l="1"/>
  <c r="G14" i="30"/>
  <c r="I17" i="27"/>
  <c r="I14" i="30" l="1"/>
  <c r="G16" i="27"/>
  <c r="G31" s="1"/>
  <c r="A9"/>
  <c r="A13" i="30"/>
  <c r="M16" i="27"/>
  <c r="N16" s="1"/>
  <c r="A16"/>
  <c r="D12" i="8"/>
  <c r="F12"/>
  <c r="E25" i="31"/>
  <c r="E29"/>
  <c r="M17" i="27"/>
  <c r="N17" s="1"/>
  <c r="M18"/>
  <c r="M19"/>
  <c r="M32" i="31"/>
  <c r="N32" s="1"/>
  <c r="M33"/>
  <c r="N33" s="1"/>
  <c r="M34"/>
  <c r="N34" s="1"/>
  <c r="M35"/>
  <c r="N35" s="1"/>
  <c r="M36"/>
  <c r="N36" s="1"/>
  <c r="M37"/>
  <c r="N37" s="1"/>
  <c r="M18"/>
  <c r="N18" s="1"/>
  <c r="M19"/>
  <c r="N19" s="1"/>
  <c r="M20"/>
  <c r="N20" s="1"/>
  <c r="M21"/>
  <c r="N21" s="1"/>
  <c r="M22"/>
  <c r="N22" s="1"/>
  <c r="M23"/>
  <c r="N23" s="1"/>
  <c r="M24"/>
  <c r="N24" s="1"/>
  <c r="M25"/>
  <c r="N25" s="1"/>
  <c r="M26"/>
  <c r="N26" s="1"/>
  <c r="M27"/>
  <c r="N27" s="1"/>
  <c r="M28"/>
  <c r="N28" s="1"/>
  <c r="M29"/>
  <c r="N29" s="1"/>
  <c r="M30"/>
  <c r="N30" s="1"/>
  <c r="M31"/>
  <c r="N31" s="1"/>
  <c r="K30"/>
  <c r="L30" s="1"/>
  <c r="K31"/>
  <c r="L31" s="1"/>
  <c r="K32"/>
  <c r="L32" s="1"/>
  <c r="K33"/>
  <c r="L33" s="1"/>
  <c r="K34"/>
  <c r="L34" s="1"/>
  <c r="K35"/>
  <c r="L35" s="1"/>
  <c r="K36"/>
  <c r="L36" s="1"/>
  <c r="K37"/>
  <c r="L37" s="1"/>
  <c r="K23"/>
  <c r="L23" s="1"/>
  <c r="K24"/>
  <c r="L24" s="1"/>
  <c r="K27"/>
  <c r="L27" s="1"/>
  <c r="K28"/>
  <c r="L28" s="1"/>
  <c r="K29"/>
  <c r="L29" s="1"/>
  <c r="F13" i="8"/>
  <c r="F14"/>
  <c r="F15"/>
  <c r="I15" i="58"/>
  <c r="B37" i="31"/>
  <c r="B36"/>
  <c r="B35"/>
  <c r="B34"/>
  <c r="B33"/>
  <c r="B32"/>
  <c r="B31"/>
  <c r="B30"/>
  <c r="B29"/>
  <c r="B28"/>
  <c r="B27"/>
  <c r="B26"/>
  <c r="B25"/>
  <c r="B24"/>
  <c r="B23"/>
  <c r="B22"/>
  <c r="A22"/>
  <c r="B21"/>
  <c r="A21"/>
  <c r="B20"/>
  <c r="A20"/>
  <c r="B19"/>
  <c r="A19"/>
  <c r="B18"/>
  <c r="A18"/>
  <c r="M17"/>
  <c r="M38" s="1"/>
  <c r="B17"/>
  <c r="A17"/>
  <c r="A12"/>
  <c r="A11"/>
  <c r="A10"/>
  <c r="I9"/>
  <c r="M13" i="30"/>
  <c r="E36" i="31"/>
  <c r="E35"/>
  <c r="E34"/>
  <c r="E31"/>
  <c r="E28"/>
  <c r="E27"/>
  <c r="E18"/>
  <c r="K16" i="27" s="1"/>
  <c r="E23" i="31"/>
  <c r="E37"/>
  <c r="E26"/>
  <c r="K25" s="1"/>
  <c r="L25" s="1"/>
  <c r="E22"/>
  <c r="E30"/>
  <c r="E33"/>
  <c r="E20"/>
  <c r="E32"/>
  <c r="G18" i="44"/>
  <c r="AT18" s="1"/>
  <c r="G17"/>
  <c r="A10" i="29"/>
  <c r="A10" i="14"/>
  <c r="CN139" i="19"/>
  <c r="CW139" s="1"/>
  <c r="CK139"/>
  <c r="CQ139" s="1"/>
  <c r="CP139" s="1"/>
  <c r="CD139"/>
  <c r="BX139"/>
  <c r="BR139"/>
  <c r="BL139"/>
  <c r="BF139"/>
  <c r="AZ139"/>
  <c r="AT139"/>
  <c r="AN139"/>
  <c r="AH139"/>
  <c r="AB139"/>
  <c r="V139"/>
  <c r="P139"/>
  <c r="H139"/>
  <c r="J139" s="1"/>
  <c r="CN137"/>
  <c r="CW137" s="1"/>
  <c r="CV137" s="1"/>
  <c r="CK137"/>
  <c r="CD137"/>
  <c r="BX137"/>
  <c r="BR137"/>
  <c r="BL137"/>
  <c r="BF137"/>
  <c r="AZ137"/>
  <c r="AT137"/>
  <c r="AN137"/>
  <c r="AH137"/>
  <c r="AB137"/>
  <c r="V137"/>
  <c r="P137"/>
  <c r="H137"/>
  <c r="J137" s="1"/>
  <c r="CN136"/>
  <c r="CK136"/>
  <c r="CJ136" s="1"/>
  <c r="CD136"/>
  <c r="BX136"/>
  <c r="BR136"/>
  <c r="BL136"/>
  <c r="BF136"/>
  <c r="AZ136"/>
  <c r="AT136"/>
  <c r="AN136"/>
  <c r="AH136"/>
  <c r="AB136"/>
  <c r="V136"/>
  <c r="P136"/>
  <c r="H136"/>
  <c r="J136" s="1"/>
  <c r="CN135"/>
  <c r="CK135"/>
  <c r="CD135"/>
  <c r="BX135"/>
  <c r="BR135"/>
  <c r="BL135"/>
  <c r="BF135"/>
  <c r="AZ135"/>
  <c r="AT135"/>
  <c r="AN135"/>
  <c r="AH135"/>
  <c r="AB135"/>
  <c r="V135"/>
  <c r="P135"/>
  <c r="H135"/>
  <c r="J135" s="1"/>
  <c r="CN134"/>
  <c r="CK134"/>
  <c r="CD134"/>
  <c r="BX134"/>
  <c r="BR134"/>
  <c r="BL134"/>
  <c r="BF134"/>
  <c r="AZ134"/>
  <c r="AT134"/>
  <c r="AN134"/>
  <c r="AH134"/>
  <c r="AB134"/>
  <c r="V134"/>
  <c r="P134"/>
  <c r="H134"/>
  <c r="I134" s="1"/>
  <c r="CN133"/>
  <c r="CK133"/>
  <c r="CQ133" s="1"/>
  <c r="CP133" s="1"/>
  <c r="CD133"/>
  <c r="BX133"/>
  <c r="BR133"/>
  <c r="BL133"/>
  <c r="BF133"/>
  <c r="AZ133"/>
  <c r="AT133"/>
  <c r="AN133"/>
  <c r="AH133"/>
  <c r="AB133"/>
  <c r="V133"/>
  <c r="P133"/>
  <c r="H133"/>
  <c r="B18" i="43"/>
  <c r="B17"/>
  <c r="B16"/>
  <c r="AC17"/>
  <c r="A10"/>
  <c r="A8"/>
  <c r="A7"/>
  <c r="A6"/>
  <c r="CN101" i="44"/>
  <c r="CK101"/>
  <c r="CJ101" s="1"/>
  <c r="CD101"/>
  <c r="BX101"/>
  <c r="BR101"/>
  <c r="BL101"/>
  <c r="BF101"/>
  <c r="AZ101"/>
  <c r="AT101"/>
  <c r="AN101"/>
  <c r="AH101"/>
  <c r="AB101"/>
  <c r="V101"/>
  <c r="P101"/>
  <c r="H101"/>
  <c r="J101" s="1"/>
  <c r="CN100"/>
  <c r="CK100"/>
  <c r="CD100"/>
  <c r="BX100"/>
  <c r="BR100"/>
  <c r="BL100"/>
  <c r="BF100"/>
  <c r="AZ100"/>
  <c r="AT100"/>
  <c r="AN100"/>
  <c r="AH100"/>
  <c r="AB100"/>
  <c r="V100"/>
  <c r="P100"/>
  <c r="H100"/>
  <c r="CN99"/>
  <c r="CK99"/>
  <c r="CD99"/>
  <c r="BX99"/>
  <c r="BR99"/>
  <c r="BL99"/>
  <c r="BF99"/>
  <c r="AZ99"/>
  <c r="AT99"/>
  <c r="AN99"/>
  <c r="AH99"/>
  <c r="AB99"/>
  <c r="V99"/>
  <c r="P99"/>
  <c r="H99"/>
  <c r="CN98"/>
  <c r="CK98"/>
  <c r="CD98"/>
  <c r="BX98"/>
  <c r="BR98"/>
  <c r="BL98"/>
  <c r="BF98"/>
  <c r="AZ98"/>
  <c r="AT98"/>
  <c r="AN98"/>
  <c r="AH98"/>
  <c r="AB98"/>
  <c r="V98"/>
  <c r="P98"/>
  <c r="H98"/>
  <c r="J98" s="1"/>
  <c r="CN97"/>
  <c r="CK97"/>
  <c r="CJ97" s="1"/>
  <c r="CD97"/>
  <c r="BX97"/>
  <c r="BR97"/>
  <c r="BL97"/>
  <c r="BF97"/>
  <c r="AZ97"/>
  <c r="AT97"/>
  <c r="AN97"/>
  <c r="AH97"/>
  <c r="AB97"/>
  <c r="V97"/>
  <c r="P97"/>
  <c r="H97"/>
  <c r="J97" s="1"/>
  <c r="CN96"/>
  <c r="CK96"/>
  <c r="CD96"/>
  <c r="BX96"/>
  <c r="BR96"/>
  <c r="BL96"/>
  <c r="BF96"/>
  <c r="AZ96"/>
  <c r="AT96"/>
  <c r="AN96"/>
  <c r="AH96"/>
  <c r="AB96"/>
  <c r="V96"/>
  <c r="P96"/>
  <c r="H96"/>
  <c r="J96" s="1"/>
  <c r="CN95"/>
  <c r="CK95"/>
  <c r="CD95"/>
  <c r="BX95"/>
  <c r="BR95"/>
  <c r="BL95"/>
  <c r="BF95"/>
  <c r="AZ95"/>
  <c r="AT95"/>
  <c r="AN95"/>
  <c r="AH95"/>
  <c r="AB95"/>
  <c r="V95"/>
  <c r="P95"/>
  <c r="H95"/>
  <c r="J95" s="1"/>
  <c r="CN94"/>
  <c r="CK94"/>
  <c r="CD94"/>
  <c r="BX94"/>
  <c r="BR94"/>
  <c r="BL94"/>
  <c r="BF94"/>
  <c r="AZ94"/>
  <c r="AT94"/>
  <c r="AN94"/>
  <c r="AH94"/>
  <c r="AB94"/>
  <c r="V94"/>
  <c r="P94"/>
  <c r="H94"/>
  <c r="CN90"/>
  <c r="CK90"/>
  <c r="CD90"/>
  <c r="BX90"/>
  <c r="BR90"/>
  <c r="BL90"/>
  <c r="BF90"/>
  <c r="AZ90"/>
  <c r="AT90"/>
  <c r="AN90"/>
  <c r="AH90"/>
  <c r="AB90"/>
  <c r="V90"/>
  <c r="P90"/>
  <c r="H90"/>
  <c r="CN89"/>
  <c r="CW89" s="1"/>
  <c r="CV89" s="1"/>
  <c r="CK89"/>
  <c r="CJ89" s="1"/>
  <c r="CD89"/>
  <c r="BX89"/>
  <c r="BR89"/>
  <c r="BL89"/>
  <c r="BF89"/>
  <c r="AZ89"/>
  <c r="AT89"/>
  <c r="AN89"/>
  <c r="AH89"/>
  <c r="AB89"/>
  <c r="V89"/>
  <c r="P89"/>
  <c r="H89"/>
  <c r="I89" s="1"/>
  <c r="J89"/>
  <c r="CN88"/>
  <c r="CK88"/>
  <c r="CQ88" s="1"/>
  <c r="CD88"/>
  <c r="BX88"/>
  <c r="BR88"/>
  <c r="BL88"/>
  <c r="BF88"/>
  <c r="AZ88"/>
  <c r="AT88"/>
  <c r="AN88"/>
  <c r="AH88"/>
  <c r="AB88"/>
  <c r="V88"/>
  <c r="P88"/>
  <c r="H88"/>
  <c r="I88" s="1"/>
  <c r="J88"/>
  <c r="CN85"/>
  <c r="CK85"/>
  <c r="CD85"/>
  <c r="BX85"/>
  <c r="BR85"/>
  <c r="BL85"/>
  <c r="BF85"/>
  <c r="AZ85"/>
  <c r="AT85"/>
  <c r="AN85"/>
  <c r="AH85"/>
  <c r="AB85"/>
  <c r="V85"/>
  <c r="P85"/>
  <c r="H85"/>
  <c r="CN84"/>
  <c r="CK84"/>
  <c r="CJ84" s="1"/>
  <c r="CD84"/>
  <c r="BX84"/>
  <c r="BR84"/>
  <c r="BL84"/>
  <c r="BF84"/>
  <c r="AZ84"/>
  <c r="AT84"/>
  <c r="AN84"/>
  <c r="AH84"/>
  <c r="AB84"/>
  <c r="V84"/>
  <c r="P84"/>
  <c r="H84"/>
  <c r="CN83"/>
  <c r="CK83"/>
  <c r="CD83"/>
  <c r="BX83"/>
  <c r="BR83"/>
  <c r="BL83"/>
  <c r="BF83"/>
  <c r="AZ83"/>
  <c r="AT83"/>
  <c r="AN83"/>
  <c r="AH83"/>
  <c r="AB83"/>
  <c r="V83"/>
  <c r="P83"/>
  <c r="H83"/>
  <c r="CN82"/>
  <c r="CK82"/>
  <c r="CD82"/>
  <c r="BX82"/>
  <c r="BR82"/>
  <c r="BL82"/>
  <c r="BF82"/>
  <c r="AZ82"/>
  <c r="AT82"/>
  <c r="AN82"/>
  <c r="AH82"/>
  <c r="AB82"/>
  <c r="V82"/>
  <c r="P82"/>
  <c r="H82"/>
  <c r="CN81"/>
  <c r="CT81" s="1"/>
  <c r="CS81" s="1"/>
  <c r="CK81"/>
  <c r="CJ81" s="1"/>
  <c r="CD81"/>
  <c r="BX81"/>
  <c r="BR81"/>
  <c r="BL81"/>
  <c r="BF81"/>
  <c r="AZ81"/>
  <c r="AT81"/>
  <c r="AN81"/>
  <c r="AH81"/>
  <c r="AB81"/>
  <c r="V81"/>
  <c r="P81"/>
  <c r="H81"/>
  <c r="CN80"/>
  <c r="CK80"/>
  <c r="CJ80" s="1"/>
  <c r="CD80"/>
  <c r="BX80"/>
  <c r="BR80"/>
  <c r="BL80"/>
  <c r="BF80"/>
  <c r="AZ80"/>
  <c r="AT80"/>
  <c r="AN80"/>
  <c r="AH80"/>
  <c r="AB80"/>
  <c r="V80"/>
  <c r="P80"/>
  <c r="H80"/>
  <c r="I80" s="1"/>
  <c r="CN79"/>
  <c r="CK79"/>
  <c r="CD79"/>
  <c r="BX79"/>
  <c r="BR79"/>
  <c r="BL79"/>
  <c r="BF79"/>
  <c r="AZ79"/>
  <c r="AT79"/>
  <c r="AN79"/>
  <c r="AH79"/>
  <c r="AB79"/>
  <c r="V79"/>
  <c r="P79"/>
  <c r="H79"/>
  <c r="I79" s="1"/>
  <c r="CN78"/>
  <c r="CK78"/>
  <c r="CD78"/>
  <c r="BX78"/>
  <c r="BR78"/>
  <c r="BL78"/>
  <c r="BF78"/>
  <c r="AZ78"/>
  <c r="AT78"/>
  <c r="AN78"/>
  <c r="AH78"/>
  <c r="AB78"/>
  <c r="V78"/>
  <c r="P78"/>
  <c r="H78"/>
  <c r="J78" s="1"/>
  <c r="CN77"/>
  <c r="CK77"/>
  <c r="CJ77" s="1"/>
  <c r="CD77"/>
  <c r="BX77"/>
  <c r="BR77"/>
  <c r="BL77"/>
  <c r="BF77"/>
  <c r="AZ77"/>
  <c r="AT77"/>
  <c r="AN77"/>
  <c r="AH77"/>
  <c r="AB77"/>
  <c r="V77"/>
  <c r="P77"/>
  <c r="H77"/>
  <c r="J77" s="1"/>
  <c r="CN76"/>
  <c r="CK76"/>
  <c r="CQ76" s="1"/>
  <c r="CD76"/>
  <c r="BX76"/>
  <c r="BR76"/>
  <c r="BL76"/>
  <c r="BF76"/>
  <c r="AZ76"/>
  <c r="AT76"/>
  <c r="AN76"/>
  <c r="AH76"/>
  <c r="AB76"/>
  <c r="V76"/>
  <c r="P76"/>
  <c r="H76"/>
  <c r="J76" s="1"/>
  <c r="CN75"/>
  <c r="CK75"/>
  <c r="CJ75" s="1"/>
  <c r="CD75"/>
  <c r="BX75"/>
  <c r="BR75"/>
  <c r="BL75"/>
  <c r="BF75"/>
  <c r="AZ75"/>
  <c r="AT75"/>
  <c r="AN75"/>
  <c r="AH75"/>
  <c r="AB75"/>
  <c r="V75"/>
  <c r="P75"/>
  <c r="H75"/>
  <c r="I75" s="1"/>
  <c r="K75" s="1"/>
  <c r="CM75" s="1"/>
  <c r="CN74"/>
  <c r="CW74" s="1"/>
  <c r="CK74"/>
  <c r="CQ74" s="1"/>
  <c r="CD74"/>
  <c r="BX74"/>
  <c r="BR74"/>
  <c r="BL74"/>
  <c r="BF74"/>
  <c r="AZ74"/>
  <c r="AT74"/>
  <c r="AN74"/>
  <c r="AH74"/>
  <c r="AB74"/>
  <c r="V74"/>
  <c r="P74"/>
  <c r="H74"/>
  <c r="J74" s="1"/>
  <c r="CN73"/>
  <c r="CK73"/>
  <c r="CD73"/>
  <c r="BX73"/>
  <c r="BR73"/>
  <c r="BL73"/>
  <c r="BF73"/>
  <c r="AZ73"/>
  <c r="AT73"/>
  <c r="AN73"/>
  <c r="AH73"/>
  <c r="AB73"/>
  <c r="V73"/>
  <c r="P73"/>
  <c r="H73"/>
  <c r="CN72"/>
  <c r="CK72"/>
  <c r="CD72"/>
  <c r="BX72"/>
  <c r="BR72"/>
  <c r="BL72"/>
  <c r="BF72"/>
  <c r="AZ72"/>
  <c r="AT72"/>
  <c r="AN72"/>
  <c r="AH72"/>
  <c r="AB72"/>
  <c r="V72"/>
  <c r="P72"/>
  <c r="H72"/>
  <c r="CN71"/>
  <c r="CK71"/>
  <c r="CD71"/>
  <c r="BX71"/>
  <c r="BR71"/>
  <c r="BL71"/>
  <c r="BF71"/>
  <c r="AZ71"/>
  <c r="AT71"/>
  <c r="AN71"/>
  <c r="AH71"/>
  <c r="AB71"/>
  <c r="V71"/>
  <c r="P71"/>
  <c r="H71"/>
  <c r="J71" s="1"/>
  <c r="CN70"/>
  <c r="CW70" s="1"/>
  <c r="CK70"/>
  <c r="CD70"/>
  <c r="BX70"/>
  <c r="BR70"/>
  <c r="BL70"/>
  <c r="BF70"/>
  <c r="AZ70"/>
  <c r="AT70"/>
  <c r="AN70"/>
  <c r="AH70"/>
  <c r="AB70"/>
  <c r="V70"/>
  <c r="P70"/>
  <c r="H70"/>
  <c r="I70" s="1"/>
  <c r="CN69"/>
  <c r="CK69"/>
  <c r="CJ69" s="1"/>
  <c r="CD69"/>
  <c r="BX69"/>
  <c r="BR69"/>
  <c r="BL69"/>
  <c r="BF69"/>
  <c r="AZ69"/>
  <c r="AT69"/>
  <c r="AN69"/>
  <c r="AH69"/>
  <c r="AB69"/>
  <c r="V69"/>
  <c r="P69"/>
  <c r="H69"/>
  <c r="CN68"/>
  <c r="CK68"/>
  <c r="CD68"/>
  <c r="BX68"/>
  <c r="BR68"/>
  <c r="BL68"/>
  <c r="BF68"/>
  <c r="AZ68"/>
  <c r="AT68"/>
  <c r="AN68"/>
  <c r="AH68"/>
  <c r="AB68"/>
  <c r="V68"/>
  <c r="P68"/>
  <c r="H68"/>
  <c r="CN67"/>
  <c r="CK67"/>
  <c r="CD67"/>
  <c r="BX67"/>
  <c r="BR67"/>
  <c r="BL67"/>
  <c r="BF67"/>
  <c r="AZ67"/>
  <c r="AT67"/>
  <c r="AN67"/>
  <c r="AH67"/>
  <c r="AB67"/>
  <c r="V67"/>
  <c r="P67"/>
  <c r="H67"/>
  <c r="CN66"/>
  <c r="CK66"/>
  <c r="CD66"/>
  <c r="BX66"/>
  <c r="BR66"/>
  <c r="BL66"/>
  <c r="BF66"/>
  <c r="AZ66"/>
  <c r="AT66"/>
  <c r="AN66"/>
  <c r="AH66"/>
  <c r="AB66"/>
  <c r="V66"/>
  <c r="P66"/>
  <c r="H66"/>
  <c r="I66" s="1"/>
  <c r="K66" s="1"/>
  <c r="CN65"/>
  <c r="CK65"/>
  <c r="CD65"/>
  <c r="BX65"/>
  <c r="BR65"/>
  <c r="BL65"/>
  <c r="BF65"/>
  <c r="AZ65"/>
  <c r="AT65"/>
  <c r="AN65"/>
  <c r="AH65"/>
  <c r="AB65"/>
  <c r="V65"/>
  <c r="P65"/>
  <c r="H65"/>
  <c r="J65" s="1"/>
  <c r="CN64"/>
  <c r="CK64"/>
  <c r="CJ64" s="1"/>
  <c r="CD64"/>
  <c r="BX64"/>
  <c r="BR64"/>
  <c r="BL64"/>
  <c r="BF64"/>
  <c r="AZ64"/>
  <c r="AT64"/>
  <c r="AN64"/>
  <c r="AH64"/>
  <c r="AB64"/>
  <c r="V64"/>
  <c r="P64"/>
  <c r="H64"/>
  <c r="I64" s="1"/>
  <c r="CN87"/>
  <c r="CK87"/>
  <c r="CD87"/>
  <c r="BX87"/>
  <c r="BR87"/>
  <c r="BL87"/>
  <c r="BF87"/>
  <c r="AZ87"/>
  <c r="AT87"/>
  <c r="AN87"/>
  <c r="AH87"/>
  <c r="AB87"/>
  <c r="V87"/>
  <c r="P87"/>
  <c r="H87"/>
  <c r="J87" s="1"/>
  <c r="CN86"/>
  <c r="CK86"/>
  <c r="CD86"/>
  <c r="BX86"/>
  <c r="BR86"/>
  <c r="BL86"/>
  <c r="BF86"/>
  <c r="AZ86"/>
  <c r="AT86"/>
  <c r="AN86"/>
  <c r="AH86"/>
  <c r="AB86"/>
  <c r="V86"/>
  <c r="P86"/>
  <c r="H86"/>
  <c r="J86" s="1"/>
  <c r="CN63"/>
  <c r="CK63"/>
  <c r="CD63"/>
  <c r="BX63"/>
  <c r="BR63"/>
  <c r="BL63"/>
  <c r="BF63"/>
  <c r="AZ63"/>
  <c r="AT63"/>
  <c r="AN63"/>
  <c r="AH63"/>
  <c r="AB63"/>
  <c r="V63"/>
  <c r="P63"/>
  <c r="H63"/>
  <c r="J63" s="1"/>
  <c r="CN62"/>
  <c r="CK62"/>
  <c r="CD62"/>
  <c r="BX62"/>
  <c r="BR62"/>
  <c r="BL62"/>
  <c r="BF62"/>
  <c r="AZ62"/>
  <c r="AT62"/>
  <c r="AN62"/>
  <c r="AH62"/>
  <c r="AB62"/>
  <c r="V62"/>
  <c r="P62"/>
  <c r="H62"/>
  <c r="J62" s="1"/>
  <c r="CN61"/>
  <c r="CK61"/>
  <c r="CD61"/>
  <c r="BX61"/>
  <c r="BR61"/>
  <c r="BL61"/>
  <c r="BF61"/>
  <c r="AZ61"/>
  <c r="AT61"/>
  <c r="AN61"/>
  <c r="AH61"/>
  <c r="AB61"/>
  <c r="V61"/>
  <c r="P61"/>
  <c r="H61"/>
  <c r="CN60"/>
  <c r="CK60"/>
  <c r="CD60"/>
  <c r="BX60"/>
  <c r="BR60"/>
  <c r="BL60"/>
  <c r="BF60"/>
  <c r="AZ60"/>
  <c r="AT60"/>
  <c r="AN60"/>
  <c r="AH60"/>
  <c r="AB60"/>
  <c r="V60"/>
  <c r="P60"/>
  <c r="H60"/>
  <c r="CN54"/>
  <c r="CK54"/>
  <c r="CD54"/>
  <c r="BX54"/>
  <c r="BR54"/>
  <c r="BL54"/>
  <c r="BF54"/>
  <c r="AZ54"/>
  <c r="AT54"/>
  <c r="AN54"/>
  <c r="AH54"/>
  <c r="AB54"/>
  <c r="V54"/>
  <c r="P54"/>
  <c r="H54"/>
  <c r="J54" s="1"/>
  <c r="CN53"/>
  <c r="CK53"/>
  <c r="CJ53" s="1"/>
  <c r="CD53"/>
  <c r="BX53"/>
  <c r="BR53"/>
  <c r="BL53"/>
  <c r="BF53"/>
  <c r="AZ53"/>
  <c r="AT53"/>
  <c r="AN53"/>
  <c r="AH53"/>
  <c r="AB53"/>
  <c r="V53"/>
  <c r="P53"/>
  <c r="H53"/>
  <c r="J53" s="1"/>
  <c r="CN52"/>
  <c r="CK52"/>
  <c r="CJ52" s="1"/>
  <c r="CD52"/>
  <c r="BX52"/>
  <c r="BR52"/>
  <c r="BL52"/>
  <c r="BF52"/>
  <c r="AZ52"/>
  <c r="AT52"/>
  <c r="AN52"/>
  <c r="AH52"/>
  <c r="AB52"/>
  <c r="V52"/>
  <c r="P52"/>
  <c r="H52"/>
  <c r="CN51"/>
  <c r="CK51"/>
  <c r="AB51"/>
  <c r="P51"/>
  <c r="H51"/>
  <c r="I51" s="1"/>
  <c r="CN50"/>
  <c r="CK50"/>
  <c r="CD50"/>
  <c r="BX50"/>
  <c r="BR50"/>
  <c r="BL50"/>
  <c r="BF50"/>
  <c r="AZ50"/>
  <c r="AT50"/>
  <c r="AN50"/>
  <c r="AH50"/>
  <c r="AB50"/>
  <c r="V50"/>
  <c r="P50"/>
  <c r="H50"/>
  <c r="I50" s="1"/>
  <c r="K50" s="1"/>
  <c r="CN49"/>
  <c r="CK49"/>
  <c r="CD49"/>
  <c r="BX49"/>
  <c r="BR49"/>
  <c r="BL49"/>
  <c r="BF49"/>
  <c r="AZ49"/>
  <c r="AT49"/>
  <c r="AN49"/>
  <c r="AH49"/>
  <c r="AB49"/>
  <c r="V49"/>
  <c r="P49"/>
  <c r="H49"/>
  <c r="J49" s="1"/>
  <c r="CN48"/>
  <c r="CW48" s="1"/>
  <c r="CV48" s="1"/>
  <c r="CK48"/>
  <c r="CD48"/>
  <c r="BX48"/>
  <c r="BR48"/>
  <c r="BL48"/>
  <c r="BF48"/>
  <c r="AZ48"/>
  <c r="AT48"/>
  <c r="AN48"/>
  <c r="AH48"/>
  <c r="AB48"/>
  <c r="V48"/>
  <c r="P48"/>
  <c r="H48"/>
  <c r="I48" s="1"/>
  <c r="CN47"/>
  <c r="CW47" s="1"/>
  <c r="CV47" s="1"/>
  <c r="CK47"/>
  <c r="CJ47" s="1"/>
  <c r="CD47"/>
  <c r="BX47"/>
  <c r="BR47"/>
  <c r="BL47"/>
  <c r="BF47"/>
  <c r="AZ47"/>
  <c r="AT47"/>
  <c r="AN47"/>
  <c r="AH47"/>
  <c r="AB47"/>
  <c r="V47"/>
  <c r="P47"/>
  <c r="H47"/>
  <c r="J47" s="1"/>
  <c r="CN46"/>
  <c r="CK46"/>
  <c r="CD46"/>
  <c r="BX46"/>
  <c r="BR46"/>
  <c r="BL46"/>
  <c r="BF46"/>
  <c r="AZ46"/>
  <c r="AT46"/>
  <c r="AN46"/>
  <c r="AH46"/>
  <c r="AB46"/>
  <c r="V46"/>
  <c r="P46"/>
  <c r="H46"/>
  <c r="I46" s="1"/>
  <c r="K46" s="1"/>
  <c r="CN45"/>
  <c r="CK45"/>
  <c r="CD45"/>
  <c r="BX45"/>
  <c r="BR45"/>
  <c r="BL45"/>
  <c r="BF45"/>
  <c r="AZ45"/>
  <c r="AT45"/>
  <c r="AN45"/>
  <c r="AH45"/>
  <c r="AB45"/>
  <c r="V45"/>
  <c r="P45"/>
  <c r="H45"/>
  <c r="CN44"/>
  <c r="CW44" s="1"/>
  <c r="CV44" s="1"/>
  <c r="CK44"/>
  <c r="CD44"/>
  <c r="BX44"/>
  <c r="BR44"/>
  <c r="BL44"/>
  <c r="BF44"/>
  <c r="AZ44"/>
  <c r="AT44"/>
  <c r="AN44"/>
  <c r="AH44"/>
  <c r="AB44"/>
  <c r="V44"/>
  <c r="P44"/>
  <c r="H44"/>
  <c r="I44" s="1"/>
  <c r="CN43"/>
  <c r="CK43"/>
  <c r="CJ43" s="1"/>
  <c r="CD43"/>
  <c r="BX43"/>
  <c r="BR43"/>
  <c r="BL43"/>
  <c r="BF43"/>
  <c r="AZ43"/>
  <c r="AT43"/>
  <c r="AN43"/>
  <c r="AH43"/>
  <c r="AB43"/>
  <c r="V43"/>
  <c r="P43"/>
  <c r="H43"/>
  <c r="CN42"/>
  <c r="CK42"/>
  <c r="CD42"/>
  <c r="BX42"/>
  <c r="BR42"/>
  <c r="BL42"/>
  <c r="BF42"/>
  <c r="AZ42"/>
  <c r="AT42"/>
  <c r="AN42"/>
  <c r="AH42"/>
  <c r="AB42"/>
  <c r="V42"/>
  <c r="P42"/>
  <c r="H42"/>
  <c r="J42" s="1"/>
  <c r="CN41"/>
  <c r="CK41"/>
  <c r="CJ41" s="1"/>
  <c r="CD41"/>
  <c r="BX41"/>
  <c r="BR41"/>
  <c r="BL41"/>
  <c r="BF41"/>
  <c r="AZ41"/>
  <c r="AT41"/>
  <c r="AN41"/>
  <c r="AH41"/>
  <c r="AB41"/>
  <c r="V41"/>
  <c r="P41"/>
  <c r="H41"/>
  <c r="I41" s="1"/>
  <c r="CN40"/>
  <c r="CW40" s="1"/>
  <c r="CK40"/>
  <c r="CJ40" s="1"/>
  <c r="CD40"/>
  <c r="BX40"/>
  <c r="BR40"/>
  <c r="BL40"/>
  <c r="BF40"/>
  <c r="AZ40"/>
  <c r="AT40"/>
  <c r="AN40"/>
  <c r="AH40"/>
  <c r="AB40"/>
  <c r="V40"/>
  <c r="P40"/>
  <c r="H40"/>
  <c r="J40" s="1"/>
  <c r="CN39"/>
  <c r="CT39" s="1"/>
  <c r="CS39" s="1"/>
  <c r="CK39"/>
  <c r="CQ39" s="1"/>
  <c r="CD39"/>
  <c r="BX39"/>
  <c r="BR39"/>
  <c r="BL39"/>
  <c r="BF39"/>
  <c r="AZ39"/>
  <c r="AT39"/>
  <c r="AN39"/>
  <c r="AH39"/>
  <c r="AB39"/>
  <c r="V39"/>
  <c r="P39"/>
  <c r="H39"/>
  <c r="J39" s="1"/>
  <c r="CN38"/>
  <c r="CK38"/>
  <c r="CD38"/>
  <c r="BX38"/>
  <c r="BR38"/>
  <c r="BL38"/>
  <c r="BF38"/>
  <c r="AZ38"/>
  <c r="AT38"/>
  <c r="AN38"/>
  <c r="AH38"/>
  <c r="AB38"/>
  <c r="V38"/>
  <c r="P38"/>
  <c r="H38"/>
  <c r="J38" s="1"/>
  <c r="CN37"/>
  <c r="CK37"/>
  <c r="CD37"/>
  <c r="BX37"/>
  <c r="BR37"/>
  <c r="BL37"/>
  <c r="BF37"/>
  <c r="AZ37"/>
  <c r="AT37"/>
  <c r="AN37"/>
  <c r="AH37"/>
  <c r="AB37"/>
  <c r="V37"/>
  <c r="P37"/>
  <c r="H37"/>
  <c r="J37" s="1"/>
  <c r="CN36"/>
  <c r="CK36"/>
  <c r="CN35"/>
  <c r="CK35"/>
  <c r="CD35"/>
  <c r="BX35"/>
  <c r="BR35"/>
  <c r="BL35"/>
  <c r="BF35"/>
  <c r="AZ35"/>
  <c r="AT35"/>
  <c r="AN35"/>
  <c r="AH35"/>
  <c r="AB35"/>
  <c r="V35"/>
  <c r="P35"/>
  <c r="H35"/>
  <c r="J35" s="1"/>
  <c r="CN34"/>
  <c r="CK34"/>
  <c r="CQ34" s="1"/>
  <c r="CD34"/>
  <c r="BX34"/>
  <c r="BR34"/>
  <c r="BL34"/>
  <c r="BF34"/>
  <c r="AZ34"/>
  <c r="AT34"/>
  <c r="AN34"/>
  <c r="AH34"/>
  <c r="AB34"/>
  <c r="V34"/>
  <c r="P34"/>
  <c r="H34"/>
  <c r="J34" s="1"/>
  <c r="CN33"/>
  <c r="CK33"/>
  <c r="CD33"/>
  <c r="BX33"/>
  <c r="BR33"/>
  <c r="BL33"/>
  <c r="BF33"/>
  <c r="AZ33"/>
  <c r="AT33"/>
  <c r="AN33"/>
  <c r="AH33"/>
  <c r="AB33"/>
  <c r="V33"/>
  <c r="P33"/>
  <c r="H33"/>
  <c r="J33" s="1"/>
  <c r="CN32"/>
  <c r="CW32" s="1"/>
  <c r="CK32"/>
  <c r="CQ32" s="1"/>
  <c r="CP32" s="1"/>
  <c r="CD32"/>
  <c r="BX32"/>
  <c r="BR32"/>
  <c r="BL32"/>
  <c r="BF32"/>
  <c r="AZ32"/>
  <c r="AT32"/>
  <c r="AN32"/>
  <c r="AH32"/>
  <c r="AB32"/>
  <c r="V32"/>
  <c r="P32"/>
  <c r="H32"/>
  <c r="J32" s="1"/>
  <c r="CN31"/>
  <c r="CK31"/>
  <c r="CW31" s="1"/>
  <c r="CD31"/>
  <c r="BX31"/>
  <c r="BR31"/>
  <c r="BL31"/>
  <c r="BF31"/>
  <c r="AZ31"/>
  <c r="AT31"/>
  <c r="AN31"/>
  <c r="AH31"/>
  <c r="AB31"/>
  <c r="V31"/>
  <c r="P31"/>
  <c r="H31"/>
  <c r="J31" s="1"/>
  <c r="CN30"/>
  <c r="CK30"/>
  <c r="CD30"/>
  <c r="BX30"/>
  <c r="BR30"/>
  <c r="BL30"/>
  <c r="BF30"/>
  <c r="AZ30"/>
  <c r="AT30"/>
  <c r="AN30"/>
  <c r="AH30"/>
  <c r="AB30"/>
  <c r="V30"/>
  <c r="P30"/>
  <c r="H30"/>
  <c r="CN29"/>
  <c r="CK29"/>
  <c r="CD29"/>
  <c r="BX29"/>
  <c r="BR29"/>
  <c r="BL29"/>
  <c r="BF29"/>
  <c r="AZ29"/>
  <c r="AT29"/>
  <c r="AN29"/>
  <c r="AH29"/>
  <c r="AB29"/>
  <c r="V29"/>
  <c r="P29"/>
  <c r="H29"/>
  <c r="J29" s="1"/>
  <c r="CN28"/>
  <c r="CW28" s="1"/>
  <c r="CV28" s="1"/>
  <c r="CK28"/>
  <c r="CJ28" s="1"/>
  <c r="CD28"/>
  <c r="BX28"/>
  <c r="BR28"/>
  <c r="BL28"/>
  <c r="BF28"/>
  <c r="AZ28"/>
  <c r="AT28"/>
  <c r="AN28"/>
  <c r="AH28"/>
  <c r="AB28"/>
  <c r="V28"/>
  <c r="P28"/>
  <c r="H28"/>
  <c r="CN27"/>
  <c r="CK27"/>
  <c r="CD27"/>
  <c r="BX27"/>
  <c r="BR27"/>
  <c r="BL27"/>
  <c r="BF27"/>
  <c r="AZ27"/>
  <c r="AT27"/>
  <c r="AN27"/>
  <c r="AH27"/>
  <c r="AB27"/>
  <c r="V27"/>
  <c r="P27"/>
  <c r="H27"/>
  <c r="J27" s="1"/>
  <c r="CN26"/>
  <c r="CK26"/>
  <c r="CD26"/>
  <c r="BX26"/>
  <c r="BR26"/>
  <c r="BL26"/>
  <c r="BF26"/>
  <c r="AZ26"/>
  <c r="AT26"/>
  <c r="AN26"/>
  <c r="AH26"/>
  <c r="AB26"/>
  <c r="V26"/>
  <c r="P26"/>
  <c r="H26"/>
  <c r="J26" s="1"/>
  <c r="CN25"/>
  <c r="CW25" s="1"/>
  <c r="CV25" s="1"/>
  <c r="CK25"/>
  <c r="CQ25" s="1"/>
  <c r="CP25" s="1"/>
  <c r="CD25"/>
  <c r="BX25"/>
  <c r="BR25"/>
  <c r="BL25"/>
  <c r="BF25"/>
  <c r="AZ25"/>
  <c r="AT25"/>
  <c r="AN25"/>
  <c r="AH25"/>
  <c r="AB25"/>
  <c r="V25"/>
  <c r="P25"/>
  <c r="H25"/>
  <c r="I25" s="1"/>
  <c r="CN59"/>
  <c r="CT59" s="1"/>
  <c r="CS59" s="1"/>
  <c r="CK59"/>
  <c r="CQ59" s="1"/>
  <c r="CD59"/>
  <c r="BX59"/>
  <c r="BR59"/>
  <c r="BL59"/>
  <c r="BF59"/>
  <c r="AZ59"/>
  <c r="AT59"/>
  <c r="AN59"/>
  <c r="AH59"/>
  <c r="AB59"/>
  <c r="V59"/>
  <c r="P59"/>
  <c r="H59"/>
  <c r="I59" s="1"/>
  <c r="CN58"/>
  <c r="CK58"/>
  <c r="CD58"/>
  <c r="BX58"/>
  <c r="BR58"/>
  <c r="BL58"/>
  <c r="BF58"/>
  <c r="AZ58"/>
  <c r="AT58"/>
  <c r="AN58"/>
  <c r="AH58"/>
  <c r="AB58"/>
  <c r="V58"/>
  <c r="P58"/>
  <c r="H58"/>
  <c r="I58" s="1"/>
  <c r="CT58" s="1"/>
  <c r="CS58" s="1"/>
  <c r="E14" i="72"/>
  <c r="E6" s="1"/>
  <c r="F6" s="1"/>
  <c r="F13"/>
  <c r="F12"/>
  <c r="F11"/>
  <c r="F10"/>
  <c r="F9"/>
  <c r="F8"/>
  <c r="F7"/>
  <c r="E5"/>
  <c r="E4"/>
  <c r="F4" s="1"/>
  <c r="E3"/>
  <c r="F3" s="1"/>
  <c r="CJ98" i="44"/>
  <c r="CJ100"/>
  <c r="CQ98"/>
  <c r="CP98" s="1"/>
  <c r="CQ100"/>
  <c r="CP100" s="1"/>
  <c r="CW69"/>
  <c r="I77"/>
  <c r="K77" s="1"/>
  <c r="I78"/>
  <c r="CT78" s="1"/>
  <c r="CS78" s="1"/>
  <c r="CQ80"/>
  <c r="CP80" s="1"/>
  <c r="CQ84"/>
  <c r="CP84" s="1"/>
  <c r="I65"/>
  <c r="AK65" s="1"/>
  <c r="CQ69"/>
  <c r="CP69" s="1"/>
  <c r="I71"/>
  <c r="BU71" s="1"/>
  <c r="I63"/>
  <c r="CT63" s="1"/>
  <c r="CS63" s="1"/>
  <c r="CQ60"/>
  <c r="CP60" s="1"/>
  <c r="CQ62"/>
  <c r="CP62" s="1"/>
  <c r="I47"/>
  <c r="CJ26"/>
  <c r="I31"/>
  <c r="H36"/>
  <c r="J36" s="1"/>
  <c r="P36"/>
  <c r="AB36"/>
  <c r="AN36"/>
  <c r="AZ36"/>
  <c r="BL36"/>
  <c r="BX36"/>
  <c r="CJ36"/>
  <c r="CW41"/>
  <c r="CJ44"/>
  <c r="V51"/>
  <c r="AH51"/>
  <c r="AT51"/>
  <c r="BF51"/>
  <c r="BR51"/>
  <c r="CD51"/>
  <c r="V36"/>
  <c r="AH36"/>
  <c r="AT36"/>
  <c r="BF36"/>
  <c r="BR36"/>
  <c r="CD36"/>
  <c r="AN51"/>
  <c r="AZ51"/>
  <c r="BL51"/>
  <c r="BX51"/>
  <c r="CQ41"/>
  <c r="CP41" s="1"/>
  <c r="CQ42"/>
  <c r="CP42" s="1"/>
  <c r="CQ44"/>
  <c r="CP44" s="1"/>
  <c r="I53"/>
  <c r="K53" s="1"/>
  <c r="I54"/>
  <c r="K54" s="1"/>
  <c r="CQ49"/>
  <c r="CP49" s="1"/>
  <c r="CQ26"/>
  <c r="CP26" s="1"/>
  <c r="CJ34"/>
  <c r="I39"/>
  <c r="CQ33"/>
  <c r="CP33" s="1"/>
  <c r="K44"/>
  <c r="E88" i="70"/>
  <c r="E85"/>
  <c r="E84"/>
  <c r="E79"/>
  <c r="E76"/>
  <c r="E67"/>
  <c r="E64"/>
  <c r="E63"/>
  <c r="E57"/>
  <c r="E53"/>
  <c r="E46"/>
  <c r="E44"/>
  <c r="E35"/>
  <c r="E31"/>
  <c r="K27"/>
  <c r="G4" s="1"/>
  <c r="K26"/>
  <c r="G3" s="1"/>
  <c r="E22"/>
  <c r="E19"/>
  <c r="K19" s="1"/>
  <c r="C5" s="1"/>
  <c r="K18"/>
  <c r="C4" s="1"/>
  <c r="K17"/>
  <c r="C3" s="1"/>
  <c r="J11"/>
  <c r="K10"/>
  <c r="L10" s="1"/>
  <c r="K9"/>
  <c r="L9" s="1"/>
  <c r="K8"/>
  <c r="L8" s="1"/>
  <c r="K7"/>
  <c r="L7" s="1"/>
  <c r="K6"/>
  <c r="L6" s="1"/>
  <c r="K5"/>
  <c r="L5" s="1"/>
  <c r="K4"/>
  <c r="L4" s="1"/>
  <c r="K3"/>
  <c r="L3" s="1"/>
  <c r="K23" i="71"/>
  <c r="K22"/>
  <c r="K21"/>
  <c r="K20"/>
  <c r="K17"/>
  <c r="K16"/>
  <c r="K15"/>
  <c r="K14"/>
  <c r="J9"/>
  <c r="K6"/>
  <c r="L6" s="1"/>
  <c r="K5"/>
  <c r="L5" s="1"/>
  <c r="K4"/>
  <c r="L4" s="1"/>
  <c r="K3"/>
  <c r="L3" s="1"/>
  <c r="E55" i="55"/>
  <c r="F55" s="1"/>
  <c r="F54"/>
  <c r="F53"/>
  <c r="F52"/>
  <c r="E49"/>
  <c r="F49" s="1"/>
  <c r="F48"/>
  <c r="F47"/>
  <c r="E44"/>
  <c r="F44" s="1"/>
  <c r="F43"/>
  <c r="C42"/>
  <c r="F41"/>
  <c r="F40"/>
  <c r="F39"/>
  <c r="E38"/>
  <c r="F38" s="1"/>
  <c r="E37"/>
  <c r="F37" s="1"/>
  <c r="C33"/>
  <c r="E32"/>
  <c r="E33" s="1"/>
  <c r="F33" s="1"/>
  <c r="F29"/>
  <c r="F28"/>
  <c r="F27"/>
  <c r="E23"/>
  <c r="E24" s="1"/>
  <c r="E21"/>
  <c r="F21" s="1"/>
  <c r="E20"/>
  <c r="F20" s="1"/>
  <c r="E17"/>
  <c r="F17" s="1"/>
  <c r="C17"/>
  <c r="E16"/>
  <c r="F16" s="1"/>
  <c r="E15"/>
  <c r="F15" s="1"/>
  <c r="C15"/>
  <c r="C14"/>
  <c r="E13"/>
  <c r="F13" s="1"/>
  <c r="E8"/>
  <c r="F8" s="1"/>
  <c r="E7"/>
  <c r="E4"/>
  <c r="E58" s="1"/>
  <c r="F58" s="1"/>
  <c r="H138" i="19"/>
  <c r="I138" s="1"/>
  <c r="H132"/>
  <c r="I132" s="1"/>
  <c r="H131"/>
  <c r="H130"/>
  <c r="H129"/>
  <c r="I129" s="1"/>
  <c r="K129" s="1"/>
  <c r="H128"/>
  <c r="H127"/>
  <c r="H126"/>
  <c r="H125"/>
  <c r="I125" s="1"/>
  <c r="H124"/>
  <c r="I124" s="1"/>
  <c r="H123"/>
  <c r="I123" s="1"/>
  <c r="H122"/>
  <c r="H121"/>
  <c r="I121" s="1"/>
  <c r="H120"/>
  <c r="I120" s="1"/>
  <c r="H119"/>
  <c r="H118"/>
  <c r="H117"/>
  <c r="I117" s="1"/>
  <c r="H116"/>
  <c r="I116" s="1"/>
  <c r="H115"/>
  <c r="H114"/>
  <c r="I114" s="1"/>
  <c r="H111"/>
  <c r="H110"/>
  <c r="I110" s="1"/>
  <c r="H109"/>
  <c r="I109" s="1"/>
  <c r="H108"/>
  <c r="H107"/>
  <c r="I107" s="1"/>
  <c r="H106"/>
  <c r="I106" s="1"/>
  <c r="H105"/>
  <c r="H104"/>
  <c r="I104" s="1"/>
  <c r="H103"/>
  <c r="H102"/>
  <c r="I102" s="1"/>
  <c r="H101"/>
  <c r="I101" s="1"/>
  <c r="H100"/>
  <c r="H99"/>
  <c r="I99" s="1"/>
  <c r="H98"/>
  <c r="I98" s="1"/>
  <c r="H97"/>
  <c r="I97" s="1"/>
  <c r="H96"/>
  <c r="H95"/>
  <c r="H94"/>
  <c r="I94" s="1"/>
  <c r="H93"/>
  <c r="H92"/>
  <c r="H91"/>
  <c r="I91" s="1"/>
  <c r="H90"/>
  <c r="I90" s="1"/>
  <c r="H89"/>
  <c r="H88"/>
  <c r="H87"/>
  <c r="I87" s="1"/>
  <c r="H86"/>
  <c r="I86" s="1"/>
  <c r="H85"/>
  <c r="H84"/>
  <c r="H83"/>
  <c r="I83" s="1"/>
  <c r="H82"/>
  <c r="I82" s="1"/>
  <c r="H81"/>
  <c r="H80"/>
  <c r="I80" s="1"/>
  <c r="K80" s="1"/>
  <c r="CM80" s="1"/>
  <c r="H79"/>
  <c r="I79" s="1"/>
  <c r="H78"/>
  <c r="I78" s="1"/>
  <c r="H77"/>
  <c r="H76"/>
  <c r="I76" s="1"/>
  <c r="H75"/>
  <c r="H14"/>
  <c r="I14" s="1"/>
  <c r="H15"/>
  <c r="H16"/>
  <c r="I16" s="1"/>
  <c r="H17"/>
  <c r="I17" s="1"/>
  <c r="H18"/>
  <c r="H19"/>
  <c r="H20"/>
  <c r="I20" s="1"/>
  <c r="H21"/>
  <c r="I21" s="1"/>
  <c r="H22"/>
  <c r="I22" s="1"/>
  <c r="H23"/>
  <c r="H24"/>
  <c r="I24" s="1"/>
  <c r="H25"/>
  <c r="I25" s="1"/>
  <c r="H26"/>
  <c r="H27"/>
  <c r="H28"/>
  <c r="I28" s="1"/>
  <c r="H29"/>
  <c r="I29" s="1"/>
  <c r="H30"/>
  <c r="I30" s="1"/>
  <c r="H31"/>
  <c r="H32"/>
  <c r="I32" s="1"/>
  <c r="Y32" s="1"/>
  <c r="H33"/>
  <c r="H34"/>
  <c r="H35"/>
  <c r="I35" s="1"/>
  <c r="H36"/>
  <c r="I36" s="1"/>
  <c r="H37"/>
  <c r="I37" s="1"/>
  <c r="H38"/>
  <c r="I38" s="1"/>
  <c r="H39"/>
  <c r="H40"/>
  <c r="I40" s="1"/>
  <c r="H41"/>
  <c r="H42"/>
  <c r="H43"/>
  <c r="H44"/>
  <c r="I44" s="1"/>
  <c r="H45"/>
  <c r="I45" s="1"/>
  <c r="H46"/>
  <c r="I46" s="1"/>
  <c r="H47"/>
  <c r="I47" s="1"/>
  <c r="H48"/>
  <c r="I48" s="1"/>
  <c r="H49"/>
  <c r="H50"/>
  <c r="H51"/>
  <c r="H52"/>
  <c r="I52" s="1"/>
  <c r="H53"/>
  <c r="I53" s="1"/>
  <c r="H54"/>
  <c r="I54" s="1"/>
  <c r="H55"/>
  <c r="J55" s="1"/>
  <c r="H56"/>
  <c r="I56" s="1"/>
  <c r="K56" s="1"/>
  <c r="H57"/>
  <c r="I57" s="1"/>
  <c r="H58"/>
  <c r="I58" s="1"/>
  <c r="H59"/>
  <c r="H60"/>
  <c r="I60" s="1"/>
  <c r="H61"/>
  <c r="I61" s="1"/>
  <c r="H62"/>
  <c r="H63"/>
  <c r="I63" s="1"/>
  <c r="H64"/>
  <c r="I64" s="1"/>
  <c r="H65"/>
  <c r="I65" s="1"/>
  <c r="H66"/>
  <c r="I66" s="1"/>
  <c r="H67"/>
  <c r="H68"/>
  <c r="H69"/>
  <c r="I69" s="1"/>
  <c r="H70"/>
  <c r="I70" s="1"/>
  <c r="H71"/>
  <c r="H72"/>
  <c r="I72" s="1"/>
  <c r="BI72" s="1"/>
  <c r="H13"/>
  <c r="I13" s="1"/>
  <c r="H104" i="44"/>
  <c r="I104" s="1"/>
  <c r="H103"/>
  <c r="H102"/>
  <c r="H93"/>
  <c r="H14"/>
  <c r="I14" s="1"/>
  <c r="H15"/>
  <c r="I15" s="1"/>
  <c r="H16"/>
  <c r="H17"/>
  <c r="I17" s="1"/>
  <c r="H19"/>
  <c r="H20"/>
  <c r="I20" s="1"/>
  <c r="H21"/>
  <c r="I21" s="1"/>
  <c r="H22"/>
  <c r="I22" s="1"/>
  <c r="H23"/>
  <c r="H24"/>
  <c r="I24" s="1"/>
  <c r="H55"/>
  <c r="I55" s="1"/>
  <c r="H13"/>
  <c r="I13" s="1"/>
  <c r="CD104"/>
  <c r="CD103"/>
  <c r="CD102"/>
  <c r="CD93"/>
  <c r="CD55"/>
  <c r="CD24"/>
  <c r="CD23"/>
  <c r="CD22"/>
  <c r="CD21"/>
  <c r="CD20"/>
  <c r="CD19"/>
  <c r="CD16"/>
  <c r="CD15"/>
  <c r="CD14"/>
  <c r="CD13"/>
  <c r="BX104"/>
  <c r="BX103"/>
  <c r="BX102"/>
  <c r="BX93"/>
  <c r="BX55"/>
  <c r="BX24"/>
  <c r="BX23"/>
  <c r="BX22"/>
  <c r="BX21"/>
  <c r="BX20"/>
  <c r="BX19"/>
  <c r="BX16"/>
  <c r="BX15"/>
  <c r="BX14"/>
  <c r="BX13"/>
  <c r="BR104"/>
  <c r="BR103"/>
  <c r="BR102"/>
  <c r="BR93"/>
  <c r="BR55"/>
  <c r="BR24"/>
  <c r="BR23"/>
  <c r="BR22"/>
  <c r="BR21"/>
  <c r="BR20"/>
  <c r="BR19"/>
  <c r="BR16"/>
  <c r="BR15"/>
  <c r="BR14"/>
  <c r="BR13"/>
  <c r="BL104"/>
  <c r="BL103"/>
  <c r="BL102"/>
  <c r="BL93"/>
  <c r="BL55"/>
  <c r="BL24"/>
  <c r="BL23"/>
  <c r="BL22"/>
  <c r="BL21"/>
  <c r="BL20"/>
  <c r="BL19"/>
  <c r="BL17"/>
  <c r="BL16"/>
  <c r="BL15"/>
  <c r="BL14"/>
  <c r="BL13"/>
  <c r="BF104"/>
  <c r="BF103"/>
  <c r="BF102"/>
  <c r="BF93"/>
  <c r="BF55"/>
  <c r="BF24"/>
  <c r="BF23"/>
  <c r="BF22"/>
  <c r="BF21"/>
  <c r="BF20"/>
  <c r="BF19"/>
  <c r="BF18"/>
  <c r="BF17"/>
  <c r="BF16"/>
  <c r="BF15"/>
  <c r="BF14"/>
  <c r="BF13"/>
  <c r="AZ104"/>
  <c r="AZ103"/>
  <c r="AZ102"/>
  <c r="AZ93"/>
  <c r="AZ55"/>
  <c r="AZ24"/>
  <c r="AZ23"/>
  <c r="AZ22"/>
  <c r="AZ21"/>
  <c r="AZ20"/>
  <c r="AZ19"/>
  <c r="AZ18"/>
  <c r="AZ17"/>
  <c r="AZ16"/>
  <c r="AZ15"/>
  <c r="AZ14"/>
  <c r="AZ13"/>
  <c r="AT104"/>
  <c r="AT103"/>
  <c r="AT102"/>
  <c r="AT93"/>
  <c r="AT55"/>
  <c r="AT24"/>
  <c r="AT23"/>
  <c r="AT22"/>
  <c r="AT21"/>
  <c r="AT20"/>
  <c r="AT19"/>
  <c r="AT16"/>
  <c r="AT15"/>
  <c r="AT14"/>
  <c r="AT13"/>
  <c r="AN104"/>
  <c r="AN103"/>
  <c r="AN102"/>
  <c r="AN93"/>
  <c r="AN55"/>
  <c r="AN24"/>
  <c r="AN23"/>
  <c r="AN22"/>
  <c r="AN21"/>
  <c r="AN20"/>
  <c r="AN19"/>
  <c r="AN17"/>
  <c r="AN16"/>
  <c r="AN15"/>
  <c r="AN14"/>
  <c r="AN13"/>
  <c r="AH104"/>
  <c r="AH103"/>
  <c r="AH102"/>
  <c r="AH93"/>
  <c r="AH55"/>
  <c r="AH24"/>
  <c r="AH23"/>
  <c r="AH22"/>
  <c r="AH21"/>
  <c r="AH20"/>
  <c r="AH19"/>
  <c r="AH16"/>
  <c r="AH15"/>
  <c r="AH14"/>
  <c r="AH13"/>
  <c r="AB104"/>
  <c r="AB103"/>
  <c r="AB102"/>
  <c r="AB93"/>
  <c r="AB55"/>
  <c r="AB24"/>
  <c r="AB23"/>
  <c r="AB22"/>
  <c r="AB21"/>
  <c r="AB20"/>
  <c r="AB19"/>
  <c r="AB16"/>
  <c r="AB15"/>
  <c r="AB14"/>
  <c r="AB13"/>
  <c r="V104"/>
  <c r="V103"/>
  <c r="V102"/>
  <c r="V93"/>
  <c r="V55"/>
  <c r="V24"/>
  <c r="V23"/>
  <c r="V22"/>
  <c r="V21"/>
  <c r="V20"/>
  <c r="V19"/>
  <c r="V16"/>
  <c r="V15"/>
  <c r="V14"/>
  <c r="V13"/>
  <c r="CD138" i="19"/>
  <c r="CD132"/>
  <c r="CD131"/>
  <c r="CD130"/>
  <c r="CD129"/>
  <c r="CD128"/>
  <c r="CD127"/>
  <c r="CD126"/>
  <c r="CD125"/>
  <c r="CD124"/>
  <c r="CD123"/>
  <c r="CD122"/>
  <c r="CD121"/>
  <c r="CD120"/>
  <c r="CD119"/>
  <c r="CD118"/>
  <c r="CD117"/>
  <c r="CD116"/>
  <c r="CD115"/>
  <c r="CD114"/>
  <c r="CD111"/>
  <c r="CD110"/>
  <c r="CD109"/>
  <c r="CD108"/>
  <c r="CD107"/>
  <c r="CD106"/>
  <c r="CD105"/>
  <c r="CD104"/>
  <c r="CD103"/>
  <c r="CD102"/>
  <c r="CD101"/>
  <c r="CD100"/>
  <c r="CD99"/>
  <c r="CD98"/>
  <c r="CD97"/>
  <c r="CD96"/>
  <c r="CD95"/>
  <c r="CD94"/>
  <c r="CD93"/>
  <c r="CD92"/>
  <c r="CD91"/>
  <c r="CD90"/>
  <c r="CD89"/>
  <c r="CD88"/>
  <c r="CD87"/>
  <c r="CD86"/>
  <c r="CD85"/>
  <c r="CD84"/>
  <c r="CD83"/>
  <c r="CD82"/>
  <c r="CD81"/>
  <c r="CD80"/>
  <c r="CD79"/>
  <c r="CD78"/>
  <c r="CD77"/>
  <c r="CD76"/>
  <c r="CD75"/>
  <c r="CD72"/>
  <c r="CD71"/>
  <c r="CD70"/>
  <c r="CD69"/>
  <c r="CD68"/>
  <c r="CD67"/>
  <c r="CD66"/>
  <c r="CD65"/>
  <c r="CD64"/>
  <c r="CD63"/>
  <c r="CD62"/>
  <c r="CD61"/>
  <c r="CD60"/>
  <c r="CD59"/>
  <c r="CD58"/>
  <c r="CD57"/>
  <c r="CD56"/>
  <c r="CD55"/>
  <c r="CD54"/>
  <c r="CD53"/>
  <c r="CD52"/>
  <c r="CD51"/>
  <c r="CD50"/>
  <c r="CD49"/>
  <c r="CD48"/>
  <c r="CD47"/>
  <c r="CD46"/>
  <c r="CD45"/>
  <c r="CD44"/>
  <c r="CD43"/>
  <c r="CD42"/>
  <c r="CD41"/>
  <c r="CD40"/>
  <c r="CD39"/>
  <c r="CD38"/>
  <c r="CD37"/>
  <c r="CD36"/>
  <c r="CD35"/>
  <c r="CD34"/>
  <c r="CD33"/>
  <c r="CD32"/>
  <c r="CD31"/>
  <c r="CD30"/>
  <c r="CD29"/>
  <c r="CD28"/>
  <c r="CD27"/>
  <c r="CD26"/>
  <c r="CD25"/>
  <c r="CD24"/>
  <c r="CD23"/>
  <c r="CD22"/>
  <c r="CD21"/>
  <c r="CD20"/>
  <c r="CD19"/>
  <c r="CD18"/>
  <c r="CD17"/>
  <c r="CD16"/>
  <c r="CD15"/>
  <c r="CD14"/>
  <c r="CD13"/>
  <c r="BX138"/>
  <c r="BX132"/>
  <c r="BX131"/>
  <c r="BX130"/>
  <c r="BX129"/>
  <c r="BX128"/>
  <c r="BX127"/>
  <c r="BX126"/>
  <c r="BX125"/>
  <c r="BX124"/>
  <c r="BX123"/>
  <c r="BX122"/>
  <c r="BX121"/>
  <c r="BX120"/>
  <c r="BX119"/>
  <c r="BX118"/>
  <c r="BX117"/>
  <c r="BX116"/>
  <c r="BX115"/>
  <c r="BX114"/>
  <c r="BX111"/>
  <c r="BX110"/>
  <c r="BX109"/>
  <c r="BX108"/>
  <c r="BX107"/>
  <c r="BX106"/>
  <c r="BX105"/>
  <c r="BX104"/>
  <c r="BX103"/>
  <c r="BX102"/>
  <c r="BX101"/>
  <c r="BX100"/>
  <c r="BX99"/>
  <c r="BX98"/>
  <c r="BX97"/>
  <c r="BX96"/>
  <c r="BX95"/>
  <c r="BX94"/>
  <c r="BX93"/>
  <c r="BX92"/>
  <c r="BX91"/>
  <c r="BX90"/>
  <c r="BX89"/>
  <c r="BX88"/>
  <c r="BX87"/>
  <c r="BX86"/>
  <c r="BX85"/>
  <c r="BX84"/>
  <c r="BX83"/>
  <c r="BX82"/>
  <c r="BX81"/>
  <c r="BX80"/>
  <c r="BX79"/>
  <c r="BX78"/>
  <c r="BX77"/>
  <c r="BX76"/>
  <c r="BX75"/>
  <c r="BX72"/>
  <c r="BX71"/>
  <c r="BX70"/>
  <c r="BX69"/>
  <c r="BX68"/>
  <c r="BX67"/>
  <c r="BX66"/>
  <c r="BX65"/>
  <c r="BX64"/>
  <c r="BX63"/>
  <c r="BX62"/>
  <c r="BX61"/>
  <c r="BX60"/>
  <c r="BX59"/>
  <c r="BX58"/>
  <c r="BX57"/>
  <c r="BX56"/>
  <c r="BX55"/>
  <c r="BX54"/>
  <c r="BX53"/>
  <c r="BX52"/>
  <c r="BX51"/>
  <c r="BX50"/>
  <c r="BX49"/>
  <c r="BX48"/>
  <c r="BX47"/>
  <c r="BX46"/>
  <c r="BX45"/>
  <c r="BX44"/>
  <c r="BX43"/>
  <c r="BX42"/>
  <c r="BX41"/>
  <c r="BX40"/>
  <c r="BX39"/>
  <c r="BX38"/>
  <c r="BX37"/>
  <c r="BX36"/>
  <c r="BX35"/>
  <c r="BX34"/>
  <c r="BX33"/>
  <c r="BX32"/>
  <c r="BX31"/>
  <c r="BX30"/>
  <c r="BX29"/>
  <c r="BX28"/>
  <c r="BX27"/>
  <c r="BX26"/>
  <c r="BX25"/>
  <c r="BX24"/>
  <c r="BX23"/>
  <c r="BX22"/>
  <c r="BX21"/>
  <c r="BX20"/>
  <c r="BX19"/>
  <c r="BX18"/>
  <c r="BX17"/>
  <c r="BX16"/>
  <c r="BX15"/>
  <c r="BX14"/>
  <c r="BX13"/>
  <c r="BR138"/>
  <c r="BR132"/>
  <c r="BR131"/>
  <c r="BR130"/>
  <c r="BR129"/>
  <c r="BR128"/>
  <c r="BR127"/>
  <c r="BR126"/>
  <c r="BR125"/>
  <c r="BR124"/>
  <c r="BR123"/>
  <c r="BR122"/>
  <c r="BR121"/>
  <c r="BR120"/>
  <c r="BR119"/>
  <c r="BR118"/>
  <c r="BR117"/>
  <c r="BR116"/>
  <c r="BR115"/>
  <c r="BR114"/>
  <c r="BR111"/>
  <c r="BR110"/>
  <c r="BR109"/>
  <c r="BR108"/>
  <c r="BR107"/>
  <c r="BR106"/>
  <c r="BR105"/>
  <c r="BR104"/>
  <c r="BR103"/>
  <c r="BR102"/>
  <c r="BR101"/>
  <c r="BR100"/>
  <c r="BR99"/>
  <c r="BR98"/>
  <c r="BR97"/>
  <c r="BR96"/>
  <c r="BR95"/>
  <c r="BR94"/>
  <c r="BR93"/>
  <c r="BR92"/>
  <c r="BR91"/>
  <c r="BR90"/>
  <c r="BR89"/>
  <c r="BR88"/>
  <c r="BR87"/>
  <c r="BR86"/>
  <c r="BR85"/>
  <c r="BR84"/>
  <c r="BR83"/>
  <c r="BR82"/>
  <c r="BR81"/>
  <c r="BR80"/>
  <c r="BR79"/>
  <c r="BR78"/>
  <c r="BR77"/>
  <c r="BR76"/>
  <c r="BR75"/>
  <c r="BR72"/>
  <c r="BR71"/>
  <c r="BR70"/>
  <c r="BR69"/>
  <c r="BR68"/>
  <c r="BR67"/>
  <c r="BR66"/>
  <c r="BR65"/>
  <c r="BR64"/>
  <c r="BR63"/>
  <c r="BR62"/>
  <c r="BR61"/>
  <c r="BR60"/>
  <c r="BR59"/>
  <c r="BR58"/>
  <c r="BR57"/>
  <c r="BR56"/>
  <c r="BR55"/>
  <c r="BR54"/>
  <c r="BR53"/>
  <c r="BR52"/>
  <c r="BR51"/>
  <c r="BR50"/>
  <c r="BR49"/>
  <c r="BR48"/>
  <c r="BR47"/>
  <c r="BR46"/>
  <c r="BR45"/>
  <c r="BR44"/>
  <c r="BR43"/>
  <c r="BR42"/>
  <c r="BR41"/>
  <c r="BR40"/>
  <c r="BR39"/>
  <c r="BR38"/>
  <c r="BR37"/>
  <c r="BR36"/>
  <c r="BR35"/>
  <c r="BR34"/>
  <c r="BR33"/>
  <c r="BR32"/>
  <c r="BR31"/>
  <c r="BR30"/>
  <c r="BR29"/>
  <c r="BR28"/>
  <c r="BR27"/>
  <c r="BR26"/>
  <c r="BR25"/>
  <c r="BR24"/>
  <c r="BR23"/>
  <c r="BR22"/>
  <c r="BR21"/>
  <c r="BR20"/>
  <c r="BR19"/>
  <c r="BR18"/>
  <c r="BR17"/>
  <c r="BR16"/>
  <c r="BR15"/>
  <c r="BR14"/>
  <c r="BR13"/>
  <c r="BL138"/>
  <c r="BL132"/>
  <c r="BL131"/>
  <c r="BL130"/>
  <c r="BL129"/>
  <c r="BL128"/>
  <c r="BL127"/>
  <c r="BL126"/>
  <c r="BL125"/>
  <c r="BL124"/>
  <c r="BL123"/>
  <c r="BL122"/>
  <c r="BL121"/>
  <c r="BL120"/>
  <c r="BL119"/>
  <c r="BL118"/>
  <c r="BL117"/>
  <c r="BL116"/>
  <c r="BL115"/>
  <c r="BL114"/>
  <c r="BL111"/>
  <c r="BL110"/>
  <c r="BL109"/>
  <c r="BL108"/>
  <c r="BL107"/>
  <c r="BL106"/>
  <c r="BL105"/>
  <c r="BL104"/>
  <c r="BL103"/>
  <c r="BL102"/>
  <c r="BL101"/>
  <c r="BL100"/>
  <c r="BL99"/>
  <c r="BL98"/>
  <c r="BL97"/>
  <c r="BL96"/>
  <c r="BL95"/>
  <c r="BL94"/>
  <c r="BL93"/>
  <c r="BL92"/>
  <c r="BL91"/>
  <c r="BL90"/>
  <c r="BL89"/>
  <c r="BL88"/>
  <c r="BL87"/>
  <c r="BL86"/>
  <c r="BL85"/>
  <c r="BL84"/>
  <c r="BL83"/>
  <c r="BL82"/>
  <c r="BL81"/>
  <c r="BL80"/>
  <c r="BL79"/>
  <c r="BL78"/>
  <c r="BL77"/>
  <c r="BL76"/>
  <c r="BL75"/>
  <c r="BL72"/>
  <c r="BL71"/>
  <c r="BL70"/>
  <c r="BL69"/>
  <c r="BL68"/>
  <c r="BL67"/>
  <c r="BL66"/>
  <c r="BL65"/>
  <c r="BL64"/>
  <c r="BL63"/>
  <c r="BL62"/>
  <c r="BL61"/>
  <c r="BL60"/>
  <c r="BL59"/>
  <c r="BL58"/>
  <c r="BL57"/>
  <c r="BL56"/>
  <c r="BL55"/>
  <c r="BL54"/>
  <c r="BL53"/>
  <c r="BL52"/>
  <c r="BL51"/>
  <c r="BL50"/>
  <c r="BL49"/>
  <c r="BL48"/>
  <c r="BL47"/>
  <c r="BL46"/>
  <c r="BL45"/>
  <c r="BL44"/>
  <c r="BL43"/>
  <c r="BL42"/>
  <c r="BL41"/>
  <c r="BL40"/>
  <c r="BL39"/>
  <c r="BL38"/>
  <c r="BL37"/>
  <c r="BL36"/>
  <c r="BL35"/>
  <c r="BL34"/>
  <c r="BL33"/>
  <c r="BL32"/>
  <c r="BL31"/>
  <c r="BL30"/>
  <c r="BL29"/>
  <c r="BL28"/>
  <c r="BL27"/>
  <c r="BL26"/>
  <c r="BL25"/>
  <c r="BL24"/>
  <c r="BL23"/>
  <c r="BL22"/>
  <c r="BL21"/>
  <c r="BL20"/>
  <c r="BL19"/>
  <c r="BL18"/>
  <c r="BL17"/>
  <c r="BL16"/>
  <c r="BL15"/>
  <c r="BL14"/>
  <c r="BL13"/>
  <c r="BF138"/>
  <c r="BF132"/>
  <c r="BF131"/>
  <c r="BF130"/>
  <c r="BF129"/>
  <c r="BF128"/>
  <c r="BF127"/>
  <c r="BF126"/>
  <c r="BF125"/>
  <c r="BF124"/>
  <c r="BF123"/>
  <c r="BF122"/>
  <c r="BF121"/>
  <c r="BF120"/>
  <c r="BF119"/>
  <c r="BF118"/>
  <c r="BF117"/>
  <c r="BF116"/>
  <c r="BF115"/>
  <c r="BF114"/>
  <c r="BF111"/>
  <c r="BF110"/>
  <c r="BF109"/>
  <c r="BF108"/>
  <c r="BF107"/>
  <c r="BF106"/>
  <c r="BF105"/>
  <c r="BF104"/>
  <c r="BF103"/>
  <c r="BF102"/>
  <c r="BF101"/>
  <c r="BF100"/>
  <c r="BF99"/>
  <c r="BF98"/>
  <c r="BF97"/>
  <c r="BF96"/>
  <c r="BF95"/>
  <c r="BF94"/>
  <c r="BF93"/>
  <c r="BF92"/>
  <c r="BF91"/>
  <c r="BF90"/>
  <c r="BF89"/>
  <c r="BF88"/>
  <c r="BF87"/>
  <c r="BF86"/>
  <c r="BF85"/>
  <c r="BF84"/>
  <c r="BF83"/>
  <c r="BF82"/>
  <c r="BF81"/>
  <c r="BF80"/>
  <c r="BF79"/>
  <c r="BF78"/>
  <c r="BF77"/>
  <c r="BF76"/>
  <c r="BF75"/>
  <c r="BF72"/>
  <c r="BF71"/>
  <c r="BF70"/>
  <c r="BF69"/>
  <c r="BF68"/>
  <c r="BF67"/>
  <c r="BF66"/>
  <c r="BF65"/>
  <c r="BF64"/>
  <c r="BF63"/>
  <c r="BF62"/>
  <c r="BF61"/>
  <c r="BF60"/>
  <c r="BF59"/>
  <c r="BF58"/>
  <c r="BF57"/>
  <c r="BF56"/>
  <c r="BF55"/>
  <c r="BF54"/>
  <c r="BF53"/>
  <c r="BF52"/>
  <c r="BF51"/>
  <c r="BF50"/>
  <c r="BF49"/>
  <c r="BF48"/>
  <c r="BF47"/>
  <c r="BF46"/>
  <c r="BF45"/>
  <c r="BF44"/>
  <c r="BF43"/>
  <c r="BF42"/>
  <c r="BF41"/>
  <c r="BF40"/>
  <c r="BF39"/>
  <c r="BF38"/>
  <c r="BF37"/>
  <c r="BF36"/>
  <c r="BF35"/>
  <c r="BF34"/>
  <c r="BF33"/>
  <c r="BF32"/>
  <c r="BF31"/>
  <c r="BF30"/>
  <c r="BF29"/>
  <c r="BF28"/>
  <c r="BF27"/>
  <c r="BF26"/>
  <c r="BF25"/>
  <c r="BF24"/>
  <c r="BF23"/>
  <c r="BF22"/>
  <c r="BF21"/>
  <c r="BF20"/>
  <c r="BF19"/>
  <c r="BF18"/>
  <c r="BF17"/>
  <c r="BF16"/>
  <c r="BF15"/>
  <c r="BF14"/>
  <c r="BF13"/>
  <c r="AZ138"/>
  <c r="AZ132"/>
  <c r="AZ131"/>
  <c r="AZ130"/>
  <c r="AZ129"/>
  <c r="AZ128"/>
  <c r="AZ127"/>
  <c r="AZ126"/>
  <c r="AZ125"/>
  <c r="AZ124"/>
  <c r="AZ123"/>
  <c r="AZ122"/>
  <c r="AZ121"/>
  <c r="AZ120"/>
  <c r="AZ119"/>
  <c r="AZ118"/>
  <c r="AZ117"/>
  <c r="AZ116"/>
  <c r="AZ115"/>
  <c r="AZ114"/>
  <c r="AZ111"/>
  <c r="AZ110"/>
  <c r="AZ109"/>
  <c r="AZ108"/>
  <c r="AZ107"/>
  <c r="AZ106"/>
  <c r="AZ105"/>
  <c r="AZ104"/>
  <c r="AZ103"/>
  <c r="AZ102"/>
  <c r="AZ101"/>
  <c r="AZ100"/>
  <c r="AZ99"/>
  <c r="AZ98"/>
  <c r="AZ97"/>
  <c r="AZ96"/>
  <c r="AZ95"/>
  <c r="AZ94"/>
  <c r="AZ93"/>
  <c r="AZ92"/>
  <c r="AZ91"/>
  <c r="AZ90"/>
  <c r="AZ89"/>
  <c r="AZ88"/>
  <c r="AZ87"/>
  <c r="AZ86"/>
  <c r="AZ85"/>
  <c r="AZ84"/>
  <c r="AZ83"/>
  <c r="AZ82"/>
  <c r="AZ81"/>
  <c r="AZ80"/>
  <c r="AZ79"/>
  <c r="AZ78"/>
  <c r="AZ77"/>
  <c r="AZ76"/>
  <c r="AZ75"/>
  <c r="AZ72"/>
  <c r="AZ71"/>
  <c r="AZ70"/>
  <c r="AZ69"/>
  <c r="AZ68"/>
  <c r="AZ67"/>
  <c r="AZ66"/>
  <c r="AZ65"/>
  <c r="AZ64"/>
  <c r="AZ63"/>
  <c r="AZ62"/>
  <c r="AZ61"/>
  <c r="AZ60"/>
  <c r="AZ59"/>
  <c r="AZ58"/>
  <c r="AZ57"/>
  <c r="AZ56"/>
  <c r="AZ55"/>
  <c r="AZ54"/>
  <c r="AZ53"/>
  <c r="AZ52"/>
  <c r="AZ51"/>
  <c r="AZ50"/>
  <c r="AZ49"/>
  <c r="AZ48"/>
  <c r="AZ47"/>
  <c r="AZ46"/>
  <c r="AZ45"/>
  <c r="AZ44"/>
  <c r="AZ43"/>
  <c r="AZ42"/>
  <c r="AZ41"/>
  <c r="AZ40"/>
  <c r="AZ39"/>
  <c r="AZ38"/>
  <c r="AZ37"/>
  <c r="AZ36"/>
  <c r="AZ35"/>
  <c r="AZ34"/>
  <c r="AZ33"/>
  <c r="AZ32"/>
  <c r="AZ31"/>
  <c r="AZ30"/>
  <c r="AZ29"/>
  <c r="AZ28"/>
  <c r="AZ27"/>
  <c r="AZ26"/>
  <c r="AZ25"/>
  <c r="AZ24"/>
  <c r="AZ23"/>
  <c r="AZ22"/>
  <c r="AZ21"/>
  <c r="AZ20"/>
  <c r="AZ19"/>
  <c r="AZ18"/>
  <c r="AZ17"/>
  <c r="AZ16"/>
  <c r="AZ15"/>
  <c r="AZ14"/>
  <c r="AZ13"/>
  <c r="AT138"/>
  <c r="AT132"/>
  <c r="AT131"/>
  <c r="AT130"/>
  <c r="AT129"/>
  <c r="AT128"/>
  <c r="AT127"/>
  <c r="AT126"/>
  <c r="AT125"/>
  <c r="AT124"/>
  <c r="AT123"/>
  <c r="AT122"/>
  <c r="AT121"/>
  <c r="AT120"/>
  <c r="AT119"/>
  <c r="AT118"/>
  <c r="AT117"/>
  <c r="AT116"/>
  <c r="AT115"/>
  <c r="AT114"/>
  <c r="AT111"/>
  <c r="AT110"/>
  <c r="AT109"/>
  <c r="AT108"/>
  <c r="AT107"/>
  <c r="AT106"/>
  <c r="AT105"/>
  <c r="AT104"/>
  <c r="AT103"/>
  <c r="AT102"/>
  <c r="AT101"/>
  <c r="AT100"/>
  <c r="AT99"/>
  <c r="AT98"/>
  <c r="AT97"/>
  <c r="AT96"/>
  <c r="AT95"/>
  <c r="AT94"/>
  <c r="AT93"/>
  <c r="AT92"/>
  <c r="AT91"/>
  <c r="AT90"/>
  <c r="AT89"/>
  <c r="AT88"/>
  <c r="AT87"/>
  <c r="AT86"/>
  <c r="AT85"/>
  <c r="AT84"/>
  <c r="AT83"/>
  <c r="AT82"/>
  <c r="AT81"/>
  <c r="AT80"/>
  <c r="AT79"/>
  <c r="AT78"/>
  <c r="AT77"/>
  <c r="AT76"/>
  <c r="AT75"/>
  <c r="AT72"/>
  <c r="AT71"/>
  <c r="AT70"/>
  <c r="AT69"/>
  <c r="AT68"/>
  <c r="AT67"/>
  <c r="AT66"/>
  <c r="AT65"/>
  <c r="AT64"/>
  <c r="AT63"/>
  <c r="AT62"/>
  <c r="AT61"/>
  <c r="AT60"/>
  <c r="AT59"/>
  <c r="AT58"/>
  <c r="AT57"/>
  <c r="AT56"/>
  <c r="AT55"/>
  <c r="AT54"/>
  <c r="AT53"/>
  <c r="AT52"/>
  <c r="AT51"/>
  <c r="AT50"/>
  <c r="AT49"/>
  <c r="AT48"/>
  <c r="AT47"/>
  <c r="AT46"/>
  <c r="AT45"/>
  <c r="AT44"/>
  <c r="AT43"/>
  <c r="AT42"/>
  <c r="AT41"/>
  <c r="AT40"/>
  <c r="AT39"/>
  <c r="AT38"/>
  <c r="AT37"/>
  <c r="AT36"/>
  <c r="AT35"/>
  <c r="AT34"/>
  <c r="AT33"/>
  <c r="AT32"/>
  <c r="AT31"/>
  <c r="AT30"/>
  <c r="AT29"/>
  <c r="AT28"/>
  <c r="AT27"/>
  <c r="AT26"/>
  <c r="AT25"/>
  <c r="AT24"/>
  <c r="AT23"/>
  <c r="AT22"/>
  <c r="AT21"/>
  <c r="AT20"/>
  <c r="AT19"/>
  <c r="AT18"/>
  <c r="AT17"/>
  <c r="AT16"/>
  <c r="AT15"/>
  <c r="AT14"/>
  <c r="AT13"/>
  <c r="AN138"/>
  <c r="AN132"/>
  <c r="AN131"/>
  <c r="AN130"/>
  <c r="AN129"/>
  <c r="AN128"/>
  <c r="AN127"/>
  <c r="AN126"/>
  <c r="AN125"/>
  <c r="AN124"/>
  <c r="AN123"/>
  <c r="AN122"/>
  <c r="AN121"/>
  <c r="AN120"/>
  <c r="AN119"/>
  <c r="AN118"/>
  <c r="AN117"/>
  <c r="AN116"/>
  <c r="AN115"/>
  <c r="AN114"/>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H138"/>
  <c r="AH132"/>
  <c r="AH131"/>
  <c r="AH130"/>
  <c r="AH129"/>
  <c r="AH128"/>
  <c r="AH127"/>
  <c r="AH126"/>
  <c r="AH125"/>
  <c r="AH124"/>
  <c r="AH123"/>
  <c r="AH122"/>
  <c r="AH121"/>
  <c r="AH120"/>
  <c r="AH119"/>
  <c r="AH118"/>
  <c r="AH117"/>
  <c r="AH116"/>
  <c r="AH115"/>
  <c r="AH114"/>
  <c r="AH111"/>
  <c r="AH110"/>
  <c r="AH109"/>
  <c r="AH108"/>
  <c r="AH107"/>
  <c r="AH106"/>
  <c r="AH105"/>
  <c r="AH104"/>
  <c r="AH103"/>
  <c r="AH102"/>
  <c r="AH101"/>
  <c r="AH100"/>
  <c r="AH99"/>
  <c r="AH98"/>
  <c r="AH97"/>
  <c r="AH96"/>
  <c r="AH95"/>
  <c r="AH94"/>
  <c r="AH93"/>
  <c r="AH92"/>
  <c r="AH91"/>
  <c r="AH90"/>
  <c r="AH89"/>
  <c r="AH88"/>
  <c r="AH87"/>
  <c r="AH86"/>
  <c r="AH85"/>
  <c r="AH84"/>
  <c r="AH83"/>
  <c r="AH82"/>
  <c r="AH81"/>
  <c r="AH80"/>
  <c r="AH79"/>
  <c r="AH78"/>
  <c r="AH77"/>
  <c r="AH76"/>
  <c r="AH75"/>
  <c r="AH72"/>
  <c r="AH71"/>
  <c r="AH70"/>
  <c r="AH69"/>
  <c r="AH68"/>
  <c r="AH67"/>
  <c r="AH66"/>
  <c r="AH65"/>
  <c r="AH64"/>
  <c r="AH63"/>
  <c r="AH62"/>
  <c r="AH61"/>
  <c r="AH60"/>
  <c r="AH59"/>
  <c r="AH58"/>
  <c r="AH57"/>
  <c r="AH56"/>
  <c r="AH55"/>
  <c r="AH54"/>
  <c r="AH53"/>
  <c r="AH52"/>
  <c r="AH51"/>
  <c r="AH50"/>
  <c r="AH49"/>
  <c r="AH48"/>
  <c r="AH47"/>
  <c r="AH46"/>
  <c r="AH45"/>
  <c r="AH44"/>
  <c r="AH43"/>
  <c r="AH42"/>
  <c r="AH41"/>
  <c r="AH40"/>
  <c r="AH39"/>
  <c r="AH38"/>
  <c r="AH37"/>
  <c r="AH36"/>
  <c r="AH35"/>
  <c r="AH34"/>
  <c r="AH33"/>
  <c r="AH32"/>
  <c r="AH31"/>
  <c r="AH30"/>
  <c r="AH29"/>
  <c r="AH28"/>
  <c r="AH27"/>
  <c r="AH26"/>
  <c r="AH25"/>
  <c r="AH24"/>
  <c r="AH23"/>
  <c r="AH22"/>
  <c r="AH21"/>
  <c r="AH20"/>
  <c r="AH19"/>
  <c r="AH18"/>
  <c r="AH17"/>
  <c r="AH16"/>
  <c r="AH15"/>
  <c r="AH14"/>
  <c r="AH13"/>
  <c r="AB138"/>
  <c r="AB132"/>
  <c r="AB131"/>
  <c r="AB130"/>
  <c r="AB129"/>
  <c r="AB128"/>
  <c r="AB127"/>
  <c r="AB126"/>
  <c r="AB125"/>
  <c r="AB124"/>
  <c r="AB123"/>
  <c r="AB122"/>
  <c r="AB121"/>
  <c r="AB120"/>
  <c r="AB119"/>
  <c r="AB118"/>
  <c r="AB117"/>
  <c r="AB116"/>
  <c r="AB115"/>
  <c r="AB114"/>
  <c r="AB111"/>
  <c r="AB110"/>
  <c r="AB109"/>
  <c r="AB108"/>
  <c r="AB107"/>
  <c r="AB106"/>
  <c r="AB105"/>
  <c r="AB104"/>
  <c r="AB103"/>
  <c r="AB102"/>
  <c r="AB101"/>
  <c r="AB100"/>
  <c r="AB99"/>
  <c r="AB98"/>
  <c r="AB97"/>
  <c r="AB96"/>
  <c r="AB95"/>
  <c r="AB94"/>
  <c r="AB93"/>
  <c r="AB92"/>
  <c r="AB91"/>
  <c r="AB90"/>
  <c r="AB89"/>
  <c r="AB88"/>
  <c r="AB87"/>
  <c r="AB86"/>
  <c r="AB85"/>
  <c r="AB84"/>
  <c r="AB83"/>
  <c r="AB82"/>
  <c r="AB81"/>
  <c r="AB80"/>
  <c r="AB79"/>
  <c r="AB78"/>
  <c r="AB77"/>
  <c r="AB76"/>
  <c r="AB75"/>
  <c r="AB72"/>
  <c r="AB71"/>
  <c r="AB70"/>
  <c r="AB69"/>
  <c r="AB68"/>
  <c r="AB67"/>
  <c r="AB66"/>
  <c r="AB65"/>
  <c r="AB64"/>
  <c r="AB63"/>
  <c r="AB62"/>
  <c r="AB61"/>
  <c r="AB60"/>
  <c r="AB59"/>
  <c r="AB58"/>
  <c r="AB57"/>
  <c r="AB56"/>
  <c r="AB55"/>
  <c r="AB54"/>
  <c r="AB53"/>
  <c r="AB52"/>
  <c r="AB51"/>
  <c r="AB50"/>
  <c r="AB49"/>
  <c r="AB48"/>
  <c r="AB47"/>
  <c r="AB46"/>
  <c r="AB45"/>
  <c r="AB44"/>
  <c r="AB43"/>
  <c r="AB42"/>
  <c r="AB41"/>
  <c r="AB40"/>
  <c r="AB39"/>
  <c r="AB38"/>
  <c r="AB37"/>
  <c r="AB36"/>
  <c r="AB35"/>
  <c r="AB34"/>
  <c r="AB33"/>
  <c r="AB32"/>
  <c r="AB31"/>
  <c r="AB30"/>
  <c r="AB29"/>
  <c r="AB28"/>
  <c r="AB27"/>
  <c r="AB26"/>
  <c r="AB25"/>
  <c r="AB24"/>
  <c r="AB23"/>
  <c r="AB22"/>
  <c r="AB21"/>
  <c r="AB20"/>
  <c r="AB19"/>
  <c r="AB18"/>
  <c r="AB17"/>
  <c r="AB16"/>
  <c r="AB15"/>
  <c r="AB14"/>
  <c r="AB13"/>
  <c r="V138"/>
  <c r="V132"/>
  <c r="V131"/>
  <c r="V130"/>
  <c r="V129"/>
  <c r="V128"/>
  <c r="V127"/>
  <c r="V126"/>
  <c r="V125"/>
  <c r="V124"/>
  <c r="V123"/>
  <c r="V122"/>
  <c r="V121"/>
  <c r="V120"/>
  <c r="V119"/>
  <c r="V118"/>
  <c r="V117"/>
  <c r="V116"/>
  <c r="V115"/>
  <c r="V114"/>
  <c r="V111"/>
  <c r="V110"/>
  <c r="V109"/>
  <c r="V108"/>
  <c r="V107"/>
  <c r="V106"/>
  <c r="V105"/>
  <c r="V104"/>
  <c r="V103"/>
  <c r="V102"/>
  <c r="V101"/>
  <c r="V100"/>
  <c r="V99"/>
  <c r="V98"/>
  <c r="V97"/>
  <c r="V96"/>
  <c r="V95"/>
  <c r="V94"/>
  <c r="V93"/>
  <c r="V92"/>
  <c r="V91"/>
  <c r="V90"/>
  <c r="V89"/>
  <c r="V88"/>
  <c r="V87"/>
  <c r="V86"/>
  <c r="V85"/>
  <c r="V84"/>
  <c r="V83"/>
  <c r="V82"/>
  <c r="V81"/>
  <c r="V80"/>
  <c r="V79"/>
  <c r="V78"/>
  <c r="V77"/>
  <c r="V76"/>
  <c r="V75"/>
  <c r="V72"/>
  <c r="V71"/>
  <c r="V70"/>
  <c r="V69"/>
  <c r="V68"/>
  <c r="V67"/>
  <c r="V66"/>
  <c r="V65"/>
  <c r="V64"/>
  <c r="V63"/>
  <c r="V62"/>
  <c r="V61"/>
  <c r="V60"/>
  <c r="V59"/>
  <c r="V58"/>
  <c r="V57"/>
  <c r="V56"/>
  <c r="V55"/>
  <c r="V54"/>
  <c r="V53"/>
  <c r="V52"/>
  <c r="V51"/>
  <c r="V50"/>
  <c r="V49"/>
  <c r="V48"/>
  <c r="V47"/>
  <c r="V46"/>
  <c r="V45"/>
  <c r="V44"/>
  <c r="V43"/>
  <c r="V42"/>
  <c r="V41"/>
  <c r="V40"/>
  <c r="V39"/>
  <c r="V38"/>
  <c r="V37"/>
  <c r="V36"/>
  <c r="V35"/>
  <c r="V34"/>
  <c r="V33"/>
  <c r="V32"/>
  <c r="V31"/>
  <c r="V30"/>
  <c r="V29"/>
  <c r="V28"/>
  <c r="V27"/>
  <c r="V26"/>
  <c r="V25"/>
  <c r="V24"/>
  <c r="V23"/>
  <c r="V22"/>
  <c r="V21"/>
  <c r="V20"/>
  <c r="V19"/>
  <c r="V18"/>
  <c r="V17"/>
  <c r="V16"/>
  <c r="V15"/>
  <c r="V14"/>
  <c r="V13"/>
  <c r="F9" i="44"/>
  <c r="F9" i="19"/>
  <c r="C9" i="44"/>
  <c r="C9" i="19"/>
  <c r="B9" i="44"/>
  <c r="B9" i="19"/>
  <c r="CN138"/>
  <c r="CK138"/>
  <c r="CJ138" s="1"/>
  <c r="CN132"/>
  <c r="CK132"/>
  <c r="CN131"/>
  <c r="CK131"/>
  <c r="CJ131" s="1"/>
  <c r="CN130"/>
  <c r="CK130"/>
  <c r="CN129"/>
  <c r="CK129"/>
  <c r="CJ129" s="1"/>
  <c r="CN128"/>
  <c r="CK128"/>
  <c r="CN127"/>
  <c r="CK127"/>
  <c r="CN126"/>
  <c r="CK126"/>
  <c r="CN125"/>
  <c r="CK125"/>
  <c r="CJ125" s="1"/>
  <c r="CN124"/>
  <c r="CK124"/>
  <c r="CN123"/>
  <c r="CK123"/>
  <c r="CJ123" s="1"/>
  <c r="CN122"/>
  <c r="CK122"/>
  <c r="CN121"/>
  <c r="CK121"/>
  <c r="CN120"/>
  <c r="CK120"/>
  <c r="CJ120" s="1"/>
  <c r="CN119"/>
  <c r="CK119"/>
  <c r="CJ119" s="1"/>
  <c r="CN118"/>
  <c r="CK118"/>
  <c r="CJ118" s="1"/>
  <c r="CN117"/>
  <c r="CK117"/>
  <c r="CJ117" s="1"/>
  <c r="CN116"/>
  <c r="CK116"/>
  <c r="CN115"/>
  <c r="CK115"/>
  <c r="CJ115" s="1"/>
  <c r="CN114"/>
  <c r="CK114"/>
  <c r="CN111"/>
  <c r="CK111"/>
  <c r="CJ111" s="1"/>
  <c r="CN110"/>
  <c r="CK110"/>
  <c r="CN109"/>
  <c r="CK109"/>
  <c r="CQ109" s="1"/>
  <c r="CP109" s="1"/>
  <c r="CN108"/>
  <c r="CK108"/>
  <c r="CJ108" s="1"/>
  <c r="CN107"/>
  <c r="CW107" s="1"/>
  <c r="CV107" s="1"/>
  <c r="CK107"/>
  <c r="CJ107" s="1"/>
  <c r="CN106"/>
  <c r="CK106"/>
  <c r="CQ106" s="1"/>
  <c r="CP106" s="1"/>
  <c r="CN105"/>
  <c r="CK105"/>
  <c r="CJ105" s="1"/>
  <c r="CN104"/>
  <c r="CK104"/>
  <c r="CN103"/>
  <c r="CK103"/>
  <c r="CJ103" s="1"/>
  <c r="CN102"/>
  <c r="CK102"/>
  <c r="CN101"/>
  <c r="CK101"/>
  <c r="CJ101" s="1"/>
  <c r="CN100"/>
  <c r="CK100"/>
  <c r="CN99"/>
  <c r="CK99"/>
  <c r="CJ99" s="1"/>
  <c r="CN98"/>
  <c r="CK98"/>
  <c r="CN97"/>
  <c r="CK97"/>
  <c r="CJ97" s="1"/>
  <c r="CN96"/>
  <c r="CK96"/>
  <c r="CN95"/>
  <c r="CW95" s="1"/>
  <c r="CK95"/>
  <c r="CJ95" s="1"/>
  <c r="CN94"/>
  <c r="CK94"/>
  <c r="CN93"/>
  <c r="CK93"/>
  <c r="CJ93" s="1"/>
  <c r="CN92"/>
  <c r="CK92"/>
  <c r="CN91"/>
  <c r="CK91"/>
  <c r="CJ91" s="1"/>
  <c r="CN90"/>
  <c r="CK90"/>
  <c r="CN89"/>
  <c r="CK89"/>
  <c r="CN88"/>
  <c r="CK88"/>
  <c r="CN87"/>
  <c r="CW87" s="1"/>
  <c r="CK87"/>
  <c r="CQ87" s="1"/>
  <c r="CP87" s="1"/>
  <c r="CN86"/>
  <c r="CK86"/>
  <c r="CN85"/>
  <c r="CW85" s="1"/>
  <c r="CK85"/>
  <c r="CJ85" s="1"/>
  <c r="CN84"/>
  <c r="CK84"/>
  <c r="CN83"/>
  <c r="CK83"/>
  <c r="CJ83" s="1"/>
  <c r="CN82"/>
  <c r="CK82"/>
  <c r="CN81"/>
  <c r="CK81"/>
  <c r="CJ81" s="1"/>
  <c r="CN80"/>
  <c r="CK80"/>
  <c r="CN79"/>
  <c r="CW79" s="1"/>
  <c r="CK79"/>
  <c r="CN78"/>
  <c r="CK78"/>
  <c r="CN77"/>
  <c r="CK77"/>
  <c r="CN76"/>
  <c r="CK76"/>
  <c r="CN75"/>
  <c r="CW75" s="1"/>
  <c r="CK75"/>
  <c r="CJ75" s="1"/>
  <c r="CN72"/>
  <c r="CK72"/>
  <c r="CW72" s="1"/>
  <c r="CN71"/>
  <c r="CK71"/>
  <c r="CN70"/>
  <c r="CK70"/>
  <c r="CN69"/>
  <c r="CK69"/>
  <c r="CN68"/>
  <c r="CK68"/>
  <c r="CJ68" s="1"/>
  <c r="CN67"/>
  <c r="CK67"/>
  <c r="CN66"/>
  <c r="CK66"/>
  <c r="CN65"/>
  <c r="CW65" s="1"/>
  <c r="CV65" s="1"/>
  <c r="CK65"/>
  <c r="CN64"/>
  <c r="CK64"/>
  <c r="CQ64" s="1"/>
  <c r="CN63"/>
  <c r="CW63" s="1"/>
  <c r="CK63"/>
  <c r="CN62"/>
  <c r="CK62"/>
  <c r="CQ62" s="1"/>
  <c r="CP62" s="1"/>
  <c r="CN61"/>
  <c r="CW61" s="1"/>
  <c r="CK61"/>
  <c r="CQ61" s="1"/>
  <c r="CP61" s="1"/>
  <c r="CN60"/>
  <c r="CK60"/>
  <c r="CJ60" s="1"/>
  <c r="CN59"/>
  <c r="CW59" s="1"/>
  <c r="CK59"/>
  <c r="CN58"/>
  <c r="CK58"/>
  <c r="CN57"/>
  <c r="CW57" s="1"/>
  <c r="CK57"/>
  <c r="CN56"/>
  <c r="CK56"/>
  <c r="CN55"/>
  <c r="CW55" s="1"/>
  <c r="CK55"/>
  <c r="CN54"/>
  <c r="CK54"/>
  <c r="CN53"/>
  <c r="CW53" s="1"/>
  <c r="CV53" s="1"/>
  <c r="CK53"/>
  <c r="CN52"/>
  <c r="CK52"/>
  <c r="CN51"/>
  <c r="CW51" s="1"/>
  <c r="CK51"/>
  <c r="CN50"/>
  <c r="CK50"/>
  <c r="CN49"/>
  <c r="CW49" s="1"/>
  <c r="CK49"/>
  <c r="CN48"/>
  <c r="CK48"/>
  <c r="CQ48" s="1"/>
  <c r="CP48" s="1"/>
  <c r="CN47"/>
  <c r="CW47" s="1"/>
  <c r="CK47"/>
  <c r="CN46"/>
  <c r="CK46"/>
  <c r="CQ46" s="1"/>
  <c r="CN45"/>
  <c r="CW45" s="1"/>
  <c r="CK45"/>
  <c r="CN44"/>
  <c r="CK44"/>
  <c r="CN43"/>
  <c r="CW43" s="1"/>
  <c r="CK43"/>
  <c r="CN42"/>
  <c r="CK42"/>
  <c r="CW42" s="1"/>
  <c r="CN41"/>
  <c r="CW41" s="1"/>
  <c r="CK41"/>
  <c r="CN40"/>
  <c r="CK40"/>
  <c r="CQ40" s="1"/>
  <c r="CN39"/>
  <c r="CK39"/>
  <c r="CN38"/>
  <c r="CK38"/>
  <c r="CN37"/>
  <c r="CW37" s="1"/>
  <c r="CV37" s="1"/>
  <c r="CK37"/>
  <c r="CN36"/>
  <c r="CK36"/>
  <c r="CN35"/>
  <c r="CW35" s="1"/>
  <c r="CK35"/>
  <c r="CN34"/>
  <c r="CK34"/>
  <c r="CN33"/>
  <c r="CW33" s="1"/>
  <c r="CK33"/>
  <c r="CN32"/>
  <c r="CK32"/>
  <c r="CN31"/>
  <c r="CW31" s="1"/>
  <c r="CK31"/>
  <c r="CN30"/>
  <c r="CK30"/>
  <c r="CJ30" s="1"/>
  <c r="CN29"/>
  <c r="CW29" s="1"/>
  <c r="CK29"/>
  <c r="CN28"/>
  <c r="CK28"/>
  <c r="CN27"/>
  <c r="CW27" s="1"/>
  <c r="CK27"/>
  <c r="CN26"/>
  <c r="CK26"/>
  <c r="CW26" s="1"/>
  <c r="CN25"/>
  <c r="CW25" s="1"/>
  <c r="CK25"/>
  <c r="CN24"/>
  <c r="CK24"/>
  <c r="CN23"/>
  <c r="CW23" s="1"/>
  <c r="CK23"/>
  <c r="CN22"/>
  <c r="CK22"/>
  <c r="CN21"/>
  <c r="CW21" s="1"/>
  <c r="CK21"/>
  <c r="CN20"/>
  <c r="CK20"/>
  <c r="CQ20" s="1"/>
  <c r="CP20" s="1"/>
  <c r="CN19"/>
  <c r="CW19" s="1"/>
  <c r="CK19"/>
  <c r="CN18"/>
  <c r="CK18"/>
  <c r="CN17"/>
  <c r="CK17"/>
  <c r="CN16"/>
  <c r="CK16"/>
  <c r="CN15"/>
  <c r="CK15"/>
  <c r="CN14"/>
  <c r="CK14"/>
  <c r="CN13"/>
  <c r="CK13"/>
  <c r="CN104" i="44"/>
  <c r="CK104"/>
  <c r="CQ104" s="1"/>
  <c r="CP104" s="1"/>
  <c r="CN103"/>
  <c r="CK103"/>
  <c r="CJ103" s="1"/>
  <c r="CN102"/>
  <c r="CK102"/>
  <c r="CQ102" s="1"/>
  <c r="CN93"/>
  <c r="CW93" s="1"/>
  <c r="CK93"/>
  <c r="CJ93" s="1"/>
  <c r="CN55"/>
  <c r="CK55"/>
  <c r="CW55" s="1"/>
  <c r="CN24"/>
  <c r="CW24" s="1"/>
  <c r="CK24"/>
  <c r="CN23"/>
  <c r="CK23"/>
  <c r="CN22"/>
  <c r="CK22"/>
  <c r="CN21"/>
  <c r="CK21"/>
  <c r="CW21" s="1"/>
  <c r="CN20"/>
  <c r="CW20" s="1"/>
  <c r="CK20"/>
  <c r="CJ20" s="1"/>
  <c r="CN19"/>
  <c r="CK19"/>
  <c r="CN18"/>
  <c r="CK18"/>
  <c r="CN17"/>
  <c r="CK17"/>
  <c r="CJ17" s="1"/>
  <c r="CN16"/>
  <c r="CW16" s="1"/>
  <c r="CK16"/>
  <c r="CN15"/>
  <c r="CK15"/>
  <c r="CN14"/>
  <c r="CK14"/>
  <c r="CN13"/>
  <c r="CK13"/>
  <c r="CJ13" s="1"/>
  <c r="A4" i="19"/>
  <c r="A4" i="44"/>
  <c r="B26" i="59"/>
  <c r="A26"/>
  <c r="B25"/>
  <c r="A25"/>
  <c r="B24"/>
  <c r="A24"/>
  <c r="B23"/>
  <c r="A23"/>
  <c r="B22"/>
  <c r="A22"/>
  <c r="B21"/>
  <c r="A21"/>
  <c r="I12"/>
  <c r="I10"/>
  <c r="I11" s="1"/>
  <c r="A10"/>
  <c r="A9"/>
  <c r="A8"/>
  <c r="I7"/>
  <c r="G7"/>
  <c r="B26" i="58"/>
  <c r="A26"/>
  <c r="B25"/>
  <c r="A25"/>
  <c r="B24"/>
  <c r="A24"/>
  <c r="B23"/>
  <c r="A23"/>
  <c r="B22"/>
  <c r="A22"/>
  <c r="B21"/>
  <c r="A21"/>
  <c r="I11"/>
  <c r="A10"/>
  <c r="I9"/>
  <c r="A9"/>
  <c r="A8"/>
  <c r="P138" i="19"/>
  <c r="P132"/>
  <c r="P131"/>
  <c r="P130"/>
  <c r="P129"/>
  <c r="P128"/>
  <c r="P127"/>
  <c r="P126"/>
  <c r="P125"/>
  <c r="P124"/>
  <c r="P123"/>
  <c r="P122"/>
  <c r="P121"/>
  <c r="P120"/>
  <c r="P119"/>
  <c r="P118"/>
  <c r="P117"/>
  <c r="P116"/>
  <c r="P115"/>
  <c r="P114"/>
  <c r="P111"/>
  <c r="P110"/>
  <c r="P109"/>
  <c r="P108"/>
  <c r="P107"/>
  <c r="P106"/>
  <c r="P105"/>
  <c r="P104"/>
  <c r="P103"/>
  <c r="P102"/>
  <c r="P101"/>
  <c r="P100"/>
  <c r="P99"/>
  <c r="P98"/>
  <c r="P97"/>
  <c r="P96"/>
  <c r="P95"/>
  <c r="P94"/>
  <c r="P93"/>
  <c r="P92"/>
  <c r="P91"/>
  <c r="P90"/>
  <c r="P89"/>
  <c r="P88"/>
  <c r="P87"/>
  <c r="P86"/>
  <c r="P85"/>
  <c r="P84"/>
  <c r="P83"/>
  <c r="P82"/>
  <c r="P81"/>
  <c r="P80"/>
  <c r="P79"/>
  <c r="P78"/>
  <c r="P77"/>
  <c r="P76"/>
  <c r="P75"/>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04" i="44"/>
  <c r="P103"/>
  <c r="P102"/>
  <c r="P93"/>
  <c r="P55"/>
  <c r="P24"/>
  <c r="P23"/>
  <c r="P22"/>
  <c r="P21"/>
  <c r="P20"/>
  <c r="P19"/>
  <c r="P16"/>
  <c r="P15"/>
  <c r="P14"/>
  <c r="P13"/>
  <c r="J107" i="19"/>
  <c r="BU107" s="1"/>
  <c r="J106"/>
  <c r="J104"/>
  <c r="S104" s="1"/>
  <c r="J94"/>
  <c r="J90"/>
  <c r="J86"/>
  <c r="J104" i="44"/>
  <c r="AQ104" s="1"/>
  <c r="J22"/>
  <c r="J24"/>
  <c r="J21"/>
  <c r="BC21" s="1"/>
  <c r="B26" i="56"/>
  <c r="B25"/>
  <c r="B24"/>
  <c r="B23"/>
  <c r="B22"/>
  <c r="B21"/>
  <c r="B20"/>
  <c r="B19"/>
  <c r="B18"/>
  <c r="B17"/>
  <c r="B16"/>
  <c r="A10"/>
  <c r="A29"/>
  <c r="AC26"/>
  <c r="AC25"/>
  <c r="AC24"/>
  <c r="AC23"/>
  <c r="AC22"/>
  <c r="AC21"/>
  <c r="AC20"/>
  <c r="AC19"/>
  <c r="AC18"/>
  <c r="AC17"/>
  <c r="AC16"/>
  <c r="A8"/>
  <c r="A7"/>
  <c r="A6"/>
  <c r="B17" i="14"/>
  <c r="AC17"/>
  <c r="J102" i="19"/>
  <c r="J98"/>
  <c r="J82"/>
  <c r="J17" i="44"/>
  <c r="J110" i="19"/>
  <c r="J132"/>
  <c r="J129"/>
  <c r="J124"/>
  <c r="J121"/>
  <c r="AE121" s="1"/>
  <c r="A7"/>
  <c r="A8"/>
  <c r="A6"/>
  <c r="M8"/>
  <c r="G8"/>
  <c r="M8" i="44"/>
  <c r="G8"/>
  <c r="E5" i="19"/>
  <c r="B18" i="14"/>
  <c r="B16"/>
  <c r="D141" i="19"/>
  <c r="E5" i="44"/>
  <c r="A7"/>
  <c r="A8"/>
  <c r="A6"/>
  <c r="H7" i="43"/>
  <c r="A21"/>
  <c r="D106" i="44"/>
  <c r="AC18" i="43"/>
  <c r="AC16"/>
  <c r="I9" i="59"/>
  <c r="A7" i="29"/>
  <c r="A8"/>
  <c r="A6"/>
  <c r="A28"/>
  <c r="H7" i="14"/>
  <c r="H7" i="29"/>
  <c r="B16"/>
  <c r="AC16"/>
  <c r="B17"/>
  <c r="AC17"/>
  <c r="B18"/>
  <c r="AC18"/>
  <c r="B19"/>
  <c r="AC19"/>
  <c r="B20"/>
  <c r="AC20"/>
  <c r="B21"/>
  <c r="AC21"/>
  <c r="B22"/>
  <c r="AC22"/>
  <c r="B23"/>
  <c r="AC23"/>
  <c r="B24"/>
  <c r="AC24"/>
  <c r="A10" i="27"/>
  <c r="A22" i="14"/>
  <c r="AC18"/>
  <c r="AC16"/>
  <c r="A8"/>
  <c r="A7"/>
  <c r="A6"/>
  <c r="J14" i="44"/>
  <c r="J54" i="19"/>
  <c r="CA54" s="1"/>
  <c r="J58"/>
  <c r="J56"/>
  <c r="J117"/>
  <c r="S117" s="1"/>
  <c r="J72"/>
  <c r="Y72" s="1"/>
  <c r="J32"/>
  <c r="J30"/>
  <c r="J63"/>
  <c r="J46"/>
  <c r="Y46" s="1"/>
  <c r="J116"/>
  <c r="J66"/>
  <c r="Y66" s="1"/>
  <c r="J40"/>
  <c r="AK40" s="1"/>
  <c r="J120"/>
  <c r="J70"/>
  <c r="J28"/>
  <c r="S28" s="1"/>
  <c r="J69"/>
  <c r="AQ69" s="1"/>
  <c r="J61"/>
  <c r="J38"/>
  <c r="J24"/>
  <c r="BU24" s="1"/>
  <c r="J22"/>
  <c r="J14"/>
  <c r="J15" i="44"/>
  <c r="AQ15" s="1"/>
  <c r="J13"/>
  <c r="K54" i="19"/>
  <c r="CM54" s="1"/>
  <c r="CQ114"/>
  <c r="CP114" s="1"/>
  <c r="CQ119"/>
  <c r="CP119" s="1"/>
  <c r="CQ124"/>
  <c r="CP124" s="1"/>
  <c r="CQ125"/>
  <c r="CP125" s="1"/>
  <c r="CQ131"/>
  <c r="CP131" s="1"/>
  <c r="CQ75"/>
  <c r="CP75" s="1"/>
  <c r="CQ79"/>
  <c r="CP79" s="1"/>
  <c r="CQ81"/>
  <c r="CP81" s="1"/>
  <c r="CQ83"/>
  <c r="CQ85"/>
  <c r="CQ91"/>
  <c r="CP91" s="1"/>
  <c r="CQ93"/>
  <c r="CP93" s="1"/>
  <c r="CQ95"/>
  <c r="CP95" s="1"/>
  <c r="CQ99"/>
  <c r="CP99" s="1"/>
  <c r="CQ101"/>
  <c r="CP101" s="1"/>
  <c r="CQ105"/>
  <c r="CP105" s="1"/>
  <c r="CQ13"/>
  <c r="CP13" s="1"/>
  <c r="CW13"/>
  <c r="CQ15"/>
  <c r="CP15" s="1"/>
  <c r="CW15"/>
  <c r="CQ17"/>
  <c r="CW18"/>
  <c r="CQ19"/>
  <c r="CP19" s="1"/>
  <c r="CQ21"/>
  <c r="CP21" s="1"/>
  <c r="CQ22"/>
  <c r="CQ23"/>
  <c r="CP23" s="1"/>
  <c r="CQ25"/>
  <c r="CP25" s="1"/>
  <c r="CQ26"/>
  <c r="CP26" s="1"/>
  <c r="CQ27"/>
  <c r="CP27" s="1"/>
  <c r="CQ29"/>
  <c r="CP29" s="1"/>
  <c r="CQ31"/>
  <c r="CP31" s="1"/>
  <c r="CQ33"/>
  <c r="CW34"/>
  <c r="CQ35"/>
  <c r="CP35" s="1"/>
  <c r="CQ37"/>
  <c r="CP37" s="1"/>
  <c r="CQ39"/>
  <c r="CP39"/>
  <c r="CW39"/>
  <c r="CQ41"/>
  <c r="CP41" s="1"/>
  <c r="CQ42"/>
  <c r="CP42" s="1"/>
  <c r="CJ43"/>
  <c r="CJ45"/>
  <c r="CJ46"/>
  <c r="CJ47"/>
  <c r="CJ49"/>
  <c r="CJ51"/>
  <c r="CJ53"/>
  <c r="CJ55"/>
  <c r="CJ57"/>
  <c r="CJ61"/>
  <c r="CJ62"/>
  <c r="CJ65"/>
  <c r="CJ69"/>
  <c r="CJ13"/>
  <c r="CJ15"/>
  <c r="CJ17"/>
  <c r="CJ19"/>
  <c r="CJ21"/>
  <c r="CJ23"/>
  <c r="CJ25"/>
  <c r="CJ26"/>
  <c r="CJ27"/>
  <c r="CJ29"/>
  <c r="CJ31"/>
  <c r="CJ33"/>
  <c r="CJ35"/>
  <c r="CJ37"/>
  <c r="CJ39"/>
  <c r="CJ41"/>
  <c r="CQ43"/>
  <c r="CP43" s="1"/>
  <c r="CQ45"/>
  <c r="CQ47"/>
  <c r="CP47" s="1"/>
  <c r="CQ49"/>
  <c r="CQ51"/>
  <c r="CP51" s="1"/>
  <c r="CQ53"/>
  <c r="CP53" s="1"/>
  <c r="CQ55"/>
  <c r="CP55" s="1"/>
  <c r="CQ57"/>
  <c r="CP57" s="1"/>
  <c r="CQ65"/>
  <c r="CP65" s="1"/>
  <c r="CQ71"/>
  <c r="CQ93" i="44"/>
  <c r="CP93" s="1"/>
  <c r="CQ103"/>
  <c r="CP103" s="1"/>
  <c r="CQ13"/>
  <c r="CP13" s="1"/>
  <c r="CQ16"/>
  <c r="CP16" s="1"/>
  <c r="CQ17"/>
  <c r="CP17" s="1"/>
  <c r="CQ18"/>
  <c r="CP18" s="1"/>
  <c r="CQ20"/>
  <c r="CP20" s="1"/>
  <c r="CQ24"/>
  <c r="CP24" s="1"/>
  <c r="CJ16"/>
  <c r="CJ18"/>
  <c r="CJ24"/>
  <c r="CJ87" i="19"/>
  <c r="CW93"/>
  <c r="CW108"/>
  <c r="BO54"/>
  <c r="BC54"/>
  <c r="Y54"/>
  <c r="AE54"/>
  <c r="CW122"/>
  <c r="CW132"/>
  <c r="CW125"/>
  <c r="CV125" s="1"/>
  <c r="CW46"/>
  <c r="CW103" i="44"/>
  <c r="J101" i="19"/>
  <c r="CJ79"/>
  <c r="CW62"/>
  <c r="CT54"/>
  <c r="I95" i="44"/>
  <c r="K71"/>
  <c r="CM71" s="1"/>
  <c r="I33"/>
  <c r="AQ33" s="1"/>
  <c r="I49"/>
  <c r="K59"/>
  <c r="K39"/>
  <c r="K51"/>
  <c r="CM51" s="1"/>
  <c r="K63"/>
  <c r="CM63" s="1"/>
  <c r="K89"/>
  <c r="J59"/>
  <c r="I29"/>
  <c r="K29" s="1"/>
  <c r="J25"/>
  <c r="Y25" s="1"/>
  <c r="I40"/>
  <c r="S40" s="1"/>
  <c r="CT46"/>
  <c r="CS46" s="1"/>
  <c r="I32"/>
  <c r="AQ32" s="1"/>
  <c r="K25"/>
  <c r="CT25"/>
  <c r="CZ25" s="1"/>
  <c r="I36"/>
  <c r="AQ25"/>
  <c r="S56" i="19"/>
  <c r="CA56"/>
  <c r="BO56"/>
  <c r="AQ56"/>
  <c r="E36" i="55"/>
  <c r="F36" s="1"/>
  <c r="K48" i="44"/>
  <c r="E2" i="72"/>
  <c r="F2" s="1"/>
  <c r="F5"/>
  <c r="F14"/>
  <c r="C26" i="56"/>
  <c r="C16"/>
  <c r="K16" s="1"/>
  <c r="K27" s="1"/>
  <c r="C20"/>
  <c r="AA20" s="1"/>
  <c r="C23"/>
  <c r="C18"/>
  <c r="C25"/>
  <c r="C24"/>
  <c r="M24" s="1"/>
  <c r="C19"/>
  <c r="Q19" s="1"/>
  <c r="K33" i="44"/>
  <c r="CM33" s="1"/>
  <c r="CJ59" i="19"/>
  <c r="CQ59"/>
  <c r="CP59" s="1"/>
  <c r="CJ63"/>
  <c r="CQ63"/>
  <c r="CP63" s="1"/>
  <c r="CQ90"/>
  <c r="CP90" s="1"/>
  <c r="CQ28" i="44"/>
  <c r="CP28" s="1"/>
  <c r="CQ45"/>
  <c r="CJ45"/>
  <c r="CW45"/>
  <c r="CW49"/>
  <c r="CJ49"/>
  <c r="E42" i="55"/>
  <c r="F42" s="1"/>
  <c r="CP74" i="44"/>
  <c r="CW26"/>
  <c r="CQ40"/>
  <c r="CP40" s="1"/>
  <c r="CJ48"/>
  <c r="CQ48"/>
  <c r="I62"/>
  <c r="J80"/>
  <c r="F32" i="55"/>
  <c r="CW34" i="44"/>
  <c r="CQ46"/>
  <c r="I137" i="19"/>
  <c r="AQ137" s="1"/>
  <c r="J134"/>
  <c r="BI134" s="1"/>
  <c r="CW135"/>
  <c r="Y20" i="56"/>
  <c r="E26" i="58"/>
  <c r="K20" i="56"/>
  <c r="W20"/>
  <c r="G20"/>
  <c r="O18"/>
  <c r="S20"/>
  <c r="E26" i="59"/>
  <c r="S18" i="56"/>
  <c r="G18"/>
  <c r="C16" i="29"/>
  <c r="E16" s="1"/>
  <c r="E26" s="1"/>
  <c r="E27" s="1"/>
  <c r="E21" i="59"/>
  <c r="E28" s="1"/>
  <c r="C31" s="1"/>
  <c r="C32" s="1"/>
  <c r="Y18" i="56"/>
  <c r="C21"/>
  <c r="AA21" s="1"/>
  <c r="K137" i="19"/>
  <c r="E19" i="56"/>
  <c r="G19"/>
  <c r="E22" i="58"/>
  <c r="C22" i="56"/>
  <c r="G22" s="1"/>
  <c r="U24"/>
  <c r="E22" i="59"/>
  <c r="C24" i="29"/>
  <c r="C20"/>
  <c r="I20" s="1"/>
  <c r="G26" i="58"/>
  <c r="C22" i="29"/>
  <c r="Q22" s="1"/>
  <c r="E21" i="58"/>
  <c r="E28" s="1"/>
  <c r="C31" s="1"/>
  <c r="C33" s="1"/>
  <c r="C19" i="29"/>
  <c r="M19" s="1"/>
  <c r="O16"/>
  <c r="O26" s="1"/>
  <c r="C21"/>
  <c r="Q21" s="1"/>
  <c r="C18"/>
  <c r="Q18" s="1"/>
  <c r="E24"/>
  <c r="G24"/>
  <c r="Q24"/>
  <c r="C17"/>
  <c r="G17" s="1"/>
  <c r="G21" i="58"/>
  <c r="G28" s="1"/>
  <c r="C23" i="29"/>
  <c r="M23" s="1"/>
  <c r="C17" i="56"/>
  <c r="E17" s="1"/>
  <c r="G22" i="58"/>
  <c r="D15" i="8"/>
  <c r="E25" i="58"/>
  <c r="E25" i="59"/>
  <c r="Y17" i="56"/>
  <c r="O17"/>
  <c r="C25" i="59"/>
  <c r="K21"/>
  <c r="M25"/>
  <c r="N25" s="1"/>
  <c r="M25" i="58"/>
  <c r="N25" s="1"/>
  <c r="C25"/>
  <c r="G25"/>
  <c r="C21"/>
  <c r="C28" s="1"/>
  <c r="M21"/>
  <c r="N21" s="1"/>
  <c r="M21" i="59"/>
  <c r="N21" s="1"/>
  <c r="C21"/>
  <c r="K25" i="58"/>
  <c r="L25" s="1"/>
  <c r="K25" i="59"/>
  <c r="L25" s="1"/>
  <c r="K30" i="19"/>
  <c r="CM30" s="1"/>
  <c r="W24" i="29"/>
  <c r="K24"/>
  <c r="M24"/>
  <c r="S24"/>
  <c r="O24"/>
  <c r="BO66" i="19"/>
  <c r="K76"/>
  <c r="CM76" s="1"/>
  <c r="S46"/>
  <c r="AK46"/>
  <c r="CT46"/>
  <c r="CS46" s="1"/>
  <c r="CA46"/>
  <c r="BC46"/>
  <c r="K46"/>
  <c r="CM46" s="1"/>
  <c r="BO46"/>
  <c r="K44"/>
  <c r="K101"/>
  <c r="CM101" s="1"/>
  <c r="AW107"/>
  <c r="AK107"/>
  <c r="BC31" i="44"/>
  <c r="AW33"/>
  <c r="CV46" i="19"/>
  <c r="CT14"/>
  <c r="CS14" s="1"/>
  <c r="CA102"/>
  <c r="AQ102"/>
  <c r="AW102"/>
  <c r="BO102"/>
  <c r="AQ65" i="44"/>
  <c r="CG65"/>
  <c r="AK88"/>
  <c r="CA88"/>
  <c r="Y18" i="29"/>
  <c r="Y21" i="56"/>
  <c r="AK28" i="19"/>
  <c r="CT22"/>
  <c r="AW22"/>
  <c r="K22"/>
  <c r="CM22" s="1"/>
  <c r="AQ22"/>
  <c r="BI22"/>
  <c r="AK22"/>
  <c r="BC22"/>
  <c r="BU22"/>
  <c r="AE22"/>
  <c r="BO22"/>
  <c r="CG22"/>
  <c r="Y22"/>
  <c r="CA22"/>
  <c r="S22"/>
  <c r="BU104"/>
  <c r="K125"/>
  <c r="CT129"/>
  <c r="BI89" i="44"/>
  <c r="S89"/>
  <c r="AK89"/>
  <c r="CG89"/>
  <c r="Y89"/>
  <c r="BO38" i="19"/>
  <c r="AQ38"/>
  <c r="BU38"/>
  <c r="AW38"/>
  <c r="Y38"/>
  <c r="CA38"/>
  <c r="BC38"/>
  <c r="S38"/>
  <c r="AE38"/>
  <c r="K38"/>
  <c r="CM38" s="1"/>
  <c r="CG38"/>
  <c r="BI38"/>
  <c r="AK38"/>
  <c r="Y106"/>
  <c r="CG106"/>
  <c r="CA106"/>
  <c r="AE117"/>
  <c r="CT120"/>
  <c r="CS120" s="1"/>
  <c r="BC71" i="44"/>
  <c r="AW71"/>
  <c r="AK32" i="19"/>
  <c r="S32"/>
  <c r="E14" i="55"/>
  <c r="F14" s="1"/>
  <c r="CT51" i="44"/>
  <c r="CT89"/>
  <c r="CW134" i="19"/>
  <c r="F4" i="55"/>
  <c r="I139" i="19"/>
  <c r="CV139" s="1"/>
  <c r="CT38"/>
  <c r="W23" i="29"/>
  <c r="Y23"/>
  <c r="K21"/>
  <c r="O21"/>
  <c r="S21"/>
  <c r="O20"/>
  <c r="E22" i="56"/>
  <c r="I22"/>
  <c r="C34" i="31"/>
  <c r="C36"/>
  <c r="U21" i="29"/>
  <c r="I21"/>
  <c r="E18"/>
  <c r="M18"/>
  <c r="K18"/>
  <c r="I18"/>
  <c r="S18"/>
  <c r="W18"/>
  <c r="Y19"/>
  <c r="I19"/>
  <c r="K22"/>
  <c r="G22"/>
  <c r="S22"/>
  <c r="O22"/>
  <c r="W24" i="56"/>
  <c r="Y24"/>
  <c r="K24"/>
  <c r="Y134" i="19"/>
  <c r="CP48" i="44"/>
  <c r="C33" i="31"/>
  <c r="C35"/>
  <c r="C37"/>
  <c r="W18" i="56"/>
  <c r="K18"/>
  <c r="Q18"/>
  <c r="I18"/>
  <c r="AA18"/>
  <c r="U18"/>
  <c r="C19" i="31"/>
  <c r="BI25" i="44"/>
  <c r="CA25"/>
  <c r="BU25"/>
  <c r="BO25"/>
  <c r="AW25"/>
  <c r="AK25"/>
  <c r="CG25"/>
  <c r="BC25"/>
  <c r="AE25"/>
  <c r="CP102"/>
  <c r="CP49" i="19"/>
  <c r="CP45"/>
  <c r="CP33"/>
  <c r="CP22"/>
  <c r="CP17"/>
  <c r="CP85"/>
  <c r="AW15" i="44"/>
  <c r="CG69" i="19"/>
  <c r="AE30"/>
  <c r="AQ129"/>
  <c r="BI129"/>
  <c r="BC110"/>
  <c r="Y21" i="44"/>
  <c r="Y22"/>
  <c r="AQ22"/>
  <c r="S104"/>
  <c r="AW95"/>
  <c r="BI90" i="19"/>
  <c r="J28" i="44"/>
  <c r="I28"/>
  <c r="CJ29"/>
  <c r="CQ29"/>
  <c r="CW30"/>
  <c r="CJ30"/>
  <c r="CQ30"/>
  <c r="CW33"/>
  <c r="CJ33"/>
  <c r="CW37"/>
  <c r="CJ37"/>
  <c r="J43"/>
  <c r="I43"/>
  <c r="CW52"/>
  <c r="J66"/>
  <c r="S66" s="1"/>
  <c r="J70"/>
  <c r="J75"/>
  <c r="Y75" s="1"/>
  <c r="CJ78"/>
  <c r="CW78"/>
  <c r="CJ102"/>
  <c r="CT71"/>
  <c r="CQ37"/>
  <c r="CP37" s="1"/>
  <c r="CJ32"/>
  <c r="CM53"/>
  <c r="CW51"/>
  <c r="CV51" s="1"/>
  <c r="CQ78"/>
  <c r="CP78" s="1"/>
  <c r="CQ90"/>
  <c r="CP90" s="1"/>
  <c r="CJ90"/>
  <c r="CW83"/>
  <c r="CJ59"/>
  <c r="I27"/>
  <c r="AE27" s="1"/>
  <c r="CJ62"/>
  <c r="CW67"/>
  <c r="CJ68"/>
  <c r="CJ70"/>
  <c r="CQ70"/>
  <c r="CP70" s="1"/>
  <c r="CJ72"/>
  <c r="CW75"/>
  <c r="CV75" s="1"/>
  <c r="I81"/>
  <c r="J81"/>
  <c r="J85"/>
  <c r="I85"/>
  <c r="CJ139" i="19"/>
  <c r="K29" i="70"/>
  <c r="G6" s="1"/>
  <c r="I101" i="44"/>
  <c r="BU101" s="1"/>
  <c r="CQ99"/>
  <c r="CP99" s="1"/>
  <c r="CW95"/>
  <c r="CQ136" i="19"/>
  <c r="CP136" s="1"/>
  <c r="CQ134"/>
  <c r="CP134" s="1"/>
  <c r="CJ134"/>
  <c r="CS38"/>
  <c r="CT139"/>
  <c r="AQ101" i="44"/>
  <c r="BO101"/>
  <c r="AW101"/>
  <c r="AE81"/>
  <c r="CP76"/>
  <c r="CT75"/>
  <c r="AQ75"/>
  <c r="CP29"/>
  <c r="S28"/>
  <c r="K22" i="58"/>
  <c r="L22" s="1"/>
  <c r="K22" i="59"/>
  <c r="L22" s="1"/>
  <c r="D13" i="8"/>
  <c r="K26" i="59"/>
  <c r="L26" s="1"/>
  <c r="K26" i="58"/>
  <c r="L26" s="1"/>
  <c r="M22"/>
  <c r="N22" s="1"/>
  <c r="M22" i="59"/>
  <c r="N22" s="1"/>
  <c r="C22"/>
  <c r="C22" i="58"/>
  <c r="I22" s="1"/>
  <c r="C26" i="59"/>
  <c r="C26" i="58"/>
  <c r="I26" s="1"/>
  <c r="M26" i="59"/>
  <c r="N26" s="1"/>
  <c r="M26" i="58"/>
  <c r="N26" s="1"/>
  <c r="C34" i="59"/>
  <c r="C35" i="58"/>
  <c r="C32" i="27" l="1"/>
  <c r="C34" s="1"/>
  <c r="K43" i="44"/>
  <c r="CM43" s="1"/>
  <c r="CT43"/>
  <c r="BU59"/>
  <c r="Y59"/>
  <c r="CG59"/>
  <c r="I100"/>
  <c r="J100"/>
  <c r="CZ46"/>
  <c r="CP46"/>
  <c r="AA23" i="56"/>
  <c r="I23"/>
  <c r="W23"/>
  <c r="O23"/>
  <c r="Q23"/>
  <c r="U25"/>
  <c r="S25"/>
  <c r="CJ15" i="44"/>
  <c r="CQ15"/>
  <c r="CQ19"/>
  <c r="CJ19"/>
  <c r="CW14" i="19"/>
  <c r="CQ14"/>
  <c r="CP14" s="1"/>
  <c r="CJ14"/>
  <c r="CJ16"/>
  <c r="CQ16"/>
  <c r="CP16" s="1"/>
  <c r="CJ18"/>
  <c r="CQ18"/>
  <c r="CP18" s="1"/>
  <c r="CJ22"/>
  <c r="CW22"/>
  <c r="CV22" s="1"/>
  <c r="CJ34"/>
  <c r="CQ34"/>
  <c r="CP34" s="1"/>
  <c r="CJ36"/>
  <c r="CQ36"/>
  <c r="CP36" s="1"/>
  <c r="CW38"/>
  <c r="CV38" s="1"/>
  <c r="CQ38"/>
  <c r="CP38" s="1"/>
  <c r="CJ38"/>
  <c r="CP46"/>
  <c r="CZ46"/>
  <c r="CY46" s="1"/>
  <c r="CJ50"/>
  <c r="CQ50"/>
  <c r="CP50" s="1"/>
  <c r="CW50"/>
  <c r="CJ54"/>
  <c r="CQ54"/>
  <c r="CP54" s="1"/>
  <c r="CW54"/>
  <c r="CV54" s="1"/>
  <c r="CW58"/>
  <c r="CV58" s="1"/>
  <c r="CJ58"/>
  <c r="CQ58"/>
  <c r="CP58" s="1"/>
  <c r="CJ66"/>
  <c r="CW66"/>
  <c r="CQ66"/>
  <c r="CP66" s="1"/>
  <c r="CQ70"/>
  <c r="CP70" s="1"/>
  <c r="CW70"/>
  <c r="CV70" s="1"/>
  <c r="CJ70"/>
  <c r="CJ76"/>
  <c r="CQ76"/>
  <c r="CP76" s="1"/>
  <c r="CJ80"/>
  <c r="CQ80"/>
  <c r="CP80" s="1"/>
  <c r="CQ82"/>
  <c r="CP82" s="1"/>
  <c r="CW82"/>
  <c r="CV82" s="1"/>
  <c r="CJ82"/>
  <c r="CJ84"/>
  <c r="CQ84"/>
  <c r="CP84" s="1"/>
  <c r="CJ86"/>
  <c r="CW86"/>
  <c r="CV86" s="1"/>
  <c r="CQ86"/>
  <c r="CP86" s="1"/>
  <c r="CJ90"/>
  <c r="CW90"/>
  <c r="CJ92"/>
  <c r="CQ92"/>
  <c r="CP92" s="1"/>
  <c r="CJ94"/>
  <c r="CQ94"/>
  <c r="CP94" s="1"/>
  <c r="CJ98"/>
  <c r="CQ98"/>
  <c r="CP98" s="1"/>
  <c r="CJ100"/>
  <c r="CQ100"/>
  <c r="CP100" s="1"/>
  <c r="CW100"/>
  <c r="CV100" s="1"/>
  <c r="CJ102"/>
  <c r="CQ102"/>
  <c r="CP102" s="1"/>
  <c r="CW102"/>
  <c r="CJ104"/>
  <c r="CQ104"/>
  <c r="CP104" s="1"/>
  <c r="CW104"/>
  <c r="CJ110"/>
  <c r="CQ110"/>
  <c r="CP110" s="1"/>
  <c r="CW110"/>
  <c r="CV110" s="1"/>
  <c r="CJ114"/>
  <c r="CW114"/>
  <c r="CV114" s="1"/>
  <c r="CJ116"/>
  <c r="CW116"/>
  <c r="CQ116"/>
  <c r="CP116" s="1"/>
  <c r="CJ122"/>
  <c r="CQ122"/>
  <c r="CP122" s="1"/>
  <c r="CJ124"/>
  <c r="CW124"/>
  <c r="CJ126"/>
  <c r="CQ126"/>
  <c r="CP126" s="1"/>
  <c r="CW126"/>
  <c r="CQ128"/>
  <c r="CP128" s="1"/>
  <c r="CW128"/>
  <c r="CJ128"/>
  <c r="CJ130"/>
  <c r="CQ130"/>
  <c r="CP130" s="1"/>
  <c r="CJ132"/>
  <c r="CQ132"/>
  <c r="CP132" s="1"/>
  <c r="CJ96" i="44"/>
  <c r="CQ96"/>
  <c r="CP96" s="1"/>
  <c r="J99"/>
  <c r="I99"/>
  <c r="AK117" i="19"/>
  <c r="BI101" i="44"/>
  <c r="CV95"/>
  <c r="CV78"/>
  <c r="S23" i="56"/>
  <c r="CQ52" i="44"/>
  <c r="CP52" s="1"/>
  <c r="I74"/>
  <c r="CG95"/>
  <c r="CS139" i="19"/>
  <c r="CZ139"/>
  <c r="Y101" i="44"/>
  <c r="AE101"/>
  <c r="AK101"/>
  <c r="S101"/>
  <c r="K101"/>
  <c r="CA101"/>
  <c r="K95"/>
  <c r="CM95" s="1"/>
  <c r="BO95"/>
  <c r="BO24" i="19"/>
  <c r="BC24"/>
  <c r="BI24"/>
  <c r="AE15" i="44"/>
  <c r="K15"/>
  <c r="CM15" s="1"/>
  <c r="I71" i="19"/>
  <c r="BI71" s="1"/>
  <c r="J71"/>
  <c r="I67"/>
  <c r="J67"/>
  <c r="I59"/>
  <c r="AW59" s="1"/>
  <c r="J59"/>
  <c r="I43"/>
  <c r="J43"/>
  <c r="I39"/>
  <c r="AQ39" s="1"/>
  <c r="J39"/>
  <c r="I31"/>
  <c r="CA31" s="1"/>
  <c r="J31"/>
  <c r="I27"/>
  <c r="J27"/>
  <c r="I23"/>
  <c r="J23"/>
  <c r="I19"/>
  <c r="S19" s="1"/>
  <c r="J19"/>
  <c r="I15"/>
  <c r="J15"/>
  <c r="I77"/>
  <c r="AK77" s="1"/>
  <c r="J77"/>
  <c r="I81"/>
  <c r="J81"/>
  <c r="I85"/>
  <c r="BO85" s="1"/>
  <c r="J85"/>
  <c r="I89"/>
  <c r="J89"/>
  <c r="I93"/>
  <c r="S93" s="1"/>
  <c r="J93"/>
  <c r="CT101"/>
  <c r="CS101" s="1"/>
  <c r="AK101"/>
  <c r="AE101"/>
  <c r="AW101"/>
  <c r="I105"/>
  <c r="J105"/>
  <c r="I115"/>
  <c r="AE115" s="1"/>
  <c r="J115"/>
  <c r="I119"/>
  <c r="J119"/>
  <c r="BO123"/>
  <c r="CG123"/>
  <c r="I127"/>
  <c r="J127"/>
  <c r="AQ127" s="1"/>
  <c r="I131"/>
  <c r="S131" s="1"/>
  <c r="J131"/>
  <c r="F7" i="55"/>
  <c r="E9"/>
  <c r="F9" s="1"/>
  <c r="K31" i="44"/>
  <c r="CM31" s="1"/>
  <c r="BU31"/>
  <c r="AK31"/>
  <c r="CW35"/>
  <c r="CJ35"/>
  <c r="CJ38"/>
  <c r="CQ38"/>
  <c r="CW38"/>
  <c r="CV38" s="1"/>
  <c r="CW39"/>
  <c r="CV39" s="1"/>
  <c r="CM39"/>
  <c r="CJ42"/>
  <c r="CW42"/>
  <c r="CV42" s="1"/>
  <c r="J45"/>
  <c r="AW45" s="1"/>
  <c r="I45"/>
  <c r="CW46"/>
  <c r="CJ46"/>
  <c r="CW50"/>
  <c r="CV50" s="1"/>
  <c r="CJ50"/>
  <c r="CQ50"/>
  <c r="CP50" s="1"/>
  <c r="J60"/>
  <c r="I60"/>
  <c r="CJ61"/>
  <c r="CQ61"/>
  <c r="CP61" s="1"/>
  <c r="CW61"/>
  <c r="CQ87"/>
  <c r="CP87" s="1"/>
  <c r="CW87"/>
  <c r="CJ67"/>
  <c r="CQ67"/>
  <c r="CP67" s="1"/>
  <c r="CJ71"/>
  <c r="CQ71"/>
  <c r="CW71"/>
  <c r="J82"/>
  <c r="CG82" s="1"/>
  <c r="I82"/>
  <c r="K82" s="1"/>
  <c r="CJ83"/>
  <c r="CQ83"/>
  <c r="CP83" s="1"/>
  <c r="BI88"/>
  <c r="AW88"/>
  <c r="S88"/>
  <c r="BC88"/>
  <c r="BU88"/>
  <c r="Y88"/>
  <c r="AE88"/>
  <c r="BO88"/>
  <c r="CG88"/>
  <c r="AW89"/>
  <c r="BO89"/>
  <c r="BU89"/>
  <c r="CA89"/>
  <c r="AQ89"/>
  <c r="BC89"/>
  <c r="I90"/>
  <c r="J90"/>
  <c r="CA90" s="1"/>
  <c r="W26" i="56"/>
  <c r="Y26"/>
  <c r="CQ95" i="44"/>
  <c r="CP95" s="1"/>
  <c r="CJ95"/>
  <c r="CA15"/>
  <c r="CA59"/>
  <c r="CA47" i="19"/>
  <c r="CV31" i="44"/>
  <c r="AW86"/>
  <c r="S70"/>
  <c r="BC101"/>
  <c r="CG101"/>
  <c r="CQ75"/>
  <c r="CP75" s="1"/>
  <c r="I86"/>
  <c r="AK123" i="19"/>
  <c r="K23" i="56"/>
  <c r="AE89" i="44"/>
  <c r="AQ88"/>
  <c r="Y101" i="19"/>
  <c r="S40"/>
  <c r="W25" i="56"/>
  <c r="BC59" i="44"/>
  <c r="J97" i="19"/>
  <c r="Y97" s="1"/>
  <c r="CW94"/>
  <c r="CV94" s="1"/>
  <c r="CJ42"/>
  <c r="CQ30"/>
  <c r="CP30" s="1"/>
  <c r="J35"/>
  <c r="CA35" s="1"/>
  <c r="J47"/>
  <c r="S47" s="1"/>
  <c r="J123"/>
  <c r="BI123" s="1"/>
  <c r="J109"/>
  <c r="BU60"/>
  <c r="Y48"/>
  <c r="BC40"/>
  <c r="AE36"/>
  <c r="Y28"/>
  <c r="CA24"/>
  <c r="AK104"/>
  <c r="CQ101" i="44"/>
  <c r="CP101" s="1"/>
  <c r="CV40"/>
  <c r="CW62"/>
  <c r="CW68"/>
  <c r="CW72"/>
  <c r="CT62"/>
  <c r="CZ62" s="1"/>
  <c r="CY62" s="1"/>
  <c r="CV23" i="19"/>
  <c r="CV27"/>
  <c r="CV43"/>
  <c r="CT53" i="44"/>
  <c r="CT65"/>
  <c r="CS65" s="1"/>
  <c r="AW43"/>
  <c r="CT28"/>
  <c r="BC65"/>
  <c r="BI20" i="19"/>
  <c r="Y20"/>
  <c r="S24" i="56"/>
  <c r="Q24"/>
  <c r="E22" i="29"/>
  <c r="E21"/>
  <c r="AA21"/>
  <c r="M21"/>
  <c r="CW84" i="44"/>
  <c r="AE32" i="19"/>
  <c r="CM125"/>
  <c r="AW104"/>
  <c r="AE28"/>
  <c r="AW48"/>
  <c r="BO48"/>
  <c r="K48"/>
  <c r="BI65" i="44"/>
  <c r="AE63"/>
  <c r="K58"/>
  <c r="CM58" s="1"/>
  <c r="BI107" i="19"/>
  <c r="AQ44"/>
  <c r="BI46"/>
  <c r="AW46"/>
  <c r="AE46"/>
  <c r="K24"/>
  <c r="CG40"/>
  <c r="C27" i="56"/>
  <c r="F27" s="1"/>
  <c r="G17"/>
  <c r="E21"/>
  <c r="CJ39" i="44"/>
  <c r="CV45"/>
  <c r="CT48"/>
  <c r="CS48" s="1"/>
  <c r="AE56" i="19"/>
  <c r="Y56"/>
  <c r="BI56"/>
  <c r="CM25" i="44"/>
  <c r="AW56" i="19"/>
  <c r="BU54"/>
  <c r="J52"/>
  <c r="Y52" s="1"/>
  <c r="J36"/>
  <c r="J64"/>
  <c r="J48"/>
  <c r="J76"/>
  <c r="Y76" s="1"/>
  <c r="J20" i="44"/>
  <c r="BC20" s="1"/>
  <c r="P18"/>
  <c r="CT15"/>
  <c r="CS15" s="1"/>
  <c r="CT20" i="19"/>
  <c r="CZ20" s="1"/>
  <c r="CT24"/>
  <c r="CZ24" s="1"/>
  <c r="CT44"/>
  <c r="CS44" s="1"/>
  <c r="CT48"/>
  <c r="CS48" s="1"/>
  <c r="V18" i="44"/>
  <c r="AB18"/>
  <c r="AH18"/>
  <c r="BL18"/>
  <c r="BR18"/>
  <c r="BX18"/>
  <c r="CD18"/>
  <c r="H18"/>
  <c r="K20" i="70"/>
  <c r="C6" s="1"/>
  <c r="CQ72" i="44"/>
  <c r="CP72" s="1"/>
  <c r="CQ68"/>
  <c r="CP68" s="1"/>
  <c r="CM77"/>
  <c r="I35"/>
  <c r="CW100"/>
  <c r="CT101"/>
  <c r="CS101" s="1"/>
  <c r="I136" i="19"/>
  <c r="BO136" s="1"/>
  <c r="CA81" i="44"/>
  <c r="BI53"/>
  <c r="BC76" i="19"/>
  <c r="AW121"/>
  <c r="CM89" i="44"/>
  <c r="AK134" i="19"/>
  <c r="I24" i="56"/>
  <c r="G21" i="29"/>
  <c r="Y21"/>
  <c r="W21"/>
  <c r="BC48" i="19"/>
  <c r="BU48"/>
  <c r="AK63" i="44"/>
  <c r="BO44" i="19"/>
  <c r="AQ46"/>
  <c r="CG46"/>
  <c r="BU46"/>
  <c r="I25" i="58"/>
  <c r="K17" i="56"/>
  <c r="CJ133" i="19"/>
  <c r="S16" i="56"/>
  <c r="S27" s="1"/>
  <c r="T27" s="1"/>
  <c r="E16"/>
  <c r="E27" s="1"/>
  <c r="E28" s="1"/>
  <c r="Y16"/>
  <c r="Y27" s="1"/>
  <c r="F23" i="55"/>
  <c r="AK56" i="19"/>
  <c r="BC56"/>
  <c r="CG56"/>
  <c r="CM29" i="44"/>
  <c r="I38"/>
  <c r="K38" s="1"/>
  <c r="CM38" s="1"/>
  <c r="BU56" i="19"/>
  <c r="J60"/>
  <c r="J16"/>
  <c r="J44"/>
  <c r="BU44" s="1"/>
  <c r="J114"/>
  <c r="BI114" s="1"/>
  <c r="J20"/>
  <c r="J80"/>
  <c r="BC80" s="1"/>
  <c r="CW121"/>
  <c r="AN18" i="44"/>
  <c r="AE21"/>
  <c r="BO69" i="19"/>
  <c r="BC107"/>
  <c r="BC117"/>
  <c r="BU121"/>
  <c r="CM129"/>
  <c r="I87" i="44"/>
  <c r="CT87" s="1"/>
  <c r="I96"/>
  <c r="CW36"/>
  <c r="CW54"/>
  <c r="CV54" s="1"/>
  <c r="CT60"/>
  <c r="CZ60" s="1"/>
  <c r="AQ62"/>
  <c r="CT86"/>
  <c r="CS86" s="1"/>
  <c r="CW73"/>
  <c r="CV74"/>
  <c r="I16" i="27"/>
  <c r="K13" i="30"/>
  <c r="K27" s="1"/>
  <c r="K18" i="27"/>
  <c r="K15" i="30"/>
  <c r="K26" i="31"/>
  <c r="L26" s="1"/>
  <c r="K21" i="58"/>
  <c r="L21" s="1"/>
  <c r="K22" i="31"/>
  <c r="L22" s="1"/>
  <c r="Q66" i="20"/>
  <c r="K17" i="31"/>
  <c r="K38" s="1"/>
  <c r="K19"/>
  <c r="CV41" i="44"/>
  <c r="K41"/>
  <c r="CM41" s="1"/>
  <c r="CT41"/>
  <c r="CS62"/>
  <c r="CS60"/>
  <c r="CA64"/>
  <c r="K64"/>
  <c r="CM64" s="1"/>
  <c r="CT64"/>
  <c r="CS64" s="1"/>
  <c r="AE80"/>
  <c r="BC80"/>
  <c r="CA80"/>
  <c r="CG80"/>
  <c r="AK80"/>
  <c r="BI80"/>
  <c r="K80"/>
  <c r="BU80"/>
  <c r="AQ80"/>
  <c r="BO80"/>
  <c r="S80"/>
  <c r="AW80"/>
  <c r="CA65" i="19"/>
  <c r="BO28" i="44"/>
  <c r="AQ81"/>
  <c r="K139" i="19"/>
  <c r="CM139" s="1"/>
  <c r="BO96" i="44"/>
  <c r="CQ81"/>
  <c r="CP81" s="1"/>
  <c r="CT67" i="19"/>
  <c r="CW88" i="44"/>
  <c r="CV88" s="1"/>
  <c r="CQ35"/>
  <c r="Y95"/>
  <c r="AQ95"/>
  <c r="CA21"/>
  <c r="AW21"/>
  <c r="AK129" i="19"/>
  <c r="AE129"/>
  <c r="CA129"/>
  <c r="AK69"/>
  <c r="AK15" i="44"/>
  <c r="BU15"/>
  <c r="Q19" i="29"/>
  <c r="W19"/>
  <c r="S23"/>
  <c r="M20"/>
  <c r="U23"/>
  <c r="CV21" i="44"/>
  <c r="E12" i="55"/>
  <c r="F12" s="1"/>
  <c r="K65" i="19"/>
  <c r="CM65" s="1"/>
  <c r="BU117"/>
  <c r="CT117"/>
  <c r="K117"/>
  <c r="CM117" s="1"/>
  <c r="CZ14"/>
  <c r="K69"/>
  <c r="CM69" s="1"/>
  <c r="Y74" i="44"/>
  <c r="AK74"/>
  <c r="BU74"/>
  <c r="Q21" i="56"/>
  <c r="BU33" i="44"/>
  <c r="AW31"/>
  <c r="BO31"/>
  <c r="AE31"/>
  <c r="S107" i="19"/>
  <c r="CT107"/>
  <c r="CS107" s="1"/>
  <c r="Y107"/>
  <c r="Y24"/>
  <c r="S24"/>
  <c r="AW24"/>
  <c r="BU21"/>
  <c r="W17" i="56"/>
  <c r="AA23" i="29"/>
  <c r="G21" i="56"/>
  <c r="Y16" i="29"/>
  <c r="Y26" s="1"/>
  <c r="CM137" i="19"/>
  <c r="O25" i="56"/>
  <c r="Y25"/>
  <c r="AA25"/>
  <c r="Q25"/>
  <c r="I42" i="44"/>
  <c r="CQ73"/>
  <c r="CP73" s="1"/>
  <c r="CQ47"/>
  <c r="CP47" s="1"/>
  <c r="I76"/>
  <c r="CQ54"/>
  <c r="CP54" s="1"/>
  <c r="CT65" i="19"/>
  <c r="CZ65" s="1"/>
  <c r="AA16" i="56"/>
  <c r="AA27" s="1"/>
  <c r="W16"/>
  <c r="W27" s="1"/>
  <c r="CM48" i="44"/>
  <c r="AW96"/>
  <c r="S59"/>
  <c r="AE59"/>
  <c r="CT33"/>
  <c r="I34"/>
  <c r="CV34" s="1"/>
  <c r="CT31"/>
  <c r="CS31" s="1"/>
  <c r="CW97" i="19"/>
  <c r="J87"/>
  <c r="BU87" s="1"/>
  <c r="CW129"/>
  <c r="CV129" s="1"/>
  <c r="CW119"/>
  <c r="CV119" s="1"/>
  <c r="J53"/>
  <c r="AQ53" s="1"/>
  <c r="J29"/>
  <c r="AW29" s="1"/>
  <c r="J65"/>
  <c r="CG65" s="1"/>
  <c r="J45"/>
  <c r="BO45" s="1"/>
  <c r="J125"/>
  <c r="J138"/>
  <c r="S138" s="1"/>
  <c r="J79"/>
  <c r="Y79" s="1"/>
  <c r="J55" i="44"/>
  <c r="CQ97" i="19"/>
  <c r="CP97" s="1"/>
  <c r="K87" i="44"/>
  <c r="CM87" s="1"/>
  <c r="CQ43"/>
  <c r="CP43" s="1"/>
  <c r="CQ89"/>
  <c r="CP89" s="1"/>
  <c r="I97"/>
  <c r="I98"/>
  <c r="CT98" s="1"/>
  <c r="CV46"/>
  <c r="CJ54"/>
  <c r="CW60"/>
  <c r="CW90"/>
  <c r="CV90" s="1"/>
  <c r="AE28"/>
  <c r="CV62"/>
  <c r="CT74"/>
  <c r="CS74" s="1"/>
  <c r="CJ88"/>
  <c r="CW77"/>
  <c r="CV77" s="1"/>
  <c r="J64"/>
  <c r="BC64" s="1"/>
  <c r="J41"/>
  <c r="Y41" s="1"/>
  <c r="CV33"/>
  <c r="CT54"/>
  <c r="CS54" s="1"/>
  <c r="S95"/>
  <c r="BI21"/>
  <c r="BU21"/>
  <c r="BU129" i="19"/>
  <c r="S129"/>
  <c r="BO129"/>
  <c r="Y65"/>
  <c r="CA69"/>
  <c r="AE69"/>
  <c r="BC53"/>
  <c r="BI15" i="44"/>
  <c r="BC15"/>
  <c r="BO15"/>
  <c r="S19" i="29"/>
  <c r="K19"/>
  <c r="Q23"/>
  <c r="Q20"/>
  <c r="K23"/>
  <c r="CT53" i="19"/>
  <c r="CZ53" s="1"/>
  <c r="CW136"/>
  <c r="CW82" i="44"/>
  <c r="CV82" s="1"/>
  <c r="AW117" i="19"/>
  <c r="BO117"/>
  <c r="CG117"/>
  <c r="CA117"/>
  <c r="CT69"/>
  <c r="CS69" s="1"/>
  <c r="CG74" i="44"/>
  <c r="CA74"/>
  <c r="BI74"/>
  <c r="AW129" i="19"/>
  <c r="CT125"/>
  <c r="CZ125" s="1"/>
  <c r="S16" i="29"/>
  <c r="S26" s="1"/>
  <c r="Y31" i="44"/>
  <c r="AQ31"/>
  <c r="CG31"/>
  <c r="BO107" i="19"/>
  <c r="CA107"/>
  <c r="K107"/>
  <c r="CM107" s="1"/>
  <c r="CZ101"/>
  <c r="CY101" s="1"/>
  <c r="AK24"/>
  <c r="AE24"/>
  <c r="BI45"/>
  <c r="BI66"/>
  <c r="AA16" i="29"/>
  <c r="AA26" s="1"/>
  <c r="K62" i="44"/>
  <c r="CM62" s="1"/>
  <c r="G25" i="56"/>
  <c r="I135" i="19"/>
  <c r="CM82" i="44"/>
  <c r="CJ73"/>
  <c r="K78"/>
  <c r="CM78" s="1"/>
  <c r="BC95"/>
  <c r="CT50"/>
  <c r="CS50" s="1"/>
  <c r="BI95"/>
  <c r="CW101" i="19"/>
  <c r="CV101" s="1"/>
  <c r="J99"/>
  <c r="Y99" s="1"/>
  <c r="CW131"/>
  <c r="CW103"/>
  <c r="CQ111"/>
  <c r="CP111" s="1"/>
  <c r="CQ107"/>
  <c r="CP107" s="1"/>
  <c r="CQ103"/>
  <c r="CP103" s="1"/>
  <c r="CQ138"/>
  <c r="CP138" s="1"/>
  <c r="CQ129"/>
  <c r="CP129" s="1"/>
  <c r="CQ123"/>
  <c r="CP123" s="1"/>
  <c r="K53"/>
  <c r="CM53" s="1"/>
  <c r="J21"/>
  <c r="BI21" s="1"/>
  <c r="J13"/>
  <c r="BI13" s="1"/>
  <c r="L9" i="71"/>
  <c r="C7" s="1"/>
  <c r="CW101" i="44"/>
  <c r="CV101" s="1"/>
  <c r="BU75"/>
  <c r="BI81"/>
  <c r="K90"/>
  <c r="CM90" s="1"/>
  <c r="CZ38" i="19"/>
  <c r="CY38" s="1"/>
  <c r="CZ59" i="44"/>
  <c r="CY59" s="1"/>
  <c r="BC96"/>
  <c r="K28"/>
  <c r="CM28" s="1"/>
  <c r="CM101"/>
  <c r="CZ78"/>
  <c r="CY78" s="1"/>
  <c r="AK96"/>
  <c r="AW74"/>
  <c r="AK70"/>
  <c r="BU95"/>
  <c r="AQ21"/>
  <c r="AK138" i="19"/>
  <c r="Y129"/>
  <c r="CG129"/>
  <c r="BC129"/>
  <c r="AE125"/>
  <c r="AE47"/>
  <c r="BC69"/>
  <c r="S69"/>
  <c r="CG15" i="44"/>
  <c r="S15"/>
  <c r="Y15"/>
  <c r="G19" i="29"/>
  <c r="U19"/>
  <c r="E23"/>
  <c r="G23"/>
  <c r="O23"/>
  <c r="Y117" i="19"/>
  <c r="AQ117"/>
  <c r="BI117"/>
  <c r="BC74" i="44"/>
  <c r="AE74"/>
  <c r="BO74"/>
  <c r="M16" i="29"/>
  <c r="M26" s="1"/>
  <c r="K20"/>
  <c r="S31" i="44"/>
  <c r="BI31"/>
  <c r="CA31"/>
  <c r="CG107" i="19"/>
  <c r="AE107"/>
  <c r="AQ107"/>
  <c r="AQ24"/>
  <c r="CG24"/>
  <c r="S17" i="56"/>
  <c r="U17"/>
  <c r="Q17"/>
  <c r="U16" i="29"/>
  <c r="U26" s="1"/>
  <c r="CP45" i="44"/>
  <c r="K25" i="56"/>
  <c r="CW43" i="44"/>
  <c r="CV43" s="1"/>
  <c r="CQ117" i="19"/>
  <c r="CP117" s="1"/>
  <c r="CT96" i="44"/>
  <c r="CS96" s="1"/>
  <c r="CM59"/>
  <c r="I37"/>
  <c r="CT37" s="1"/>
  <c r="J91" i="19"/>
  <c r="AW91" s="1"/>
  <c r="J83"/>
  <c r="AQ83" s="1"/>
  <c r="CW138"/>
  <c r="CV138" s="1"/>
  <c r="CW123"/>
  <c r="CV123" s="1"/>
  <c r="CW105"/>
  <c r="CV105" s="1"/>
  <c r="J25"/>
  <c r="BO25" s="1"/>
  <c r="J17"/>
  <c r="S17" s="1"/>
  <c r="J37"/>
  <c r="Y37" s="1"/>
  <c r="CQ53" i="44"/>
  <c r="CP53" s="1"/>
  <c r="CQ77"/>
  <c r="CP77" s="1"/>
  <c r="CW81"/>
  <c r="CV81" s="1"/>
  <c r="CW53"/>
  <c r="CV53" s="1"/>
  <c r="CW98"/>
  <c r="E19" i="31"/>
  <c r="K14" i="30" s="1"/>
  <c r="AW139" i="19"/>
  <c r="BU139"/>
  <c r="AE139"/>
  <c r="BI139"/>
  <c r="BO139"/>
  <c r="Y139"/>
  <c r="AQ139"/>
  <c r="AK139"/>
  <c r="CA139"/>
  <c r="BC139"/>
  <c r="CG139"/>
  <c r="S139"/>
  <c r="Y39" i="44"/>
  <c r="AQ39"/>
  <c r="BC39"/>
  <c r="BU39"/>
  <c r="S39"/>
  <c r="AK39"/>
  <c r="BI39"/>
  <c r="CG39"/>
  <c r="AE39"/>
  <c r="AW39"/>
  <c r="BO39"/>
  <c r="BU137" i="19"/>
  <c r="BI137"/>
  <c r="BC137"/>
  <c r="CG38" i="44"/>
  <c r="AQ38"/>
  <c r="Y38"/>
  <c r="AE38"/>
  <c r="AW38"/>
  <c r="S38"/>
  <c r="AQ47"/>
  <c r="CG47"/>
  <c r="AW47"/>
  <c r="BU47"/>
  <c r="AK47"/>
  <c r="CA47"/>
  <c r="Y47"/>
  <c r="BO47"/>
  <c r="AE47"/>
  <c r="BC47"/>
  <c r="S47"/>
  <c r="BI47"/>
  <c r="AW136" i="19"/>
  <c r="S136"/>
  <c r="AE136"/>
  <c r="AQ136"/>
  <c r="K83"/>
  <c r="CM83" s="1"/>
  <c r="CT83"/>
  <c r="CS83" s="1"/>
  <c r="AK83"/>
  <c r="CG136"/>
  <c r="K136"/>
  <c r="CM136" s="1"/>
  <c r="CT136"/>
  <c r="CZ74" i="44"/>
  <c r="O21" i="56"/>
  <c r="AA24"/>
  <c r="AK137" i="19"/>
  <c r="S137"/>
  <c r="CA137"/>
  <c r="CT137"/>
  <c r="CS137" s="1"/>
  <c r="AW76" i="44"/>
  <c r="BC42"/>
  <c r="CT42"/>
  <c r="M23" i="56"/>
  <c r="AQ40" i="44"/>
  <c r="CW106" i="19"/>
  <c r="CW111"/>
  <c r="CJ87" i="44"/>
  <c r="CW133" i="19"/>
  <c r="AK136"/>
  <c r="CA136"/>
  <c r="BC136"/>
  <c r="BU136"/>
  <c r="M21" i="56"/>
  <c r="E24"/>
  <c r="CG137" i="19"/>
  <c r="BO137"/>
  <c r="Y137"/>
  <c r="Y76" i="44"/>
  <c r="S42"/>
  <c r="Y23" i="56"/>
  <c r="G26"/>
  <c r="M16"/>
  <c r="M27" s="1"/>
  <c r="D22" i="58"/>
  <c r="CG40" i="44"/>
  <c r="CW81" i="19"/>
  <c r="CV81" s="1"/>
  <c r="CW83"/>
  <c r="CV83" s="1"/>
  <c r="Y136"/>
  <c r="BI136"/>
  <c r="CP59" i="44"/>
  <c r="AW137" i="19"/>
  <c r="AE137"/>
  <c r="AQ42" i="44"/>
  <c r="G23" i="56"/>
  <c r="U23"/>
  <c r="AK40" i="44"/>
  <c r="S26" i="56"/>
  <c r="CT40" i="44"/>
  <c r="CS40" s="1"/>
  <c r="I13" i="31"/>
  <c r="I15" i="59"/>
  <c r="M31" i="27"/>
  <c r="N31" s="1"/>
  <c r="L73" i="44"/>
  <c r="BT73" s="1"/>
  <c r="L24" i="19"/>
  <c r="CI24" s="1"/>
  <c r="L130"/>
  <c r="AA130" s="1"/>
  <c r="L18"/>
  <c r="CC18" s="1"/>
  <c r="L40"/>
  <c r="CF40" s="1"/>
  <c r="L102"/>
  <c r="BT102" s="1"/>
  <c r="L50"/>
  <c r="BW50" s="1"/>
  <c r="L25" i="44"/>
  <c r="BT25" s="1"/>
  <c r="L49"/>
  <c r="CO49" s="1"/>
  <c r="L18"/>
  <c r="BZ18" s="1"/>
  <c r="L67" i="19"/>
  <c r="M67" s="1"/>
  <c r="L47" i="44"/>
  <c r="AD47" s="1"/>
  <c r="C32" i="58"/>
  <c r="L132" i="19"/>
  <c r="BT132" s="1"/>
  <c r="L133"/>
  <c r="AP133" s="1"/>
  <c r="L100"/>
  <c r="AY100" s="1"/>
  <c r="L27" i="44"/>
  <c r="BT27" s="1"/>
  <c r="L137" i="19"/>
  <c r="BT137" s="1"/>
  <c r="L88"/>
  <c r="BH88" s="1"/>
  <c r="L49"/>
  <c r="BB49" s="1"/>
  <c r="L89"/>
  <c r="BB89" s="1"/>
  <c r="I21" i="58"/>
  <c r="I28" s="1"/>
  <c r="L107" i="19"/>
  <c r="R107" s="1"/>
  <c r="L118"/>
  <c r="BB118" s="1"/>
  <c r="M28" i="58"/>
  <c r="N28" s="1"/>
  <c r="L71" i="44"/>
  <c r="U71" s="1"/>
  <c r="L44"/>
  <c r="BZ44" s="1"/>
  <c r="L72"/>
  <c r="L94"/>
  <c r="X94" s="1"/>
  <c r="L100"/>
  <c r="AS100" s="1"/>
  <c r="L70"/>
  <c r="BE70" s="1"/>
  <c r="L84"/>
  <c r="CO84" s="1"/>
  <c r="L56" i="19"/>
  <c r="AM56" s="1"/>
  <c r="L104"/>
  <c r="BW104" s="1"/>
  <c r="L21"/>
  <c r="BW21" s="1"/>
  <c r="L82"/>
  <c r="BN82" s="1"/>
  <c r="L74" i="44"/>
  <c r="CC74" s="1"/>
  <c r="N38" i="31"/>
  <c r="L22" i="19"/>
  <c r="AY22" s="1"/>
  <c r="L35"/>
  <c r="L39"/>
  <c r="CC39" s="1"/>
  <c r="L117"/>
  <c r="CO117" s="1"/>
  <c r="L95"/>
  <c r="BK95" s="1"/>
  <c r="L99"/>
  <c r="AG99" s="1"/>
  <c r="L93" i="44"/>
  <c r="AG93" s="1"/>
  <c r="L31" i="19"/>
  <c r="CR31" s="1"/>
  <c r="L33"/>
  <c r="R33" s="1"/>
  <c r="L60"/>
  <c r="AG60" s="1"/>
  <c r="L68"/>
  <c r="BK68" s="1"/>
  <c r="L53"/>
  <c r="CC53" s="1"/>
  <c r="L34"/>
  <c r="BK34" s="1"/>
  <c r="N17" i="31"/>
  <c r="S45" i="44"/>
  <c r="AQ45"/>
  <c r="CG45"/>
  <c r="Y45"/>
  <c r="BO45"/>
  <c r="AK45"/>
  <c r="Y55"/>
  <c r="BC55"/>
  <c r="AK55"/>
  <c r="CG55"/>
  <c r="BO55"/>
  <c r="AE55"/>
  <c r="K55"/>
  <c r="CM55" s="1"/>
  <c r="BU55"/>
  <c r="CT55"/>
  <c r="CS55" s="1"/>
  <c r="S55"/>
  <c r="BI55"/>
  <c r="AQ55"/>
  <c r="AW55"/>
  <c r="CA55"/>
  <c r="AW77"/>
  <c r="S77"/>
  <c r="CA77"/>
  <c r="BU77"/>
  <c r="AQ77"/>
  <c r="AK77"/>
  <c r="BO77"/>
  <c r="BI77"/>
  <c r="AE77"/>
  <c r="Y77"/>
  <c r="CG77"/>
  <c r="BC77"/>
  <c r="Y27"/>
  <c r="S86"/>
  <c r="CV55"/>
  <c r="AA18" i="29"/>
  <c r="CV135" i="19"/>
  <c r="G16" i="56"/>
  <c r="G27" s="1"/>
  <c r="G28" s="1"/>
  <c r="U16"/>
  <c r="U27" s="1"/>
  <c r="V27" s="1"/>
  <c r="O16"/>
  <c r="O27" s="1"/>
  <c r="I16"/>
  <c r="I27" s="1"/>
  <c r="Q26"/>
  <c r="AA26"/>
  <c r="Q16"/>
  <c r="Q27" s="1"/>
  <c r="M26"/>
  <c r="AW59" i="44"/>
  <c r="BO59"/>
  <c r="AK59"/>
  <c r="BI59"/>
  <c r="CT29"/>
  <c r="CS29" s="1"/>
  <c r="AQ59"/>
  <c r="AK95"/>
  <c r="AE95"/>
  <c r="CA95"/>
  <c r="CS25"/>
  <c r="AQ49"/>
  <c r="Y36"/>
  <c r="CW64"/>
  <c r="CV64" s="1"/>
  <c r="CW16" i="19"/>
  <c r="CV16" s="1"/>
  <c r="CW17"/>
  <c r="CV17" s="1"/>
  <c r="CW30"/>
  <c r="CV30" s="1"/>
  <c r="CW32"/>
  <c r="CW36"/>
  <c r="CV36" s="1"/>
  <c r="CW91"/>
  <c r="CW92"/>
  <c r="CW117"/>
  <c r="I55"/>
  <c r="AW55" s="1"/>
  <c r="J44" i="44"/>
  <c r="J50"/>
  <c r="J51"/>
  <c r="CT24"/>
  <c r="K24"/>
  <c r="CM24" s="1"/>
  <c r="AK24"/>
  <c r="CV24"/>
  <c r="CA24"/>
  <c r="AE85" i="19"/>
  <c r="AK85"/>
  <c r="BU85"/>
  <c r="Y85"/>
  <c r="K87"/>
  <c r="CM87" s="1"/>
  <c r="CT87"/>
  <c r="BU89"/>
  <c r="AW89"/>
  <c r="BC89"/>
  <c r="AE89"/>
  <c r="AK89"/>
  <c r="CG89"/>
  <c r="BI89"/>
  <c r="BO89"/>
  <c r="AQ89"/>
  <c r="CT89"/>
  <c r="S89"/>
  <c r="K89"/>
  <c r="CA89"/>
  <c r="Y89"/>
  <c r="CS87" i="44"/>
  <c r="CZ87"/>
  <c r="AE54"/>
  <c r="AQ54"/>
  <c r="CG54"/>
  <c r="AK54"/>
  <c r="BC54"/>
  <c r="S54"/>
  <c r="BO54"/>
  <c r="AW54"/>
  <c r="Y54"/>
  <c r="CA82"/>
  <c r="AK82"/>
  <c r="K13"/>
  <c r="CM13" s="1"/>
  <c r="BI13"/>
  <c r="AK13"/>
  <c r="CA13"/>
  <c r="CT13"/>
  <c r="CT86" i="19"/>
  <c r="AE86"/>
  <c r="CG86"/>
  <c r="BO86"/>
  <c r="K86"/>
  <c r="CM86" s="1"/>
  <c r="AW86"/>
  <c r="S86"/>
  <c r="BI86"/>
  <c r="CP34" i="44"/>
  <c r="BC87"/>
  <c r="BO87"/>
  <c r="AK87"/>
  <c r="CG87"/>
  <c r="S87"/>
  <c r="Y87"/>
  <c r="R27" i="56"/>
  <c r="CW98" i="19"/>
  <c r="CW99"/>
  <c r="CV99" s="1"/>
  <c r="CJ106"/>
  <c r="CW127"/>
  <c r="CW130"/>
  <c r="AQ64"/>
  <c r="CQ36" i="44"/>
  <c r="CP36" s="1"/>
  <c r="CA39"/>
  <c r="CT77"/>
  <c r="CV100"/>
  <c r="CZ81"/>
  <c r="CG81"/>
  <c r="BU86"/>
  <c r="BC43"/>
  <c r="CV136" i="19"/>
  <c r="D17" i="56"/>
  <c r="M17"/>
  <c r="AA17"/>
  <c r="I17"/>
  <c r="U18" i="29"/>
  <c r="AA20"/>
  <c r="AE42" i="44"/>
  <c r="Y80"/>
  <c r="AQ76"/>
  <c r="AW62"/>
  <c r="E23" i="56"/>
  <c r="CT34" i="44"/>
  <c r="CS34" s="1"/>
  <c r="CV87" i="19"/>
  <c r="BC24" i="44"/>
  <c r="CW13"/>
  <c r="CV13" s="1"/>
  <c r="CW15"/>
  <c r="CV15" s="1"/>
  <c r="CW84" i="19"/>
  <c r="J46" i="44"/>
  <c r="J48"/>
  <c r="CT66"/>
  <c r="CS66" s="1"/>
  <c r="CS28"/>
  <c r="CZ28"/>
  <c r="CY28" s="1"/>
  <c r="BU66"/>
  <c r="CA66"/>
  <c r="AE66"/>
  <c r="CZ29"/>
  <c r="CY29" s="1"/>
  <c r="CA30" i="19"/>
  <c r="CG30"/>
  <c r="BU30"/>
  <c r="AK30"/>
  <c r="BI30"/>
  <c r="AQ30"/>
  <c r="CJ22" i="44"/>
  <c r="CW22"/>
  <c r="CV22" s="1"/>
  <c r="CQ22"/>
  <c r="CP22" s="1"/>
  <c r="CM56" i="19"/>
  <c r="CT56"/>
  <c r="CJ78"/>
  <c r="CW78"/>
  <c r="CV78" s="1"/>
  <c r="I16" i="44"/>
  <c r="CV16" s="1"/>
  <c r="J16"/>
  <c r="I18" i="19"/>
  <c r="CV18" s="1"/>
  <c r="J18"/>
  <c r="D26" i="58"/>
  <c r="CZ43" i="44"/>
  <c r="CY43" s="1"/>
  <c r="CS43"/>
  <c r="CG66"/>
  <c r="CS53"/>
  <c r="CZ96"/>
  <c r="AW64" i="19"/>
  <c r="S49" i="44"/>
  <c r="L21" i="59"/>
  <c r="K28"/>
  <c r="Y17" i="29"/>
  <c r="CA62" i="44"/>
  <c r="CY25"/>
  <c r="AQ101" i="19"/>
  <c r="S101"/>
  <c r="BI101"/>
  <c r="CG101"/>
  <c r="BC101"/>
  <c r="CA101"/>
  <c r="BO101"/>
  <c r="Y98" i="44"/>
  <c r="H25" i="58"/>
  <c r="I14"/>
  <c r="F21" s="1"/>
  <c r="F28" s="1"/>
  <c r="AQ43" i="44"/>
  <c r="BI64" i="19"/>
  <c r="BU62" i="44"/>
  <c r="AW49"/>
  <c r="CT78" i="19"/>
  <c r="CS78" s="1"/>
  <c r="CA93"/>
  <c r="CQ21" i="44"/>
  <c r="CP21" s="1"/>
  <c r="CJ21"/>
  <c r="CQ55"/>
  <c r="CJ55"/>
  <c r="CJ77" i="19"/>
  <c r="CQ77"/>
  <c r="CP77" s="1"/>
  <c r="CW77"/>
  <c r="CT80"/>
  <c r="CW80"/>
  <c r="CV80" s="1"/>
  <c r="CJ88"/>
  <c r="CW88"/>
  <c r="CQ88"/>
  <c r="CP38" i="44"/>
  <c r="CS67" i="19"/>
  <c r="CQ89"/>
  <c r="CJ89"/>
  <c r="CW89"/>
  <c r="CJ96"/>
  <c r="CW96"/>
  <c r="CQ96"/>
  <c r="CP96" s="1"/>
  <c r="I34"/>
  <c r="J34"/>
  <c r="BI34" s="1"/>
  <c r="CW58" i="44"/>
  <c r="CV58" s="1"/>
  <c r="CQ58"/>
  <c r="CJ58"/>
  <c r="J52"/>
  <c r="AK52" s="1"/>
  <c r="I52"/>
  <c r="CV52" s="1"/>
  <c r="CJ86"/>
  <c r="CQ86"/>
  <c r="CW86"/>
  <c r="CV86" s="1"/>
  <c r="BO66"/>
  <c r="S90"/>
  <c r="CG24"/>
  <c r="U22" i="56"/>
  <c r="CA36" i="44"/>
  <c r="S36"/>
  <c r="BU36"/>
  <c r="K36"/>
  <c r="CM36" s="1"/>
  <c r="AW36"/>
  <c r="BI36"/>
  <c r="AQ36"/>
  <c r="CV36"/>
  <c r="CT36"/>
  <c r="AK36"/>
  <c r="AE36"/>
  <c r="K32"/>
  <c r="CM32" s="1"/>
  <c r="Y32"/>
  <c r="CT32"/>
  <c r="CV32"/>
  <c r="Y24"/>
  <c r="CP71" i="19"/>
  <c r="J57"/>
  <c r="AE57" s="1"/>
  <c r="CJ14" i="44"/>
  <c r="CW14"/>
  <c r="CV14" s="1"/>
  <c r="CQ14"/>
  <c r="CP14" s="1"/>
  <c r="J84" i="19"/>
  <c r="I84"/>
  <c r="CM66" i="44"/>
  <c r="CZ75"/>
  <c r="CY75" s="1"/>
  <c r="CS75"/>
  <c r="CT90"/>
  <c r="I26"/>
  <c r="AQ26" s="1"/>
  <c r="BU64"/>
  <c r="AE41"/>
  <c r="CG28"/>
  <c r="Y28"/>
  <c r="BU28"/>
  <c r="S30" i="19"/>
  <c r="CG36" i="44"/>
  <c r="CP40" i="19"/>
  <c r="BU13" i="44"/>
  <c r="CG13"/>
  <c r="S13"/>
  <c r="AQ13"/>
  <c r="AW13"/>
  <c r="AE13"/>
  <c r="Y13"/>
  <c r="BC13"/>
  <c r="BO13"/>
  <c r="AE85"/>
  <c r="AQ85"/>
  <c r="BO62"/>
  <c r="AK62"/>
  <c r="AE62"/>
  <c r="CG62"/>
  <c r="Y62"/>
  <c r="S62"/>
  <c r="BI62"/>
  <c r="AQ120" i="19"/>
  <c r="S120"/>
  <c r="I42"/>
  <c r="J42"/>
  <c r="AQ42" s="1"/>
  <c r="K78"/>
  <c r="CM78" s="1"/>
  <c r="CW65" i="44"/>
  <c r="CV65" s="1"/>
  <c r="CQ65"/>
  <c r="I68"/>
  <c r="AW68" s="1"/>
  <c r="J68"/>
  <c r="CS129" i="19"/>
  <c r="K49" i="44"/>
  <c r="CM49" s="1"/>
  <c r="AK49"/>
  <c r="CT49"/>
  <c r="BI49"/>
  <c r="BC49"/>
  <c r="AE49"/>
  <c r="CA49"/>
  <c r="BU49"/>
  <c r="Y49"/>
  <c r="CA121" i="19"/>
  <c r="BC121"/>
  <c r="Y121"/>
  <c r="J78"/>
  <c r="AQ78" s="1"/>
  <c r="CW18" i="44"/>
  <c r="K31" i="27"/>
  <c r="AK66" i="44"/>
  <c r="BO70"/>
  <c r="S27"/>
  <c r="BI85"/>
  <c r="CZ48" i="19"/>
  <c r="CY48" s="1"/>
  <c r="K81" i="44"/>
  <c r="BO81"/>
  <c r="BU81"/>
  <c r="Y86"/>
  <c r="AE86"/>
  <c r="CA86"/>
  <c r="CQ31"/>
  <c r="AW28"/>
  <c r="AW30" i="19"/>
  <c r="CZ89" i="44"/>
  <c r="CY89" s="1"/>
  <c r="CS89"/>
  <c r="CG49"/>
  <c r="BU101" i="19"/>
  <c r="Y20" i="29"/>
  <c r="W20"/>
  <c r="S20"/>
  <c r="E20"/>
  <c r="G20"/>
  <c r="U20"/>
  <c r="BC36" i="44"/>
  <c r="AQ37"/>
  <c r="CG37"/>
  <c r="K37"/>
  <c r="CM37" s="1"/>
  <c r="AE37"/>
  <c r="BU37"/>
  <c r="BC98"/>
  <c r="CG83" i="19"/>
  <c r="S83"/>
  <c r="BC83"/>
  <c r="Y83"/>
  <c r="BO83"/>
  <c r="CP64"/>
  <c r="CQ78"/>
  <c r="BU69"/>
  <c r="BI69"/>
  <c r="AW69"/>
  <c r="Y69"/>
  <c r="BU65" i="44"/>
  <c r="K65"/>
  <c r="CM65" s="1"/>
  <c r="Y65"/>
  <c r="AW65"/>
  <c r="AE43"/>
  <c r="CA43"/>
  <c r="BI43"/>
  <c r="K64" i="19"/>
  <c r="CM64" s="1"/>
  <c r="CT64"/>
  <c r="CS64" s="1"/>
  <c r="BC64"/>
  <c r="Y64"/>
  <c r="S64"/>
  <c r="AE64"/>
  <c r="CA64"/>
  <c r="CG64"/>
  <c r="BU64"/>
  <c r="BO64"/>
  <c r="I50"/>
  <c r="CT50" s="1"/>
  <c r="J50"/>
  <c r="I26"/>
  <c r="J26"/>
  <c r="BO30"/>
  <c r="BC62" i="44"/>
  <c r="E17" i="29"/>
  <c r="Q17"/>
  <c r="U17"/>
  <c r="S17"/>
  <c r="W17"/>
  <c r="I17"/>
  <c r="K17"/>
  <c r="M17"/>
  <c r="AA17"/>
  <c r="O22" i="56"/>
  <c r="S22"/>
  <c r="K22"/>
  <c r="W22"/>
  <c r="AA22"/>
  <c r="Y22"/>
  <c r="M22"/>
  <c r="CW24" i="19"/>
  <c r="AE110"/>
  <c r="AK110"/>
  <c r="AQ24" i="44"/>
  <c r="BU24"/>
  <c r="S24"/>
  <c r="BO24"/>
  <c r="AE24"/>
  <c r="AW24"/>
  <c r="BI24"/>
  <c r="CV71"/>
  <c r="S43"/>
  <c r="BI66"/>
  <c r="CT27"/>
  <c r="K27"/>
  <c r="CM27" s="1"/>
  <c r="AW75"/>
  <c r="BI75"/>
  <c r="AE75"/>
  <c r="CG75"/>
  <c r="CJ31"/>
  <c r="AK64" i="19"/>
  <c r="CS89"/>
  <c r="CA120"/>
  <c r="BO49" i="44"/>
  <c r="O17" i="29"/>
  <c r="W19" i="56"/>
  <c r="Y19"/>
  <c r="S19"/>
  <c r="O19"/>
  <c r="U19"/>
  <c r="M19"/>
  <c r="K19"/>
  <c r="I19"/>
  <c r="AA19"/>
  <c r="BO36" i="44"/>
  <c r="CS37"/>
  <c r="CZ37"/>
  <c r="CS54" i="19"/>
  <c r="CZ54"/>
  <c r="CY54" s="1"/>
  <c r="CW27" i="44"/>
  <c r="CJ27"/>
  <c r="CQ27"/>
  <c r="J30"/>
  <c r="I30"/>
  <c r="J72"/>
  <c r="I72"/>
  <c r="CJ79"/>
  <c r="CQ79"/>
  <c r="CP79" s="1"/>
  <c r="CW79"/>
  <c r="CV79" s="1"/>
  <c r="CM80"/>
  <c r="CW80"/>
  <c r="CV80" s="1"/>
  <c r="Y82"/>
  <c r="S82"/>
  <c r="J83"/>
  <c r="CG83" s="1"/>
  <c r="I83"/>
  <c r="CV83" s="1"/>
  <c r="Y22" i="29"/>
  <c r="U22"/>
  <c r="AA22"/>
  <c r="Q16"/>
  <c r="Q26" s="1"/>
  <c r="G16"/>
  <c r="G26" s="1"/>
  <c r="W16"/>
  <c r="W26" s="1"/>
  <c r="CQ121" i="19"/>
  <c r="CP121" s="1"/>
  <c r="CJ121"/>
  <c r="I19" i="44"/>
  <c r="J19"/>
  <c r="I22" i="29"/>
  <c r="G18"/>
  <c r="O18"/>
  <c r="K16"/>
  <c r="K26" s="1"/>
  <c r="Y24"/>
  <c r="AA24"/>
  <c r="U24"/>
  <c r="I24"/>
  <c r="AK135" i="19"/>
  <c r="BO135"/>
  <c r="K135"/>
  <c r="CM135" s="1"/>
  <c r="O20" i="56"/>
  <c r="U20"/>
  <c r="Q20"/>
  <c r="E20"/>
  <c r="M20"/>
  <c r="I20"/>
  <c r="S25" i="44"/>
  <c r="Y86" i="19"/>
  <c r="CA86"/>
  <c r="AQ86"/>
  <c r="BC86"/>
  <c r="BU86"/>
  <c r="AK86"/>
  <c r="CW19" i="44"/>
  <c r="CW69" i="19"/>
  <c r="CV69" s="1"/>
  <c r="CQ69"/>
  <c r="J23" i="44"/>
  <c r="I23"/>
  <c r="CV37"/>
  <c r="CM44" i="19"/>
  <c r="C26" i="29"/>
  <c r="I16"/>
  <c r="I26" s="1"/>
  <c r="U21" i="56"/>
  <c r="S21"/>
  <c r="I21"/>
  <c r="W21"/>
  <c r="G24"/>
  <c r="O24"/>
  <c r="CZ40" i="44"/>
  <c r="AE40"/>
  <c r="AW40"/>
  <c r="BU40"/>
  <c r="CA40"/>
  <c r="Y40"/>
  <c r="BC40"/>
  <c r="BO40"/>
  <c r="K40"/>
  <c r="CM40" s="1"/>
  <c r="CP19"/>
  <c r="CW23"/>
  <c r="CJ23"/>
  <c r="CQ23"/>
  <c r="CQ51"/>
  <c r="CP51" s="1"/>
  <c r="CJ51"/>
  <c r="CA54"/>
  <c r="BU54"/>
  <c r="BI54"/>
  <c r="J61"/>
  <c r="AE61" s="1"/>
  <c r="I61"/>
  <c r="BU61" s="1"/>
  <c r="I23" i="29"/>
  <c r="K21" i="56"/>
  <c r="CT80" i="44"/>
  <c r="CG76"/>
  <c r="BC76"/>
  <c r="U26" i="56"/>
  <c r="E26"/>
  <c r="K26"/>
  <c r="O26"/>
  <c r="I26"/>
  <c r="BI40" i="44"/>
  <c r="CP83" i="19"/>
  <c r="CZ83"/>
  <c r="CQ66" i="44"/>
  <c r="CW66"/>
  <c r="CV66" s="1"/>
  <c r="CJ66"/>
  <c r="I69"/>
  <c r="J69"/>
  <c r="CJ85"/>
  <c r="CW85"/>
  <c r="CV85" s="1"/>
  <c r="CQ85"/>
  <c r="CP85" s="1"/>
  <c r="CJ94"/>
  <c r="CW94"/>
  <c r="CQ94"/>
  <c r="CQ97"/>
  <c r="CW97"/>
  <c r="CV97" s="1"/>
  <c r="CJ99"/>
  <c r="CW99"/>
  <c r="CT38"/>
  <c r="AK38"/>
  <c r="CJ104"/>
  <c r="CW104"/>
  <c r="CW20" i="19"/>
  <c r="CV20" s="1"/>
  <c r="CJ20"/>
  <c r="CJ24"/>
  <c r="CQ24"/>
  <c r="CP24" s="1"/>
  <c r="CQ28"/>
  <c r="CP28" s="1"/>
  <c r="CW28"/>
  <c r="CV28" s="1"/>
  <c r="CJ28"/>
  <c r="CQ32"/>
  <c r="CP32" s="1"/>
  <c r="CJ32"/>
  <c r="CJ40"/>
  <c r="CW40"/>
  <c r="CW44"/>
  <c r="CV44" s="1"/>
  <c r="CJ44"/>
  <c r="CQ44"/>
  <c r="CJ48"/>
  <c r="CW48"/>
  <c r="CV48" s="1"/>
  <c r="CQ52"/>
  <c r="CP52" s="1"/>
  <c r="CW52"/>
  <c r="CV52" s="1"/>
  <c r="CJ52"/>
  <c r="CJ56"/>
  <c r="CQ56"/>
  <c r="CW56"/>
  <c r="CQ60"/>
  <c r="CW60"/>
  <c r="CV60" s="1"/>
  <c r="CJ64"/>
  <c r="CW64"/>
  <c r="CV64" s="1"/>
  <c r="CQ68"/>
  <c r="CP68" s="1"/>
  <c r="CW68"/>
  <c r="CJ72"/>
  <c r="CQ72"/>
  <c r="CP72" s="1"/>
  <c r="CW115"/>
  <c r="CQ115"/>
  <c r="CP115" s="1"/>
  <c r="CQ118"/>
  <c r="CP118" s="1"/>
  <c r="CW118"/>
  <c r="J88"/>
  <c r="I88"/>
  <c r="I95"/>
  <c r="CV95" s="1"/>
  <c r="J95"/>
  <c r="I103"/>
  <c r="J103"/>
  <c r="I111"/>
  <c r="J111"/>
  <c r="AE96" i="44"/>
  <c r="K96"/>
  <c r="BI96"/>
  <c r="Y96"/>
  <c r="CQ135" i="19"/>
  <c r="CJ135"/>
  <c r="CJ137"/>
  <c r="CQ137"/>
  <c r="CQ120"/>
  <c r="CW120"/>
  <c r="CJ127"/>
  <c r="CQ127"/>
  <c r="CP127" s="1"/>
  <c r="AQ55"/>
  <c r="BI55"/>
  <c r="E25" i="56"/>
  <c r="M25"/>
  <c r="CQ108" i="19"/>
  <c r="CP108" s="1"/>
  <c r="AW67"/>
  <c r="AE67"/>
  <c r="I93" i="44"/>
  <c r="K93" s="1"/>
  <c r="J93"/>
  <c r="I62" i="19"/>
  <c r="J62"/>
  <c r="AQ62" s="1"/>
  <c r="I133"/>
  <c r="J133"/>
  <c r="O19" i="29"/>
  <c r="Y42" i="44"/>
  <c r="I25" i="56"/>
  <c r="CV49" i="44"/>
  <c r="E18" i="56"/>
  <c r="M18"/>
  <c r="CT95" i="44"/>
  <c r="CS95" s="1"/>
  <c r="CV57" i="19"/>
  <c r="CJ67"/>
  <c r="CQ67"/>
  <c r="CW67"/>
  <c r="CJ71"/>
  <c r="CW71"/>
  <c r="CV71" s="1"/>
  <c r="CW76"/>
  <c r="CV76" s="1"/>
  <c r="CT76"/>
  <c r="CJ109"/>
  <c r="CW109"/>
  <c r="CV109" s="1"/>
  <c r="J102" i="44"/>
  <c r="I102"/>
  <c r="I68" i="19"/>
  <c r="J68"/>
  <c r="CG68" s="1"/>
  <c r="AW54"/>
  <c r="AQ54"/>
  <c r="CG54"/>
  <c r="S54"/>
  <c r="BI54"/>
  <c r="AK54"/>
  <c r="CM54" i="44"/>
  <c r="K47"/>
  <c r="CM47" s="1"/>
  <c r="CT47"/>
  <c r="CZ47" s="1"/>
  <c r="I49" i="19"/>
  <c r="J49"/>
  <c r="I41"/>
  <c r="CA41" s="1"/>
  <c r="J41"/>
  <c r="I33"/>
  <c r="J33"/>
  <c r="I96"/>
  <c r="AQ96" s="1"/>
  <c r="J96"/>
  <c r="I122"/>
  <c r="J122"/>
  <c r="I130"/>
  <c r="CV130" s="1"/>
  <c r="J130"/>
  <c r="L11" i="70"/>
  <c r="CQ64" i="44"/>
  <c r="CJ76"/>
  <c r="CW76"/>
  <c r="CV76" s="1"/>
  <c r="I103"/>
  <c r="J103"/>
  <c r="CV67" i="19"/>
  <c r="I75"/>
  <c r="BC75" s="1"/>
  <c r="J75"/>
  <c r="I92"/>
  <c r="K92" s="1"/>
  <c r="J92"/>
  <c r="BI92" s="1"/>
  <c r="I100"/>
  <c r="CG100" s="1"/>
  <c r="J100"/>
  <c r="I108"/>
  <c r="CV108" s="1"/>
  <c r="J108"/>
  <c r="I118"/>
  <c r="BC118" s="1"/>
  <c r="J118"/>
  <c r="I126"/>
  <c r="J126"/>
  <c r="S126" s="1"/>
  <c r="CM44" i="44"/>
  <c r="CJ63"/>
  <c r="CW63"/>
  <c r="CV63" s="1"/>
  <c r="CQ63"/>
  <c r="J67"/>
  <c r="S67" s="1"/>
  <c r="I67"/>
  <c r="CV67" s="1"/>
  <c r="CW96"/>
  <c r="CV96" s="1"/>
  <c r="CM96"/>
  <c r="CJ82"/>
  <c r="CQ82"/>
  <c r="CT88"/>
  <c r="CS88" s="1"/>
  <c r="K88"/>
  <c r="CM88" s="1"/>
  <c r="J94"/>
  <c r="Y94" s="1"/>
  <c r="I94"/>
  <c r="I51" i="19"/>
  <c r="K51" s="1"/>
  <c r="J51"/>
  <c r="I128"/>
  <c r="J128"/>
  <c r="CW29" i="44"/>
  <c r="CV29" s="1"/>
  <c r="CT44"/>
  <c r="CM46"/>
  <c r="CM50"/>
  <c r="CG51"/>
  <c r="J73"/>
  <c r="I73"/>
  <c r="J84"/>
  <c r="I84"/>
  <c r="CV84" s="1"/>
  <c r="CD17"/>
  <c r="AH17"/>
  <c r="BX17"/>
  <c r="AB17"/>
  <c r="BR17"/>
  <c r="V17"/>
  <c r="P17"/>
  <c r="AT17"/>
  <c r="CW102"/>
  <c r="J58"/>
  <c r="J79"/>
  <c r="BI79" s="1"/>
  <c r="CW59"/>
  <c r="CV59" s="1"/>
  <c r="CJ25"/>
  <c r="CJ74"/>
  <c r="K28" i="70"/>
  <c r="G5" s="1"/>
  <c r="G33" i="31"/>
  <c r="I33" s="1"/>
  <c r="CW17" i="44"/>
  <c r="G37" i="31"/>
  <c r="I37" s="1"/>
  <c r="J25" i="58"/>
  <c r="H26"/>
  <c r="L97" i="44"/>
  <c r="L69"/>
  <c r="AJ69" s="1"/>
  <c r="L17"/>
  <c r="AS17" s="1"/>
  <c r="L19"/>
  <c r="L24"/>
  <c r="M24" s="1"/>
  <c r="L38"/>
  <c r="AD38" s="1"/>
  <c r="N13" i="30"/>
  <c r="M27"/>
  <c r="N27" s="1"/>
  <c r="J26" i="58"/>
  <c r="D21"/>
  <c r="D28" s="1"/>
  <c r="H22"/>
  <c r="D25"/>
  <c r="H21"/>
  <c r="H28" s="1"/>
  <c r="M28" i="59"/>
  <c r="N28" s="1"/>
  <c r="C28"/>
  <c r="D21" s="1"/>
  <c r="D28" s="1"/>
  <c r="I12" i="31"/>
  <c r="I14" i="59"/>
  <c r="L89" i="44"/>
  <c r="AP89" s="1"/>
  <c r="L22"/>
  <c r="AP22" s="1"/>
  <c r="L98"/>
  <c r="L42"/>
  <c r="L28"/>
  <c r="L103"/>
  <c r="AJ103" s="1"/>
  <c r="L30"/>
  <c r="CX30" s="1"/>
  <c r="L85"/>
  <c r="N85" s="1"/>
  <c r="L63"/>
  <c r="N63" s="1"/>
  <c r="L79"/>
  <c r="L46"/>
  <c r="L20"/>
  <c r="CI20" s="1"/>
  <c r="L60"/>
  <c r="L15"/>
  <c r="L39"/>
  <c r="CR39" s="1"/>
  <c r="L61"/>
  <c r="L81"/>
  <c r="L62"/>
  <c r="CX62" s="1"/>
  <c r="L82"/>
  <c r="AD82" s="1"/>
  <c r="L37"/>
  <c r="CO37" s="1"/>
  <c r="L59"/>
  <c r="L83"/>
  <c r="BK83" s="1"/>
  <c r="L63" i="19"/>
  <c r="AP63" s="1"/>
  <c r="L58"/>
  <c r="L83"/>
  <c r="L90"/>
  <c r="BZ90" s="1"/>
  <c r="L125"/>
  <c r="X125" s="1"/>
  <c r="L120"/>
  <c r="AV120" s="1"/>
  <c r="L129"/>
  <c r="CU129" s="1"/>
  <c r="L47"/>
  <c r="BT47" s="1"/>
  <c r="L110"/>
  <c r="L54"/>
  <c r="AV54" s="1"/>
  <c r="L123"/>
  <c r="CO123" s="1"/>
  <c r="L51"/>
  <c r="AP51" s="1"/>
  <c r="L28"/>
  <c r="BW28" s="1"/>
  <c r="L126"/>
  <c r="L134"/>
  <c r="CX134" s="1"/>
  <c r="L115"/>
  <c r="CL115" s="1"/>
  <c r="L46"/>
  <c r="L65"/>
  <c r="AD65" s="1"/>
  <c r="L94"/>
  <c r="BT94" s="1"/>
  <c r="L69"/>
  <c r="U69" s="1"/>
  <c r="L138"/>
  <c r="L32"/>
  <c r="L52"/>
  <c r="AV52" s="1"/>
  <c r="L17"/>
  <c r="CL17" s="1"/>
  <c r="L43"/>
  <c r="BZ43" s="1"/>
  <c r="L136"/>
  <c r="CI136" s="1"/>
  <c r="L59"/>
  <c r="U59" s="1"/>
  <c r="L86"/>
  <c r="CO86" s="1"/>
  <c r="L37"/>
  <c r="AS37" s="1"/>
  <c r="L48"/>
  <c r="O48" s="1"/>
  <c r="L38"/>
  <c r="L80" i="44"/>
  <c r="AS80" s="1"/>
  <c r="L58"/>
  <c r="O58" s="1"/>
  <c r="L50"/>
  <c r="L45"/>
  <c r="BK45" s="1"/>
  <c r="L14"/>
  <c r="N14" s="1"/>
  <c r="L32"/>
  <c r="CR32" s="1"/>
  <c r="L34"/>
  <c r="L54"/>
  <c r="L16"/>
  <c r="L52"/>
  <c r="AM52" s="1"/>
  <c r="L104"/>
  <c r="BQ104" s="1"/>
  <c r="L95"/>
  <c r="AG95" s="1"/>
  <c r="L13"/>
  <c r="AD13" s="1"/>
  <c r="L64"/>
  <c r="L51"/>
  <c r="BT51" s="1"/>
  <c r="L40"/>
  <c r="L29"/>
  <c r="L96"/>
  <c r="L90"/>
  <c r="L35"/>
  <c r="L99"/>
  <c r="BH99" s="1"/>
  <c r="L86"/>
  <c r="CL86" s="1"/>
  <c r="L76"/>
  <c r="BB76" s="1"/>
  <c r="L101"/>
  <c r="L26"/>
  <c r="N26" s="1"/>
  <c r="L68"/>
  <c r="CX68" s="1"/>
  <c r="L88"/>
  <c r="L23"/>
  <c r="L31"/>
  <c r="L43"/>
  <c r="L55"/>
  <c r="L65"/>
  <c r="L77"/>
  <c r="L36"/>
  <c r="L48"/>
  <c r="L66"/>
  <c r="O66" s="1"/>
  <c r="L78"/>
  <c r="L21"/>
  <c r="L33"/>
  <c r="CX33" s="1"/>
  <c r="L41"/>
  <c r="CU41" s="1"/>
  <c r="L53"/>
  <c r="L67"/>
  <c r="N67" s="1"/>
  <c r="L75"/>
  <c r="L87"/>
  <c r="L131" i="19"/>
  <c r="L101"/>
  <c r="L93"/>
  <c r="CR93" s="1"/>
  <c r="L106"/>
  <c r="L135"/>
  <c r="M135" s="1"/>
  <c r="L124"/>
  <c r="BE124" s="1"/>
  <c r="L44"/>
  <c r="CC44" s="1"/>
  <c r="L121"/>
  <c r="L45"/>
  <c r="AJ45" s="1"/>
  <c r="L29"/>
  <c r="BT29" s="1"/>
  <c r="L116"/>
  <c r="BZ116" s="1"/>
  <c r="L139"/>
  <c r="DA139" s="1"/>
  <c r="L114"/>
  <c r="BZ114" s="1"/>
  <c r="L42"/>
  <c r="L105"/>
  <c r="AY105" s="1"/>
  <c r="L111"/>
  <c r="L55"/>
  <c r="L80"/>
  <c r="L103"/>
  <c r="L92"/>
  <c r="L64"/>
  <c r="BE64" s="1"/>
  <c r="L85"/>
  <c r="CR85" s="1"/>
  <c r="L122"/>
  <c r="L30"/>
  <c r="L127"/>
  <c r="L78"/>
  <c r="AD78" s="1"/>
  <c r="L98"/>
  <c r="L76"/>
  <c r="BB76" s="1"/>
  <c r="L61"/>
  <c r="AJ61" s="1"/>
  <c r="L91"/>
  <c r="L16"/>
  <c r="L27"/>
  <c r="L128"/>
  <c r="L81"/>
  <c r="L96"/>
  <c r="L70"/>
  <c r="AA70" s="1"/>
  <c r="L41"/>
  <c r="AM41" s="1"/>
  <c r="L66"/>
  <c r="AP66" s="1"/>
  <c r="L62"/>
  <c r="L119"/>
  <c r="U119" s="1"/>
  <c r="L26"/>
  <c r="L108"/>
  <c r="L87"/>
  <c r="BQ87" s="1"/>
  <c r="L13"/>
  <c r="BZ13" s="1"/>
  <c r="L57"/>
  <c r="X57" s="1"/>
  <c r="L72"/>
  <c r="BK72" s="1"/>
  <c r="L14"/>
  <c r="N14" s="1"/>
  <c r="L71"/>
  <c r="L109"/>
  <c r="L84"/>
  <c r="L19"/>
  <c r="L79"/>
  <c r="L36"/>
  <c r="L23"/>
  <c r="L97"/>
  <c r="L15"/>
  <c r="L20"/>
  <c r="L25"/>
  <c r="L75"/>
  <c r="L77"/>
  <c r="L102" i="44"/>
  <c r="BQ102" s="1"/>
  <c r="J22" i="58"/>
  <c r="G34" i="31"/>
  <c r="I34" s="1"/>
  <c r="D33" i="58"/>
  <c r="C7" i="70"/>
  <c r="C8"/>
  <c r="BC83" i="44"/>
  <c r="S83"/>
  <c r="CG27"/>
  <c r="AK27"/>
  <c r="BC27"/>
  <c r="BU27"/>
  <c r="AQ27"/>
  <c r="BO27"/>
  <c r="CS71"/>
  <c r="CT70"/>
  <c r="K70"/>
  <c r="CA70"/>
  <c r="BU70"/>
  <c r="AW70"/>
  <c r="CG70"/>
  <c r="Y70"/>
  <c r="AQ70"/>
  <c r="CP30"/>
  <c r="S20"/>
  <c r="AE20"/>
  <c r="AK20"/>
  <c r="BI20"/>
  <c r="K20"/>
  <c r="CM20" s="1"/>
  <c r="CT20"/>
  <c r="AQ20"/>
  <c r="BO20"/>
  <c r="BU20"/>
  <c r="CV20"/>
  <c r="K104"/>
  <c r="CM104" s="1"/>
  <c r="CV104"/>
  <c r="Y104"/>
  <c r="AK104"/>
  <c r="BC104"/>
  <c r="CT104"/>
  <c r="BI104"/>
  <c r="CA104"/>
  <c r="AW104"/>
  <c r="CG104"/>
  <c r="CA70" i="19"/>
  <c r="BO70"/>
  <c r="BC70"/>
  <c r="AQ70"/>
  <c r="Y70"/>
  <c r="K70"/>
  <c r="CM70" s="1"/>
  <c r="CG70"/>
  <c r="BU70"/>
  <c r="BI70"/>
  <c r="AW70"/>
  <c r="AK70"/>
  <c r="S70"/>
  <c r="AE70"/>
  <c r="CT70"/>
  <c r="BU66"/>
  <c r="AW66"/>
  <c r="S66"/>
  <c r="K66"/>
  <c r="CM66" s="1"/>
  <c r="CA66"/>
  <c r="BC66"/>
  <c r="AE66"/>
  <c r="CT66"/>
  <c r="CT63"/>
  <c r="BU63"/>
  <c r="AW63"/>
  <c r="S63"/>
  <c r="BO63"/>
  <c r="AQ63"/>
  <c r="AE63"/>
  <c r="CV63"/>
  <c r="CG63"/>
  <c r="BI63"/>
  <c r="AK63"/>
  <c r="K63"/>
  <c r="CA63"/>
  <c r="BC63"/>
  <c r="Y63"/>
  <c r="BU59"/>
  <c r="S59"/>
  <c r="BC59"/>
  <c r="K59"/>
  <c r="K47"/>
  <c r="Y47"/>
  <c r="BC47"/>
  <c r="CT47"/>
  <c r="BI47"/>
  <c r="AQ47"/>
  <c r="AQ43"/>
  <c r="K43"/>
  <c r="BU43"/>
  <c r="CT43"/>
  <c r="CA43"/>
  <c r="S43"/>
  <c r="CG43"/>
  <c r="Y43"/>
  <c r="BO43"/>
  <c r="AK43"/>
  <c r="K39"/>
  <c r="CA39"/>
  <c r="CV39"/>
  <c r="K35"/>
  <c r="AE35"/>
  <c r="BC35"/>
  <c r="CV35"/>
  <c r="CT35"/>
  <c r="BO35"/>
  <c r="BU31"/>
  <c r="AK31"/>
  <c r="BO31"/>
  <c r="Y31"/>
  <c r="BI31"/>
  <c r="S31"/>
  <c r="BC31"/>
  <c r="AW31"/>
  <c r="AQ31"/>
  <c r="CT31"/>
  <c r="K31"/>
  <c r="CM31" s="1"/>
  <c r="CV31"/>
  <c r="AE27"/>
  <c r="BU27"/>
  <c r="BO23"/>
  <c r="K23"/>
  <c r="AE23"/>
  <c r="BU23"/>
  <c r="AW23"/>
  <c r="BC23"/>
  <c r="Y23"/>
  <c r="AK19"/>
  <c r="CG19"/>
  <c r="CG15"/>
  <c r="BI15"/>
  <c r="S15"/>
  <c r="AK15"/>
  <c r="K15"/>
  <c r="BO15"/>
  <c r="AQ15"/>
  <c r="BU15"/>
  <c r="AW15"/>
  <c r="AE15"/>
  <c r="CT15"/>
  <c r="CA15"/>
  <c r="BC15"/>
  <c r="Y15"/>
  <c r="BU77"/>
  <c r="S77"/>
  <c r="CT81"/>
  <c r="AK81"/>
  <c r="S81"/>
  <c r="BI81"/>
  <c r="CA81"/>
  <c r="AW81"/>
  <c r="AK92"/>
  <c r="BU102"/>
  <c r="AE102"/>
  <c r="AK102"/>
  <c r="K102"/>
  <c r="S102"/>
  <c r="BC102"/>
  <c r="BI102"/>
  <c r="CT102"/>
  <c r="AW106"/>
  <c r="BI106"/>
  <c r="AE106"/>
  <c r="AQ106"/>
  <c r="K106"/>
  <c r="BC106"/>
  <c r="BO106"/>
  <c r="CV106"/>
  <c r="K110"/>
  <c r="CA110"/>
  <c r="CT110"/>
  <c r="BI110"/>
  <c r="BO110"/>
  <c r="AW110"/>
  <c r="Y110"/>
  <c r="BU110"/>
  <c r="CT116"/>
  <c r="CA116"/>
  <c r="BO116"/>
  <c r="BC116"/>
  <c r="AQ116"/>
  <c r="AE116"/>
  <c r="S116"/>
  <c r="K116"/>
  <c r="CM116" s="1"/>
  <c r="CG116"/>
  <c r="BU116"/>
  <c r="BI116"/>
  <c r="AW116"/>
  <c r="AK116"/>
  <c r="Y116"/>
  <c r="CV116"/>
  <c r="CV120"/>
  <c r="AW120"/>
  <c r="AE120"/>
  <c r="K120"/>
  <c r="CM120" s="1"/>
  <c r="BU120"/>
  <c r="BC120"/>
  <c r="CG120"/>
  <c r="BO120"/>
  <c r="CA124"/>
  <c r="BC124"/>
  <c r="AE124"/>
  <c r="CT124"/>
  <c r="CG124"/>
  <c r="BI124"/>
  <c r="AK124"/>
  <c r="CV124"/>
  <c r="K124"/>
  <c r="CM124" s="1"/>
  <c r="BO124"/>
  <c r="AQ124"/>
  <c r="S124"/>
  <c r="BU124"/>
  <c r="AW124"/>
  <c r="Y124"/>
  <c r="CG132"/>
  <c r="BI132"/>
  <c r="AK132"/>
  <c r="CT132"/>
  <c r="CV132"/>
  <c r="BO132"/>
  <c r="AQ132"/>
  <c r="S132"/>
  <c r="BU132"/>
  <c r="AW132"/>
  <c r="Y132"/>
  <c r="K132"/>
  <c r="CA132"/>
  <c r="BC132"/>
  <c r="AE132"/>
  <c r="E22" i="55"/>
  <c r="F22" s="1"/>
  <c r="F24"/>
  <c r="AE32" i="44"/>
  <c r="BO32"/>
  <c r="CA32"/>
  <c r="BU32"/>
  <c r="AW32"/>
  <c r="BI32"/>
  <c r="BC32"/>
  <c r="AK32"/>
  <c r="CA33"/>
  <c r="CG33"/>
  <c r="Y33"/>
  <c r="BO33"/>
  <c r="AE33"/>
  <c r="AK33"/>
  <c r="CP39"/>
  <c r="CZ39"/>
  <c r="Y61"/>
  <c r="AE69"/>
  <c r="AQ69"/>
  <c r="BC69"/>
  <c r="BO69"/>
  <c r="K69"/>
  <c r="CM69" s="1"/>
  <c r="BI71"/>
  <c r="AK71"/>
  <c r="S71"/>
  <c r="CA71"/>
  <c r="AQ71"/>
  <c r="CG71"/>
  <c r="Y71"/>
  <c r="CA79"/>
  <c r="CT79"/>
  <c r="AK84"/>
  <c r="CG85"/>
  <c r="AK85"/>
  <c r="BC85"/>
  <c r="K85"/>
  <c r="Y85"/>
  <c r="BO85"/>
  <c r="S85"/>
  <c r="CP88"/>
  <c r="CV134" i="19"/>
  <c r="CS51" i="44"/>
  <c r="CM48" i="19"/>
  <c r="CM24"/>
  <c r="CP120"/>
  <c r="CZ120"/>
  <c r="CT22" i="44"/>
  <c r="K22"/>
  <c r="AW22"/>
  <c r="S22"/>
  <c r="AE22"/>
  <c r="CA22"/>
  <c r="AK22"/>
  <c r="CG22"/>
  <c r="BO22"/>
  <c r="S17"/>
  <c r="K17"/>
  <c r="CM17" s="1"/>
  <c r="Y17"/>
  <c r="AW17"/>
  <c r="BU17"/>
  <c r="AE17"/>
  <c r="BC17"/>
  <c r="CT17"/>
  <c r="AK17"/>
  <c r="BI17"/>
  <c r="CG17"/>
  <c r="AQ17"/>
  <c r="BO17"/>
  <c r="CA17"/>
  <c r="S93"/>
  <c r="Y93"/>
  <c r="BO93"/>
  <c r="BC93"/>
  <c r="K72" i="19"/>
  <c r="CA72"/>
  <c r="BC72"/>
  <c r="CG72"/>
  <c r="BO72"/>
  <c r="BU72"/>
  <c r="AW72"/>
  <c r="S72"/>
  <c r="AE72"/>
  <c r="CV72"/>
  <c r="CT68"/>
  <c r="AE61"/>
  <c r="K61"/>
  <c r="CM61" s="1"/>
  <c r="Y61"/>
  <c r="CG61"/>
  <c r="BU61"/>
  <c r="BI61"/>
  <c r="AW61"/>
  <c r="AK61"/>
  <c r="CV61"/>
  <c r="S61"/>
  <c r="CA61"/>
  <c r="BO61"/>
  <c r="BC61"/>
  <c r="AQ61"/>
  <c r="CT61"/>
  <c r="AK57"/>
  <c r="K57"/>
  <c r="CA57"/>
  <c r="BO57"/>
  <c r="S57"/>
  <c r="CG57"/>
  <c r="AW57"/>
  <c r="CT57"/>
  <c r="CG49"/>
  <c r="AQ49"/>
  <c r="AQ45"/>
  <c r="CG45"/>
  <c r="S45"/>
  <c r="CV45"/>
  <c r="BC45"/>
  <c r="K45"/>
  <c r="BU45"/>
  <c r="AE45"/>
  <c r="CV41"/>
  <c r="AQ37"/>
  <c r="AW37"/>
  <c r="CT37"/>
  <c r="CG37"/>
  <c r="S37"/>
  <c r="AE33"/>
  <c r="CV33"/>
  <c r="Y33"/>
  <c r="CV29"/>
  <c r="BO29"/>
  <c r="K29"/>
  <c r="CM29" s="1"/>
  <c r="BC29"/>
  <c r="CT29"/>
  <c r="CV25"/>
  <c r="CT25"/>
  <c r="K25"/>
  <c r="Y25"/>
  <c r="BI25"/>
  <c r="CA25"/>
  <c r="K21"/>
  <c r="S21"/>
  <c r="BC21"/>
  <c r="AK21"/>
  <c r="AQ21"/>
  <c r="AE21"/>
  <c r="Y21"/>
  <c r="CT21"/>
  <c r="CV21"/>
  <c r="BO21"/>
  <c r="CG21"/>
  <c r="AW21"/>
  <c r="AQ17"/>
  <c r="BU17"/>
  <c r="BI79"/>
  <c r="AE79"/>
  <c r="CT79"/>
  <c r="AK79"/>
  <c r="BU79"/>
  <c r="AW90"/>
  <c r="BC90"/>
  <c r="CT90"/>
  <c r="K90"/>
  <c r="BU90"/>
  <c r="CA90"/>
  <c r="AE90"/>
  <c r="CV90"/>
  <c r="Y90"/>
  <c r="CG90"/>
  <c r="AK90"/>
  <c r="AQ90"/>
  <c r="K94"/>
  <c r="BU94"/>
  <c r="CA94"/>
  <c r="AE94"/>
  <c r="CG94"/>
  <c r="AK94"/>
  <c r="AQ94"/>
  <c r="CT94"/>
  <c r="AW94"/>
  <c r="BC94"/>
  <c r="Y94"/>
  <c r="S94"/>
  <c r="BI94"/>
  <c r="BO94"/>
  <c r="CG98"/>
  <c r="AK98"/>
  <c r="AQ98"/>
  <c r="K98"/>
  <c r="S98"/>
  <c r="AW98"/>
  <c r="BC98"/>
  <c r="CV98"/>
  <c r="BI98"/>
  <c r="BO98"/>
  <c r="CT98"/>
  <c r="BU98"/>
  <c r="CA98"/>
  <c r="AE98"/>
  <c r="Y98"/>
  <c r="K100"/>
  <c r="CA100"/>
  <c r="CT100"/>
  <c r="BC104"/>
  <c r="Y104"/>
  <c r="BI104"/>
  <c r="CV104"/>
  <c r="CA104"/>
  <c r="CG104"/>
  <c r="AQ104"/>
  <c r="AQ114"/>
  <c r="AW114"/>
  <c r="K114"/>
  <c r="CM114" s="1"/>
  <c r="CT114"/>
  <c r="S114"/>
  <c r="Y114"/>
  <c r="AE114"/>
  <c r="AK114"/>
  <c r="BU118"/>
  <c r="Y118"/>
  <c r="S122"/>
  <c r="CT122"/>
  <c r="AW130"/>
  <c r="K130"/>
  <c r="CA30" i="44"/>
  <c r="AW30"/>
  <c r="AK30"/>
  <c r="BC52"/>
  <c r="CG63"/>
  <c r="BU63"/>
  <c r="AW63"/>
  <c r="Y63"/>
  <c r="BC63"/>
  <c r="BO63"/>
  <c r="CA63"/>
  <c r="AQ63"/>
  <c r="BO67"/>
  <c r="CP97"/>
  <c r="K134" i="19"/>
  <c r="CA134"/>
  <c r="BU134"/>
  <c r="S134"/>
  <c r="CT134"/>
  <c r="AE134"/>
  <c r="CG134"/>
  <c r="AQ134"/>
  <c r="BC134"/>
  <c r="BO134"/>
  <c r="CP135"/>
  <c r="CM89"/>
  <c r="CS22"/>
  <c r="CZ22"/>
  <c r="CY139"/>
  <c r="BC28" i="44"/>
  <c r="CA28"/>
  <c r="AK28"/>
  <c r="AQ28"/>
  <c r="BI28"/>
  <c r="BC41"/>
  <c r="BO43"/>
  <c r="Y43"/>
  <c r="BU43"/>
  <c r="AK43"/>
  <c r="CG43"/>
  <c r="AK86"/>
  <c r="BO86"/>
  <c r="CG86"/>
  <c r="BC86"/>
  <c r="BI86"/>
  <c r="AE64"/>
  <c r="AW64"/>
  <c r="BO64"/>
  <c r="AQ66"/>
  <c r="BC66"/>
  <c r="Y66"/>
  <c r="AW66"/>
  <c r="BC75"/>
  <c r="AK75"/>
  <c r="CA75"/>
  <c r="S75"/>
  <c r="BO75"/>
  <c r="AW81"/>
  <c r="Y81"/>
  <c r="S81"/>
  <c r="AK81"/>
  <c r="BC81"/>
  <c r="BC90"/>
  <c r="AQ90"/>
  <c r="BI70"/>
  <c r="AE70"/>
  <c r="BC70"/>
  <c r="CZ88"/>
  <c r="AW27"/>
  <c r="CA27"/>
  <c r="BI27"/>
  <c r="CV70"/>
  <c r="CA83"/>
  <c r="AW85"/>
  <c r="BU85"/>
  <c r="CA85"/>
  <c r="CT85"/>
  <c r="CS125" i="19"/>
  <c r="BO90"/>
  <c r="S90"/>
  <c r="AW93" i="44"/>
  <c r="BU104"/>
  <c r="AE104"/>
  <c r="BO104"/>
  <c r="BI22"/>
  <c r="BC22"/>
  <c r="AE81" i="19"/>
  <c r="AQ81"/>
  <c r="S110"/>
  <c r="AQ110"/>
  <c r="CG110"/>
  <c r="BO47"/>
  <c r="AK25"/>
  <c r="AQ23"/>
  <c r="CA23"/>
  <c r="CG23"/>
  <c r="BU22" i="44"/>
  <c r="AW134" i="19"/>
  <c r="BI84" i="44"/>
  <c r="AE71"/>
  <c r="BO71"/>
  <c r="BC128" i="19"/>
  <c r="AK120"/>
  <c r="Y120"/>
  <c r="BI120"/>
  <c r="CA114"/>
  <c r="BO114"/>
  <c r="BC114"/>
  <c r="AK106"/>
  <c r="S106"/>
  <c r="CT106"/>
  <c r="BU106"/>
  <c r="K79" i="44"/>
  <c r="AK79"/>
  <c r="S32"/>
  <c r="CG32"/>
  <c r="K104" i="19"/>
  <c r="AE104"/>
  <c r="BO104"/>
  <c r="CT104"/>
  <c r="CA75"/>
  <c r="CT75"/>
  <c r="BI37"/>
  <c r="BU37"/>
  <c r="K37"/>
  <c r="CM37" s="1"/>
  <c r="AW69" i="44"/>
  <c r="CV69"/>
  <c r="CT69"/>
  <c r="S63"/>
  <c r="BI63"/>
  <c r="CA126" i="19"/>
  <c r="Y102"/>
  <c r="CG102"/>
  <c r="K27"/>
  <c r="AK33"/>
  <c r="K33"/>
  <c r="CM33" s="1"/>
  <c r="CV47"/>
  <c r="CT23"/>
  <c r="CV66"/>
  <c r="S33" i="44"/>
  <c r="BC33"/>
  <c r="BI33"/>
  <c r="BC81" i="19"/>
  <c r="BU81"/>
  <c r="K81"/>
  <c r="CV79"/>
  <c r="CA79"/>
  <c r="K79"/>
  <c r="BO77"/>
  <c r="CT17"/>
  <c r="BI17"/>
  <c r="K17"/>
  <c r="CM17" s="1"/>
  <c r="AW45"/>
  <c r="Y45"/>
  <c r="AK45"/>
  <c r="CT45"/>
  <c r="AQ66"/>
  <c r="AK66"/>
  <c r="CG66"/>
  <c r="BC68"/>
  <c r="K68"/>
  <c r="CT72"/>
  <c r="AK72"/>
  <c r="AQ72"/>
  <c r="CA21"/>
  <c r="CG31"/>
  <c r="CG35"/>
  <c r="BI43"/>
  <c r="AW43"/>
  <c r="CG21" i="44"/>
  <c r="CT21"/>
  <c r="S21"/>
  <c r="AK21"/>
  <c r="BO21"/>
  <c r="K21"/>
  <c r="AK14"/>
  <c r="CT14"/>
  <c r="K14"/>
  <c r="CM14" s="1"/>
  <c r="CG14"/>
  <c r="AW14"/>
  <c r="AQ14"/>
  <c r="AE14"/>
  <c r="CA14"/>
  <c r="S14"/>
  <c r="Y14"/>
  <c r="BU14"/>
  <c r="BO14"/>
  <c r="BC14"/>
  <c r="BI14"/>
  <c r="AK103"/>
  <c r="K103"/>
  <c r="CM103" s="1"/>
  <c r="S103"/>
  <c r="CV103"/>
  <c r="CV13" i="19"/>
  <c r="CT13"/>
  <c r="K13"/>
  <c r="BC13"/>
  <c r="K71"/>
  <c r="BU71"/>
  <c r="BC71"/>
  <c r="K62"/>
  <c r="CT62"/>
  <c r="BO60"/>
  <c r="AQ60"/>
  <c r="K60"/>
  <c r="CA60"/>
  <c r="BC60"/>
  <c r="S60"/>
  <c r="Y60"/>
  <c r="AE60"/>
  <c r="CT60"/>
  <c r="CT58"/>
  <c r="CA58"/>
  <c r="BO58"/>
  <c r="BC58"/>
  <c r="AQ58"/>
  <c r="S58"/>
  <c r="Y58"/>
  <c r="AE58"/>
  <c r="K58"/>
  <c r="CG58"/>
  <c r="BU58"/>
  <c r="BI58"/>
  <c r="AW58"/>
  <c r="AK58"/>
  <c r="BO52"/>
  <c r="S52"/>
  <c r="CT52"/>
  <c r="K52"/>
  <c r="CM52" s="1"/>
  <c r="CA52"/>
  <c r="S50"/>
  <c r="AK50"/>
  <c r="AE50"/>
  <c r="CV50"/>
  <c r="CA42"/>
  <c r="CT42"/>
  <c r="CV42"/>
  <c r="BO42"/>
  <c r="K42"/>
  <c r="AW40"/>
  <c r="CT40"/>
  <c r="AQ40"/>
  <c r="BI40"/>
  <c r="Y40"/>
  <c r="CA40"/>
  <c r="K40"/>
  <c r="BU40"/>
  <c r="AE40"/>
  <c r="BO40"/>
  <c r="BU36"/>
  <c r="AQ36"/>
  <c r="CT36"/>
  <c r="K36"/>
  <c r="CA36"/>
  <c r="K34"/>
  <c r="CV34"/>
  <c r="CT34"/>
  <c r="CA32"/>
  <c r="BC32"/>
  <c r="CT32"/>
  <c r="CG32"/>
  <c r="BI32"/>
  <c r="K32"/>
  <c r="CV32"/>
  <c r="BO32"/>
  <c r="AQ32"/>
  <c r="BU32"/>
  <c r="AW32"/>
  <c r="Y30"/>
  <c r="CT30"/>
  <c r="BC30"/>
  <c r="CG28"/>
  <c r="BI28"/>
  <c r="CT28"/>
  <c r="CA28"/>
  <c r="BC28"/>
  <c r="BU28"/>
  <c r="AW28"/>
  <c r="K28"/>
  <c r="BO28"/>
  <c r="AQ28"/>
  <c r="K20"/>
  <c r="AW20"/>
  <c r="AQ20"/>
  <c r="BU20"/>
  <c r="BO20"/>
  <c r="CG18"/>
  <c r="K16"/>
  <c r="BU16"/>
  <c r="CT16"/>
  <c r="CG16"/>
  <c r="K14"/>
  <c r="CG14"/>
  <c r="BI14"/>
  <c r="CV14"/>
  <c r="BO14"/>
  <c r="AQ14"/>
  <c r="AE14"/>
  <c r="S14"/>
  <c r="BU14"/>
  <c r="AW14"/>
  <c r="CA14"/>
  <c r="BC14"/>
  <c r="Y14"/>
  <c r="AK14"/>
  <c r="Y82"/>
  <c r="BU82"/>
  <c r="CA82"/>
  <c r="AE82"/>
  <c r="CG82"/>
  <c r="AK82"/>
  <c r="AQ82"/>
  <c r="CT82"/>
  <c r="K82"/>
  <c r="CM82" s="1"/>
  <c r="AW82"/>
  <c r="BC82"/>
  <c r="S82"/>
  <c r="BI82"/>
  <c r="BO82"/>
  <c r="K91"/>
  <c r="CT91"/>
  <c r="BU91"/>
  <c r="BC91"/>
  <c r="CV91"/>
  <c r="BI91"/>
  <c r="BI93"/>
  <c r="CV93"/>
  <c r="K97"/>
  <c r="CG97"/>
  <c r="CT97"/>
  <c r="S97"/>
  <c r="AK97"/>
  <c r="CV97"/>
  <c r="CA97"/>
  <c r="AE99"/>
  <c r="CA99"/>
  <c r="K99"/>
  <c r="CM99" s="1"/>
  <c r="CT99"/>
  <c r="S103"/>
  <c r="BO103"/>
  <c r="AQ103"/>
  <c r="CG103"/>
  <c r="BI103"/>
  <c r="AK103"/>
  <c r="CV103"/>
  <c r="CA103"/>
  <c r="BC103"/>
  <c r="AE103"/>
  <c r="BU103"/>
  <c r="AW103"/>
  <c r="Y103"/>
  <c r="CT103"/>
  <c r="K103"/>
  <c r="BO109"/>
  <c r="AQ109"/>
  <c r="CG109"/>
  <c r="BI109"/>
  <c r="AK109"/>
  <c r="Y109"/>
  <c r="K109"/>
  <c r="CM109" s="1"/>
  <c r="S109"/>
  <c r="CA109"/>
  <c r="BC109"/>
  <c r="AE109"/>
  <c r="BU109"/>
  <c r="AW109"/>
  <c r="CT109"/>
  <c r="CA115"/>
  <c r="CG115"/>
  <c r="BO115"/>
  <c r="AW115"/>
  <c r="CG119"/>
  <c r="BI119"/>
  <c r="AK119"/>
  <c r="K119"/>
  <c r="CM119" s="1"/>
  <c r="BO119"/>
  <c r="AQ119"/>
  <c r="S119"/>
  <c r="BU119"/>
  <c r="AW119"/>
  <c r="Y119"/>
  <c r="CA119"/>
  <c r="BC119"/>
  <c r="AE119"/>
  <c r="CT119"/>
  <c r="BO121"/>
  <c r="S121"/>
  <c r="CG121"/>
  <c r="AK121"/>
  <c r="AQ121"/>
  <c r="CT121"/>
  <c r="BI121"/>
  <c r="K121"/>
  <c r="CV121"/>
  <c r="BU123"/>
  <c r="Y123"/>
  <c r="CA123"/>
  <c r="AE123"/>
  <c r="AW123"/>
  <c r="CT123"/>
  <c r="BC123"/>
  <c r="K123"/>
  <c r="CG127"/>
  <c r="CT127"/>
  <c r="CV127"/>
  <c r="K127"/>
  <c r="AW131"/>
  <c r="K131"/>
  <c r="BU131"/>
  <c r="Y131"/>
  <c r="CT131"/>
  <c r="K138"/>
  <c r="CT138"/>
  <c r="CG29" i="44"/>
  <c r="BI29"/>
  <c r="AK29"/>
  <c r="CA29"/>
  <c r="AE29"/>
  <c r="BO29"/>
  <c r="S29"/>
  <c r="BU29"/>
  <c r="AW29"/>
  <c r="Y29"/>
  <c r="BC29"/>
  <c r="AQ29"/>
  <c r="CA34"/>
  <c r="CG53"/>
  <c r="AW53"/>
  <c r="CA53"/>
  <c r="BC53"/>
  <c r="AE53"/>
  <c r="AK53"/>
  <c r="Y53"/>
  <c r="BU53"/>
  <c r="BO53"/>
  <c r="AQ53"/>
  <c r="S53"/>
  <c r="AE65"/>
  <c r="S65"/>
  <c r="CA65"/>
  <c r="BO65"/>
  <c r="AQ78"/>
  <c r="CG78"/>
  <c r="BI78"/>
  <c r="AK78"/>
  <c r="CA78"/>
  <c r="AE78"/>
  <c r="S78"/>
  <c r="BO78"/>
  <c r="BU78"/>
  <c r="AW78"/>
  <c r="Y78"/>
  <c r="BC78"/>
  <c r="BU94"/>
  <c r="CG94"/>
  <c r="CA97"/>
  <c r="BI99"/>
  <c r="BC99"/>
  <c r="CG135" i="19"/>
  <c r="BU135"/>
  <c r="AW135"/>
  <c r="AE135"/>
  <c r="AQ135"/>
  <c r="S135"/>
  <c r="CV102"/>
  <c r="CV15"/>
  <c r="E19" i="29"/>
  <c r="AA19"/>
  <c r="M22"/>
  <c r="W22"/>
  <c r="Q22" i="56"/>
  <c r="CJ60" i="44"/>
  <c r="CJ65"/>
  <c r="Q69" i="20" l="1"/>
  <c r="E24" i="31" s="1"/>
  <c r="CV18" i="44"/>
  <c r="S16" i="19"/>
  <c r="AE16"/>
  <c r="K35" i="44"/>
  <c r="CM35" s="1"/>
  <c r="BI35"/>
  <c r="Y35"/>
  <c r="BU35"/>
  <c r="CT35"/>
  <c r="CS35" s="1"/>
  <c r="BO35"/>
  <c r="CG35"/>
  <c r="AQ35"/>
  <c r="AW35"/>
  <c r="S35"/>
  <c r="AK35"/>
  <c r="CA35"/>
  <c r="BC35"/>
  <c r="AE35"/>
  <c r="Y27" i="19"/>
  <c r="AW27"/>
  <c r="BI27"/>
  <c r="BO99" i="44"/>
  <c r="AQ99"/>
  <c r="AW99"/>
  <c r="BU99"/>
  <c r="AK99"/>
  <c r="K99"/>
  <c r="CM99" s="1"/>
  <c r="CT99"/>
  <c r="S99"/>
  <c r="CG99"/>
  <c r="Y36" i="19"/>
  <c r="S36"/>
  <c r="S20"/>
  <c r="AK20"/>
  <c r="BC20"/>
  <c r="CA20"/>
  <c r="AE20"/>
  <c r="CG60"/>
  <c r="AW60"/>
  <c r="AK60"/>
  <c r="I18" i="44"/>
  <c r="J18"/>
  <c r="CG48" i="19"/>
  <c r="AK48"/>
  <c r="AQ48"/>
  <c r="BI48"/>
  <c r="CA48"/>
  <c r="AE48"/>
  <c r="K86" i="44"/>
  <c r="CM86" s="1"/>
  <c r="AQ86"/>
  <c r="K74"/>
  <c r="CM74" s="1"/>
  <c r="AQ74"/>
  <c r="S74"/>
  <c r="BO76" i="19"/>
  <c r="D25" i="56"/>
  <c r="BU127" i="19"/>
  <c r="BI127"/>
  <c r="AQ115"/>
  <c r="AW97"/>
  <c r="BC97"/>
  <c r="AK93"/>
  <c r="AQ91"/>
  <c r="AQ34"/>
  <c r="BC42"/>
  <c r="BC52"/>
  <c r="AW62"/>
  <c r="AW71"/>
  <c r="CG71"/>
  <c r="CT39"/>
  <c r="BO27"/>
  <c r="AQ130"/>
  <c r="AW126"/>
  <c r="K68" i="44"/>
  <c r="S61"/>
  <c r="BU92" i="19"/>
  <c r="Y77"/>
  <c r="BO19"/>
  <c r="CT19"/>
  <c r="CU19" s="1"/>
  <c r="AQ27"/>
  <c r="BU35"/>
  <c r="BU39"/>
  <c r="CG39"/>
  <c r="BI51"/>
  <c r="CT59"/>
  <c r="BI82" i="44"/>
  <c r="CV72"/>
  <c r="AW90"/>
  <c r="CA68"/>
  <c r="CV77" i="19"/>
  <c r="AE87"/>
  <c r="K85"/>
  <c r="CM85" s="1"/>
  <c r="AW85"/>
  <c r="L27" i="56"/>
  <c r="N27"/>
  <c r="CY65" i="19"/>
  <c r="CG138"/>
  <c r="BU25"/>
  <c r="BU76"/>
  <c r="CT71"/>
  <c r="AK36"/>
  <c r="AE99" i="44"/>
  <c r="Y99"/>
  <c r="S34"/>
  <c r="BC138" i="19"/>
  <c r="AQ131"/>
  <c r="Y127"/>
  <c r="AE127"/>
  <c r="S127"/>
  <c r="BU115"/>
  <c r="CT115"/>
  <c r="CS115" s="1"/>
  <c r="K115"/>
  <c r="O115" s="1"/>
  <c r="BC99"/>
  <c r="BO99"/>
  <c r="AQ97"/>
  <c r="BO97"/>
  <c r="K93"/>
  <c r="CM93" s="1"/>
  <c r="CT93"/>
  <c r="AK91"/>
  <c r="BO91"/>
  <c r="AQ16"/>
  <c r="BI36"/>
  <c r="BO36"/>
  <c r="BC50"/>
  <c r="BO50"/>
  <c r="BI52"/>
  <c r="AW52"/>
  <c r="AE52"/>
  <c r="CA71"/>
  <c r="AE71"/>
  <c r="AK71"/>
  <c r="S13"/>
  <c r="AW35"/>
  <c r="BI118"/>
  <c r="AW77"/>
  <c r="BC79"/>
  <c r="CG27"/>
  <c r="AQ19"/>
  <c r="S41"/>
  <c r="AW47"/>
  <c r="BU93" i="44"/>
  <c r="AQ61"/>
  <c r="Y83"/>
  <c r="BU90"/>
  <c r="Y90"/>
  <c r="AK41"/>
  <c r="AQ67"/>
  <c r="BU52"/>
  <c r="AK130" i="19"/>
  <c r="BU130"/>
  <c r="AQ118"/>
  <c r="BI100"/>
  <c r="AQ100"/>
  <c r="BO79"/>
  <c r="S75"/>
  <c r="AQ25"/>
  <c r="CG25"/>
  <c r="CA29"/>
  <c r="CG93" i="44"/>
  <c r="CT93"/>
  <c r="CZ93" s="1"/>
  <c r="BO84"/>
  <c r="BI61"/>
  <c r="AW61"/>
  <c r="AW92" i="19"/>
  <c r="AE77"/>
  <c r="BC77"/>
  <c r="CA19"/>
  <c r="Y19"/>
  <c r="CA27"/>
  <c r="AK27"/>
  <c r="S35"/>
  <c r="AK39"/>
  <c r="Y39"/>
  <c r="AE39"/>
  <c r="CG47"/>
  <c r="AK47"/>
  <c r="AE59"/>
  <c r="BO59"/>
  <c r="AK59"/>
  <c r="CG59"/>
  <c r="AW20" i="44"/>
  <c r="CA20"/>
  <c r="CS24" i="19"/>
  <c r="AK83" i="44"/>
  <c r="CX106" i="19"/>
  <c r="N83"/>
  <c r="BC84" i="44"/>
  <c r="Y126" i="19"/>
  <c r="BU103" i="44"/>
  <c r="AK122" i="19"/>
  <c r="BO33"/>
  <c r="S49"/>
  <c r="BC62"/>
  <c r="BU38" i="44"/>
  <c r="CZ77" i="19"/>
  <c r="DA77" s="1"/>
  <c r="BC82" i="44"/>
  <c r="BU82"/>
  <c r="Y30"/>
  <c r="D19" i="56"/>
  <c r="CS65" i="19"/>
  <c r="CZ101" i="44"/>
  <c r="CY101" s="1"/>
  <c r="BU83" i="19"/>
  <c r="BI83"/>
  <c r="BU78"/>
  <c r="CZ129"/>
  <c r="CY129" s="1"/>
  <c r="AK16"/>
  <c r="AQ41" i="44"/>
  <c r="CG90"/>
  <c r="CG93" i="19"/>
  <c r="CA98" i="44"/>
  <c r="CS20" i="19"/>
  <c r="Z27" i="56"/>
  <c r="AW87" i="44"/>
  <c r="CA87"/>
  <c r="AQ87"/>
  <c r="BO82"/>
  <c r="AQ82"/>
  <c r="BI85" i="19"/>
  <c r="BC85"/>
  <c r="CG85"/>
  <c r="CA85"/>
  <c r="I28" i="56"/>
  <c r="K28" s="1"/>
  <c r="M28" s="1"/>
  <c r="O28" s="1"/>
  <c r="Q28" s="1"/>
  <c r="S28" s="1"/>
  <c r="U28" s="1"/>
  <c r="W28" s="1"/>
  <c r="Y28" s="1"/>
  <c r="AA28" s="1"/>
  <c r="BU45" i="44"/>
  <c r="AE45"/>
  <c r="BC45"/>
  <c r="CX72"/>
  <c r="BC38"/>
  <c r="BO38"/>
  <c r="AW79" i="19"/>
  <c r="S91"/>
  <c r="AQ65"/>
  <c r="BI138"/>
  <c r="BO93"/>
  <c r="CV60" i="44"/>
  <c r="X27" i="56"/>
  <c r="CZ48" i="44"/>
  <c r="CG91" i="19"/>
  <c r="CG80"/>
  <c r="CV59"/>
  <c r="S48"/>
  <c r="CG114"/>
  <c r="BI60"/>
  <c r="BU114"/>
  <c r="CG20"/>
  <c r="AK90" i="44"/>
  <c r="AE31" i="19"/>
  <c r="S123"/>
  <c r="BO80"/>
  <c r="AW80"/>
  <c r="S80"/>
  <c r="AQ80"/>
  <c r="BI80"/>
  <c r="Y80"/>
  <c r="AE80"/>
  <c r="AE76"/>
  <c r="AQ76"/>
  <c r="BI76"/>
  <c r="AK76"/>
  <c r="AW76"/>
  <c r="D18" i="56"/>
  <c r="D20"/>
  <c r="D23"/>
  <c r="BI19" i="19"/>
  <c r="AW19"/>
  <c r="CA44"/>
  <c r="S44"/>
  <c r="AK44"/>
  <c r="BI44"/>
  <c r="AW44"/>
  <c r="Y60" i="44"/>
  <c r="AK60"/>
  <c r="BO60"/>
  <c r="AE60"/>
  <c r="BC60"/>
  <c r="AW60"/>
  <c r="BI60"/>
  <c r="CA60"/>
  <c r="AQ60"/>
  <c r="S60"/>
  <c r="K60"/>
  <c r="CM60" s="1"/>
  <c r="CG60"/>
  <c r="BU60"/>
  <c r="CA131" i="19"/>
  <c r="CG131"/>
  <c r="BC131"/>
  <c r="BI131"/>
  <c r="AE131"/>
  <c r="AK131"/>
  <c r="K100" i="44"/>
  <c r="CM100" s="1"/>
  <c r="BC100"/>
  <c r="CG100"/>
  <c r="AK100"/>
  <c r="BO100"/>
  <c r="AW100"/>
  <c r="AQ100"/>
  <c r="BU100"/>
  <c r="Y100"/>
  <c r="S100"/>
  <c r="CA100"/>
  <c r="AE100"/>
  <c r="BI100"/>
  <c r="CA96"/>
  <c r="CG96"/>
  <c r="AQ96"/>
  <c r="S96"/>
  <c r="BU96"/>
  <c r="CP71"/>
  <c r="CZ71"/>
  <c r="CY71" s="1"/>
  <c r="CT45"/>
  <c r="K45"/>
  <c r="CM45" s="1"/>
  <c r="BC105" i="19"/>
  <c r="CG105"/>
  <c r="AW105"/>
  <c r="BO105"/>
  <c r="Y105"/>
  <c r="BU105"/>
  <c r="AK105"/>
  <c r="AQ105"/>
  <c r="K105"/>
  <c r="CM105" s="1"/>
  <c r="AE105"/>
  <c r="S105"/>
  <c r="CA105"/>
  <c r="CT105"/>
  <c r="BI105"/>
  <c r="CG81"/>
  <c r="Y81"/>
  <c r="BO81"/>
  <c r="BI23"/>
  <c r="S23"/>
  <c r="AK23"/>
  <c r="BC43"/>
  <c r="AE43"/>
  <c r="K67"/>
  <c r="CM67" s="1"/>
  <c r="AK67"/>
  <c r="BO67"/>
  <c r="CA67"/>
  <c r="CG67"/>
  <c r="S67"/>
  <c r="BC67"/>
  <c r="BI67"/>
  <c r="BU67"/>
  <c r="Y67"/>
  <c r="AQ67"/>
  <c r="CP15" i="44"/>
  <c r="CZ15"/>
  <c r="CY15" s="1"/>
  <c r="CZ53"/>
  <c r="CY53" s="1"/>
  <c r="BI41"/>
  <c r="D16" i="56"/>
  <c r="D27" s="1"/>
  <c r="CA80" i="19"/>
  <c r="AW16"/>
  <c r="CV35" i="44"/>
  <c r="CA99"/>
  <c r="CA138" i="19"/>
  <c r="CA127"/>
  <c r="BO127"/>
  <c r="Y115"/>
  <c r="BI115"/>
  <c r="BC115"/>
  <c r="BU97"/>
  <c r="BI97"/>
  <c r="AE93"/>
  <c r="AQ93"/>
  <c r="BI16"/>
  <c r="CA16"/>
  <c r="AK52"/>
  <c r="AQ52"/>
  <c r="Y71"/>
  <c r="BO71"/>
  <c r="AE13"/>
  <c r="BI90" i="44"/>
  <c r="BO90"/>
  <c r="S26"/>
  <c r="AW41"/>
  <c r="BC130" i="19"/>
  <c r="CG41"/>
  <c r="BI68"/>
  <c r="BI77"/>
  <c r="CV19"/>
  <c r="CT27"/>
  <c r="CZ27" s="1"/>
  <c r="AK35"/>
  <c r="AQ35"/>
  <c r="BC39"/>
  <c r="BO39"/>
  <c r="AQ59"/>
  <c r="BI59"/>
  <c r="O98" i="44"/>
  <c r="D22" i="56"/>
  <c r="BU41" i="44"/>
  <c r="CG52"/>
  <c r="BU93" i="19"/>
  <c r="K98" i="44"/>
  <c r="CM98" s="1"/>
  <c r="H27" i="56"/>
  <c r="CG41" i="44"/>
  <c r="CV85" i="19"/>
  <c r="AQ87"/>
  <c r="CT85"/>
  <c r="P27" i="56"/>
  <c r="D21"/>
  <c r="S65" i="19"/>
  <c r="Y44"/>
  <c r="CA76"/>
  <c r="AE44"/>
  <c r="AK80"/>
  <c r="S76"/>
  <c r="Y93"/>
  <c r="CA77"/>
  <c r="CT100" i="44"/>
  <c r="CZ100" s="1"/>
  <c r="AQ34"/>
  <c r="Y138" i="19"/>
  <c r="CV131"/>
  <c r="BO131"/>
  <c r="AW127"/>
  <c r="BC127"/>
  <c r="AK127"/>
  <c r="S115"/>
  <c r="AK115"/>
  <c r="AW99"/>
  <c r="AK99"/>
  <c r="AE97"/>
  <c r="BU95"/>
  <c r="AW93"/>
  <c r="BC93"/>
  <c r="Y91"/>
  <c r="AE91"/>
  <c r="BO16"/>
  <c r="BC16"/>
  <c r="BC36"/>
  <c r="CG36"/>
  <c r="AW36"/>
  <c r="CA50"/>
  <c r="CG52"/>
  <c r="BU52"/>
  <c r="S71"/>
  <c r="AQ71"/>
  <c r="BC27"/>
  <c r="BC19"/>
  <c r="BC41"/>
  <c r="AW25"/>
  <c r="CG77"/>
  <c r="BO61" i="44"/>
  <c r="AW83"/>
  <c r="AE90"/>
  <c r="CA41"/>
  <c r="BO41"/>
  <c r="BI52"/>
  <c r="S130" i="19"/>
  <c r="AE130"/>
  <c r="S79"/>
  <c r="AE25"/>
  <c r="CG29"/>
  <c r="AE41"/>
  <c r="AQ93" i="44"/>
  <c r="CA93"/>
  <c r="CA84"/>
  <c r="CG61"/>
  <c r="AQ77" i="19"/>
  <c r="K77"/>
  <c r="BU19"/>
  <c r="AE19"/>
  <c r="K19"/>
  <c r="S27"/>
  <c r="Y35"/>
  <c r="BI35"/>
  <c r="AW39"/>
  <c r="S39"/>
  <c r="BI39"/>
  <c r="BU47"/>
  <c r="Y59"/>
  <c r="CA59"/>
  <c r="CG20" i="44"/>
  <c r="Y20"/>
  <c r="N90"/>
  <c r="N61"/>
  <c r="BU100" i="19"/>
  <c r="CV115"/>
  <c r="CV99" i="44"/>
  <c r="CY83" i="19"/>
  <c r="AW82" i="44"/>
  <c r="AE83" i="19"/>
  <c r="AW83"/>
  <c r="Y16"/>
  <c r="CZ50" i="44"/>
  <c r="CY50" s="1"/>
  <c r="S41"/>
  <c r="AE87"/>
  <c r="BU87"/>
  <c r="BI87"/>
  <c r="AE82"/>
  <c r="S87" i="19"/>
  <c r="AQ85"/>
  <c r="S85"/>
  <c r="CA83"/>
  <c r="J27" i="56"/>
  <c r="CA45" i="44"/>
  <c r="BI45"/>
  <c r="BI38"/>
  <c r="CA38"/>
  <c r="AB27" i="56"/>
  <c r="CZ117" i="19"/>
  <c r="DA117" s="1"/>
  <c r="CT82" i="44"/>
  <c r="CS82" s="1"/>
  <c r="F28" i="56"/>
  <c r="D24"/>
  <c r="BU80" i="19"/>
  <c r="CT77"/>
  <c r="CS77" s="1"/>
  <c r="CG44"/>
  <c r="CG76"/>
  <c r="BC44"/>
  <c r="D26" i="56"/>
  <c r="CV87" i="44"/>
  <c r="AQ123" i="19"/>
  <c r="U137"/>
  <c r="BQ47" i="44"/>
  <c r="K28" i="58"/>
  <c r="V66" i="20"/>
  <c r="W66" s="1"/>
  <c r="W69" s="1"/>
  <c r="T66"/>
  <c r="T69" s="1"/>
  <c r="K17" i="27"/>
  <c r="K18" i="31"/>
  <c r="AG137" i="19"/>
  <c r="BE117"/>
  <c r="BH137"/>
  <c r="CX137"/>
  <c r="BZ137"/>
  <c r="K97" i="44"/>
  <c r="CM97" s="1"/>
  <c r="Y97"/>
  <c r="AQ97"/>
  <c r="BC97"/>
  <c r="BU97"/>
  <c r="AK97"/>
  <c r="CG97"/>
  <c r="CT97"/>
  <c r="CU97" s="1"/>
  <c r="S125" i="19"/>
  <c r="AQ125"/>
  <c r="Y125"/>
  <c r="BU125"/>
  <c r="AE98" i="44"/>
  <c r="AW98"/>
  <c r="BU98"/>
  <c r="AE65" i="19"/>
  <c r="AW65"/>
  <c r="BO65"/>
  <c r="BU65"/>
  <c r="BI65"/>
  <c r="K76" i="44"/>
  <c r="CM76" s="1"/>
  <c r="CT76"/>
  <c r="BI76"/>
  <c r="AE76"/>
  <c r="AK76"/>
  <c r="BO76"/>
  <c r="BU76"/>
  <c r="S76"/>
  <c r="CA76"/>
  <c r="BO125" i="19"/>
  <c r="AK95"/>
  <c r="AK62"/>
  <c r="S62"/>
  <c r="BO13"/>
  <c r="AQ103" i="44"/>
  <c r="BO126" i="19"/>
  <c r="CS53"/>
  <c r="AW52" i="44"/>
  <c r="CA52"/>
  <c r="BU122" i="19"/>
  <c r="BI33"/>
  <c r="CA49"/>
  <c r="AQ84" i="44"/>
  <c r="CG84"/>
  <c r="AE79"/>
  <c r="AQ92" i="19"/>
  <c r="BO92"/>
  <c r="CA92"/>
  <c r="BC87"/>
  <c r="AK125"/>
  <c r="AE37"/>
  <c r="BC37"/>
  <c r="S97" i="44"/>
  <c r="AW97"/>
  <c r="BU34"/>
  <c r="AK34"/>
  <c r="AE138" i="19"/>
  <c r="CG99"/>
  <c r="BU99"/>
  <c r="S99"/>
  <c r="BI99"/>
  <c r="AW95"/>
  <c r="CA18"/>
  <c r="CG34"/>
  <c r="CV62"/>
  <c r="BU62"/>
  <c r="Y62"/>
  <c r="BO62"/>
  <c r="BU13"/>
  <c r="AK13"/>
  <c r="AW13"/>
  <c r="BU68"/>
  <c r="AK17"/>
  <c r="AW17"/>
  <c r="CG33"/>
  <c r="CT126"/>
  <c r="CZ126" s="1"/>
  <c r="AE26" i="44"/>
  <c r="CG64"/>
  <c r="Y52"/>
  <c r="AE52"/>
  <c r="S52"/>
  <c r="AQ30"/>
  <c r="AE30"/>
  <c r="BI30"/>
  <c r="CT130" i="19"/>
  <c r="CS130" s="1"/>
  <c r="CG130"/>
  <c r="Y130"/>
  <c r="AE126"/>
  <c r="BC126"/>
  <c r="AW122"/>
  <c r="BI122"/>
  <c r="S29"/>
  <c r="BI29"/>
  <c r="AQ29"/>
  <c r="BU29"/>
  <c r="AW33"/>
  <c r="AK37"/>
  <c r="BO41"/>
  <c r="AW41"/>
  <c r="BI49"/>
  <c r="Y49"/>
  <c r="BU57"/>
  <c r="BC57"/>
  <c r="Y57"/>
  <c r="BO68"/>
  <c r="BU84" i="44"/>
  <c r="S84"/>
  <c r="BU79"/>
  <c r="BO79"/>
  <c r="Y92" i="19"/>
  <c r="CT92"/>
  <c r="CZ92" s="1"/>
  <c r="AE92"/>
  <c r="BC51"/>
  <c r="CX65" i="44"/>
  <c r="CR81"/>
  <c r="CT55" i="19"/>
  <c r="AK55"/>
  <c r="CG55"/>
  <c r="K55"/>
  <c r="CM55" s="1"/>
  <c r="CS117"/>
  <c r="CA26" i="44"/>
  <c r="BC37"/>
  <c r="AW37"/>
  <c r="AK37"/>
  <c r="AQ98"/>
  <c r="Y64"/>
  <c r="CZ107" i="19"/>
  <c r="CY107" s="1"/>
  <c r="CG98" i="44"/>
  <c r="BO98"/>
  <c r="S98"/>
  <c r="CA87" i="19"/>
  <c r="CG87"/>
  <c r="K34" i="44"/>
  <c r="CM34" s="1"/>
  <c r="C8" i="71"/>
  <c r="CV98" i="44"/>
  <c r="AE53" i="19"/>
  <c r="BC125"/>
  <c r="BO138"/>
  <c r="AQ79"/>
  <c r="AK65"/>
  <c r="AQ138"/>
  <c r="AE17"/>
  <c r="CA45"/>
  <c r="AQ64" i="44"/>
  <c r="BO53" i="19"/>
  <c r="AW53"/>
  <c r="AK53"/>
  <c r="S53"/>
  <c r="CZ33" i="44"/>
  <c r="CY33" s="1"/>
  <c r="CS33"/>
  <c r="Y34"/>
  <c r="BC34"/>
  <c r="BI34"/>
  <c r="AE34"/>
  <c r="CG34"/>
  <c r="S25" i="19"/>
  <c r="BC25"/>
  <c r="CA135"/>
  <c r="CT135"/>
  <c r="BI135"/>
  <c r="Y135"/>
  <c r="BC135"/>
  <c r="CG42" i="44"/>
  <c r="K42"/>
  <c r="CM42" s="1"/>
  <c r="BO42"/>
  <c r="BU42"/>
  <c r="CA42"/>
  <c r="AK42"/>
  <c r="AW42"/>
  <c r="BI42"/>
  <c r="CP35"/>
  <c r="CZ35"/>
  <c r="CY35" s="1"/>
  <c r="CZ41"/>
  <c r="CY41" s="1"/>
  <c r="CS41"/>
  <c r="CG53" i="19"/>
  <c r="CA125"/>
  <c r="BI97" i="44"/>
  <c r="K18" i="19"/>
  <c r="CM18" s="1"/>
  <c r="CG62"/>
  <c r="CA62"/>
  <c r="Y13"/>
  <c r="CA13"/>
  <c r="AQ13"/>
  <c r="BO103" i="44"/>
  <c r="BC79"/>
  <c r="BI26"/>
  <c r="BO30"/>
  <c r="BC30"/>
  <c r="AK126" i="19"/>
  <c r="BI126"/>
  <c r="CG122"/>
  <c r="CG17"/>
  <c r="AK68"/>
  <c r="AW79" i="44"/>
  <c r="BC92" i="19"/>
  <c r="O42" i="44"/>
  <c r="Y108" i="19"/>
  <c r="S55"/>
  <c r="CY37" i="44"/>
  <c r="Y87" i="19"/>
  <c r="AW87"/>
  <c r="BI87"/>
  <c r="BU53"/>
  <c r="BI125"/>
  <c r="CG125"/>
  <c r="BI53"/>
  <c r="AK64" i="44"/>
  <c r="BI37"/>
  <c r="BO97"/>
  <c r="AE97"/>
  <c r="BO34"/>
  <c r="AW34"/>
  <c r="AW138" i="19"/>
  <c r="BU138"/>
  <c r="AQ99"/>
  <c r="BI62"/>
  <c r="AE62"/>
  <c r="CG13"/>
  <c r="AW103" i="44"/>
  <c r="AE68" i="19"/>
  <c r="CA33"/>
  <c r="K126"/>
  <c r="CM126" s="1"/>
  <c r="AQ79" i="44"/>
  <c r="AK41" i="19"/>
  <c r="CV30" i="44"/>
  <c r="BI64"/>
  <c r="BO52"/>
  <c r="AQ52"/>
  <c r="S30"/>
  <c r="BU30"/>
  <c r="BO130" i="19"/>
  <c r="BI130"/>
  <c r="CA130"/>
  <c r="CV126"/>
  <c r="Y122"/>
  <c r="BC17"/>
  <c r="Y17"/>
  <c r="AK29"/>
  <c r="Y29"/>
  <c r="AE29"/>
  <c r="BC33"/>
  <c r="CA37"/>
  <c r="CT41"/>
  <c r="CS41" s="1"/>
  <c r="BC49"/>
  <c r="BI57"/>
  <c r="AQ57"/>
  <c r="AQ68"/>
  <c r="CZ51" i="44"/>
  <c r="DA51" s="1"/>
  <c r="AW84"/>
  <c r="AE84"/>
  <c r="CG92" i="19"/>
  <c r="S92"/>
  <c r="CV92"/>
  <c r="N79" i="44"/>
  <c r="Y103"/>
  <c r="AE49" i="19"/>
  <c r="AE55"/>
  <c r="Z26" i="29"/>
  <c r="BO37" i="44"/>
  <c r="S37"/>
  <c r="CA37"/>
  <c r="CZ54"/>
  <c r="CY54" s="1"/>
  <c r="AK98"/>
  <c r="BI98"/>
  <c r="Y37"/>
  <c r="CY87"/>
  <c r="AK87" i="19"/>
  <c r="BO87"/>
  <c r="CA17"/>
  <c r="AW125"/>
  <c r="Y53"/>
  <c r="BO17"/>
  <c r="CA91"/>
  <c r="CA53"/>
  <c r="BC65"/>
  <c r="CG79"/>
  <c r="BO37"/>
  <c r="S64" i="44"/>
  <c r="CR86" i="19"/>
  <c r="AG103" i="44"/>
  <c r="BH73"/>
  <c r="BT17" i="19"/>
  <c r="BZ69"/>
  <c r="BQ83" i="44"/>
  <c r="CF137" i="19"/>
  <c r="CR137"/>
  <c r="AS137"/>
  <c r="AM137"/>
  <c r="AJ137"/>
  <c r="AV137"/>
  <c r="AY31"/>
  <c r="AJ82"/>
  <c r="BE18" i="44"/>
  <c r="E17" i="31"/>
  <c r="AM103" i="44"/>
  <c r="AM82" i="19"/>
  <c r="BW90"/>
  <c r="BK69"/>
  <c r="CO83" i="44"/>
  <c r="CC86" i="19"/>
  <c r="BQ103" i="44"/>
  <c r="BQ17" i="19"/>
  <c r="CR132"/>
  <c r="AP107"/>
  <c r="CU137"/>
  <c r="AD137"/>
  <c r="CO137"/>
  <c r="BW137"/>
  <c r="BB137"/>
  <c r="BN137"/>
  <c r="AY137"/>
  <c r="N137"/>
  <c r="CC137"/>
  <c r="O137"/>
  <c r="AA137"/>
  <c r="BQ137"/>
  <c r="AP103" i="44"/>
  <c r="CX17" i="19"/>
  <c r="X90"/>
  <c r="AD90"/>
  <c r="AA69"/>
  <c r="BB69"/>
  <c r="CL88"/>
  <c r="AV83" i="44"/>
  <c r="BT83"/>
  <c r="AV86" i="19"/>
  <c r="BT86"/>
  <c r="BK103" i="44"/>
  <c r="AD103"/>
  <c r="BZ69"/>
  <c r="BN100" i="19"/>
  <c r="X69" i="44"/>
  <c r="AD88" i="19"/>
  <c r="AY88"/>
  <c r="CX49" i="44"/>
  <c r="CO107" i="19"/>
  <c r="U130"/>
  <c r="BH89"/>
  <c r="BQ33"/>
  <c r="AV100"/>
  <c r="AG45"/>
  <c r="AJ33"/>
  <c r="AM34"/>
  <c r="BQ82"/>
  <c r="CF34"/>
  <c r="BT33"/>
  <c r="CF89"/>
  <c r="AV100" i="44"/>
  <c r="CF88" i="19"/>
  <c r="AV88"/>
  <c r="BW18" i="44"/>
  <c r="AG34" i="19"/>
  <c r="BZ82"/>
  <c r="BK99"/>
  <c r="X34"/>
  <c r="BH33"/>
  <c r="AD24"/>
  <c r="CL89"/>
  <c r="AY17"/>
  <c r="AV90"/>
  <c r="CI90"/>
  <c r="CC69"/>
  <c r="CU69"/>
  <c r="U83" i="44"/>
  <c r="CX83"/>
  <c r="CX86" i="19"/>
  <c r="BB86"/>
  <c r="U103" i="44"/>
  <c r="BB103"/>
  <c r="R31" i="19"/>
  <c r="BN53"/>
  <c r="CC73" i="44"/>
  <c r="BE53" i="19"/>
  <c r="CL73" i="44"/>
  <c r="BW130" i="19"/>
  <c r="AS73" i="44"/>
  <c r="CR22" i="19"/>
  <c r="BW31"/>
  <c r="CC31"/>
  <c r="BN51" i="44"/>
  <c r="M90" i="19"/>
  <c r="AY69"/>
  <c r="AP69"/>
  <c r="BB83" i="44"/>
  <c r="AP83"/>
  <c r="CX67" i="19"/>
  <c r="AA86"/>
  <c r="CI86"/>
  <c r="N103" i="44"/>
  <c r="AA103"/>
  <c r="BH17" i="19"/>
  <c r="M118"/>
  <c r="BK53"/>
  <c r="CX73" i="44"/>
  <c r="CO100" i="19"/>
  <c r="AG82"/>
  <c r="CL130"/>
  <c r="AV107"/>
  <c r="CF100"/>
  <c r="BT88"/>
  <c r="BB130"/>
  <c r="AS82"/>
  <c r="BQ88"/>
  <c r="CI17" i="44"/>
  <c r="BE13"/>
  <c r="M82" i="19"/>
  <c r="CC82"/>
  <c r="BK82"/>
  <c r="CX82"/>
  <c r="BN88"/>
  <c r="AM88"/>
  <c r="X88"/>
  <c r="CR88"/>
  <c r="AY67"/>
  <c r="CR82"/>
  <c r="CX130"/>
  <c r="CI107"/>
  <c r="AY82"/>
  <c r="BE88"/>
  <c r="BZ88"/>
  <c r="AG130"/>
  <c r="CF99" i="44"/>
  <c r="U82" i="19"/>
  <c r="CF82"/>
  <c r="AS88"/>
  <c r="CC88"/>
  <c r="AM67"/>
  <c r="AV17" i="44"/>
  <c r="CO82" i="19"/>
  <c r="BB82"/>
  <c r="CI82"/>
  <c r="AV82"/>
  <c r="AG88"/>
  <c r="U88"/>
  <c r="CI88"/>
  <c r="CX88"/>
  <c r="BK67"/>
  <c r="BB50"/>
  <c r="AS130"/>
  <c r="R50"/>
  <c r="N88"/>
  <c r="CF107"/>
  <c r="AD100"/>
  <c r="BQ67"/>
  <c r="BB88"/>
  <c r="S128"/>
  <c r="AE78"/>
  <c r="AV73" i="44"/>
  <c r="CZ136" i="19"/>
  <c r="CY136" s="1"/>
  <c r="CS136"/>
  <c r="CZ42" i="44"/>
  <c r="CS42"/>
  <c r="AP69"/>
  <c r="BW135" i="19"/>
  <c r="CC99"/>
  <c r="BQ25" i="44"/>
  <c r="M100"/>
  <c r="AY17"/>
  <c r="CO24" i="19"/>
  <c r="X100"/>
  <c r="CL100"/>
  <c r="BQ18"/>
  <c r="CX100" i="44"/>
  <c r="M60" i="19"/>
  <c r="AA56"/>
  <c r="U100"/>
  <c r="R69" i="44"/>
  <c r="CL18" i="19"/>
  <c r="AA100"/>
  <c r="CR100"/>
  <c r="BH56"/>
  <c r="CI100"/>
  <c r="U69" i="44"/>
  <c r="CC30"/>
  <c r="N64" i="19"/>
  <c r="U80" i="44"/>
  <c r="CO99" i="19"/>
  <c r="AM25" i="44"/>
  <c r="AM69"/>
  <c r="AD69"/>
  <c r="CU24" i="19"/>
  <c r="BQ99"/>
  <c r="CR25" i="44"/>
  <c r="N100"/>
  <c r="CR18" i="19"/>
  <c r="N100"/>
  <c r="AS100"/>
  <c r="BW100"/>
  <c r="AM17" i="44"/>
  <c r="BN29" i="19"/>
  <c r="AP17" i="44"/>
  <c r="CO17"/>
  <c r="X32"/>
  <c r="BB117" i="19"/>
  <c r="X49" i="44"/>
  <c r="BE17"/>
  <c r="BB44"/>
  <c r="BB17"/>
  <c r="R78" i="19"/>
  <c r="CF17" i="44"/>
  <c r="AM44"/>
  <c r="CX44"/>
  <c r="AV49"/>
  <c r="CX94"/>
  <c r="AA49"/>
  <c r="CI49"/>
  <c r="AP49"/>
  <c r="AJ93"/>
  <c r="BW63" i="19"/>
  <c r="BH49" i="44"/>
  <c r="AP71"/>
  <c r="CR97"/>
  <c r="CF93"/>
  <c r="CR49"/>
  <c r="AM49"/>
  <c r="CL93"/>
  <c r="CR93"/>
  <c r="BB39" i="19"/>
  <c r="CC95"/>
  <c r="R32" i="44"/>
  <c r="N50" i="19"/>
  <c r="CF69" i="44"/>
  <c r="CL22" i="19"/>
  <c r="BE73" i="44"/>
  <c r="AD73"/>
  <c r="BW27"/>
  <c r="AM73"/>
  <c r="AJ50" i="19"/>
  <c r="BZ73" i="44"/>
  <c r="BW133" i="19"/>
  <c r="AY132"/>
  <c r="U50"/>
  <c r="M73" i="44"/>
  <c r="AG118" i="19"/>
  <c r="CO73" i="44"/>
  <c r="BW73"/>
  <c r="BK73"/>
  <c r="BQ18"/>
  <c r="N73"/>
  <c r="X73"/>
  <c r="U132" i="19"/>
  <c r="CC18" i="44"/>
  <c r="CI73"/>
  <c r="CI86"/>
  <c r="AJ95" i="19"/>
  <c r="BE32" i="44"/>
  <c r="BQ95" i="19"/>
  <c r="N32" i="44"/>
  <c r="CL124" i="19"/>
  <c r="CI32" i="44"/>
  <c r="CI50" i="19"/>
  <c r="N30" i="44"/>
  <c r="CR118" i="19"/>
  <c r="AJ73" i="44"/>
  <c r="AA73"/>
  <c r="AG73"/>
  <c r="CL18"/>
  <c r="CX18"/>
  <c r="BE118" i="19"/>
  <c r="CF73" i="44"/>
  <c r="AJ132" i="19"/>
  <c r="AV132"/>
  <c r="U73" i="44"/>
  <c r="U18"/>
  <c r="CF98"/>
  <c r="BH98"/>
  <c r="X63" i="19"/>
  <c r="M99"/>
  <c r="AA99"/>
  <c r="X99"/>
  <c r="CU53"/>
  <c r="BN67"/>
  <c r="O67"/>
  <c r="AJ67"/>
  <c r="BZ30" i="44"/>
  <c r="BW45"/>
  <c r="R21" i="19"/>
  <c r="AV99"/>
  <c r="BB99"/>
  <c r="AJ99"/>
  <c r="AJ125"/>
  <c r="BH82" i="44"/>
  <c r="BB67" i="19"/>
  <c r="AS67"/>
  <c r="CF67"/>
  <c r="AG67"/>
  <c r="AP37"/>
  <c r="AG31"/>
  <c r="AV31"/>
  <c r="BQ53"/>
  <c r="AJ130"/>
  <c r="BT130"/>
  <c r="M130"/>
  <c r="N130"/>
  <c r="CO67"/>
  <c r="X67"/>
  <c r="R67"/>
  <c r="AP67"/>
  <c r="AP130"/>
  <c r="AV130"/>
  <c r="AV67"/>
  <c r="CR130"/>
  <c r="CF130"/>
  <c r="BQ130"/>
  <c r="CO31"/>
  <c r="U95" i="44"/>
  <c r="BN99" i="19"/>
  <c r="BB125"/>
  <c r="BE67"/>
  <c r="CL98" i="44"/>
  <c r="CO41" i="19"/>
  <c r="AS41"/>
  <c r="BK98" i="44"/>
  <c r="AM30"/>
  <c r="CI106" i="19"/>
  <c r="BE21"/>
  <c r="AS99"/>
  <c r="CX99"/>
  <c r="BT67"/>
  <c r="CI67"/>
  <c r="CR67"/>
  <c r="CC67"/>
  <c r="AD37"/>
  <c r="AV30" i="44"/>
  <c r="M31" i="19"/>
  <c r="BN31"/>
  <c r="U31"/>
  <c r="BZ130"/>
  <c r="BK130"/>
  <c r="AY130"/>
  <c r="CL67"/>
  <c r="CU67"/>
  <c r="AD130"/>
  <c r="AM130"/>
  <c r="BZ67"/>
  <c r="BH67"/>
  <c r="BN130"/>
  <c r="AD31"/>
  <c r="BE31"/>
  <c r="N53"/>
  <c r="AJ53"/>
  <c r="CO130"/>
  <c r="R130"/>
  <c r="BE130"/>
  <c r="CC130"/>
  <c r="N67"/>
  <c r="AD67"/>
  <c r="BW53"/>
  <c r="AA67"/>
  <c r="BW67"/>
  <c r="X130"/>
  <c r="U67"/>
  <c r="BH130"/>
  <c r="BT103" i="44"/>
  <c r="X103"/>
  <c r="U116" i="19"/>
  <c r="O31"/>
  <c r="AV17"/>
  <c r="CO17"/>
  <c r="O69"/>
  <c r="BE45" i="44"/>
  <c r="AA93"/>
  <c r="AP21" i="19"/>
  <c r="CU83"/>
  <c r="AP90"/>
  <c r="R90"/>
  <c r="AG90"/>
  <c r="BN90"/>
  <c r="X117"/>
  <c r="BW69"/>
  <c r="CR69"/>
  <c r="M69"/>
  <c r="X69"/>
  <c r="BN49" i="44"/>
  <c r="CC49"/>
  <c r="AG49"/>
  <c r="M83"/>
  <c r="R83"/>
  <c r="CI83"/>
  <c r="AY83"/>
  <c r="X59" i="19"/>
  <c r="AJ86"/>
  <c r="U86"/>
  <c r="BE86"/>
  <c r="BQ86"/>
  <c r="O24"/>
  <c r="M103" i="44"/>
  <c r="AS103"/>
  <c r="CC103"/>
  <c r="CL103"/>
  <c r="AA17" i="19"/>
  <c r="CF31"/>
  <c r="AP31"/>
  <c r="BB31"/>
  <c r="AJ31"/>
  <c r="AP93" i="44"/>
  <c r="CF53" i="19"/>
  <c r="AA18"/>
  <c r="BH24"/>
  <c r="CC68"/>
  <c r="M100"/>
  <c r="BZ100"/>
  <c r="BK100"/>
  <c r="N118"/>
  <c r="CR53"/>
  <c r="BT53"/>
  <c r="BE56"/>
  <c r="AM53"/>
  <c r="BK31"/>
  <c r="BT89"/>
  <c r="BB53"/>
  <c r="CX118"/>
  <c r="BE49" i="44"/>
  <c r="BK18" i="19"/>
  <c r="AP100"/>
  <c r="BK118"/>
  <c r="O53"/>
  <c r="AD53"/>
  <c r="CI31"/>
  <c r="BB100"/>
  <c r="AJ100"/>
  <c r="BH100"/>
  <c r="CC100"/>
  <c r="BT100"/>
  <c r="CX100"/>
  <c r="BN98" i="44"/>
  <c r="AD41" i="19"/>
  <c r="AV69" i="44"/>
  <c r="BZ103"/>
  <c r="CX76"/>
  <c r="CI103"/>
  <c r="CO103"/>
  <c r="AY139" i="19"/>
  <c r="AM31"/>
  <c r="AS114"/>
  <c r="AS31"/>
  <c r="AM17"/>
  <c r="BE17"/>
  <c r="DA47" i="44"/>
  <c r="CL97"/>
  <c r="BB95"/>
  <c r="AD93"/>
  <c r="CO63" i="19"/>
  <c r="BH21"/>
  <c r="CR90"/>
  <c r="CC90"/>
  <c r="CF90"/>
  <c r="AS90"/>
  <c r="U34"/>
  <c r="CU117"/>
  <c r="CX69"/>
  <c r="CF69"/>
  <c r="BH69"/>
  <c r="CI69"/>
  <c r="O89"/>
  <c r="R25" i="44"/>
  <c r="O49"/>
  <c r="AS49"/>
  <c r="BB49"/>
  <c r="AJ83"/>
  <c r="BH83"/>
  <c r="BZ83"/>
  <c r="M50" i="19"/>
  <c r="CU86"/>
  <c r="AD86"/>
  <c r="BK86"/>
  <c r="BQ98" i="44"/>
  <c r="R103"/>
  <c r="AY103"/>
  <c r="BE103"/>
  <c r="BK17" i="19"/>
  <c r="CC69" i="44"/>
  <c r="AG95" i="19"/>
  <c r="CX31"/>
  <c r="CL31"/>
  <c r="BH31"/>
  <c r="N31"/>
  <c r="BQ84" i="44"/>
  <c r="BW93"/>
  <c r="CX53" i="19"/>
  <c r="U18"/>
  <c r="BZ24"/>
  <c r="BE100"/>
  <c r="AM100"/>
  <c r="BQ100"/>
  <c r="AG53"/>
  <c r="CI118"/>
  <c r="AP53"/>
  <c r="BE34"/>
  <c r="CF118"/>
  <c r="AJ89"/>
  <c r="CO89"/>
  <c r="CC118"/>
  <c r="AV50"/>
  <c r="CL49" i="44"/>
  <c r="AY73"/>
  <c r="BN73"/>
  <c r="R73"/>
  <c r="CR73"/>
  <c r="CR18"/>
  <c r="AP89" i="19"/>
  <c r="AP39"/>
  <c r="BN27" i="44"/>
  <c r="AY53" i="19"/>
  <c r="BT31"/>
  <c r="R100"/>
  <c r="AG100"/>
  <c r="BB73" i="44"/>
  <c r="AG18" i="19"/>
  <c r="AP44" i="44"/>
  <c r="AG132" i="19"/>
  <c r="AS132"/>
  <c r="AP73" i="44"/>
  <c r="BQ73"/>
  <c r="BQ97"/>
  <c r="R53" i="19"/>
  <c r="BZ53"/>
  <c r="AG89"/>
  <c r="AV53"/>
  <c r="CI56"/>
  <c r="BT98" i="44"/>
  <c r="BT30"/>
  <c r="BQ30"/>
  <c r="AD70" i="19"/>
  <c r="AG139"/>
  <c r="CO97" i="44"/>
  <c r="CL45"/>
  <c r="CO95"/>
  <c r="CR51"/>
  <c r="BN63" i="19"/>
  <c r="AM63"/>
  <c r="AM125"/>
  <c r="AY100" i="44"/>
  <c r="CR37" i="19"/>
  <c r="AV98" i="44"/>
  <c r="CX95" i="19"/>
  <c r="AP22"/>
  <c r="BZ84" i="44"/>
  <c r="CC84"/>
  <c r="BH118" i="19"/>
  <c r="BH18"/>
  <c r="CF18"/>
  <c r="BB24"/>
  <c r="AV24"/>
  <c r="R118"/>
  <c r="AJ118"/>
  <c r="AS56"/>
  <c r="X118"/>
  <c r="U89"/>
  <c r="AD89"/>
  <c r="AA89"/>
  <c r="CI100" i="44"/>
  <c r="BK49"/>
  <c r="CL27"/>
  <c r="J21" i="58"/>
  <c r="J28" s="1"/>
  <c r="BN89" i="19"/>
  <c r="AS24"/>
  <c r="CU89"/>
  <c r="BB56"/>
  <c r="CF95"/>
  <c r="AM118"/>
  <c r="AY84" i="44"/>
  <c r="BN24" i="19"/>
  <c r="CR72" i="44"/>
  <c r="BN102" i="19"/>
  <c r="AP93"/>
  <c r="AS98" i="44"/>
  <c r="BN76"/>
  <c r="BW30"/>
  <c r="AM70" i="19"/>
  <c r="AA22"/>
  <c r="CL93"/>
  <c r="CF45" i="44"/>
  <c r="AP45"/>
  <c r="M95"/>
  <c r="BK63" i="19"/>
  <c r="CF125"/>
  <c r="X76"/>
  <c r="M119"/>
  <c r="R49" i="44"/>
  <c r="N49"/>
  <c r="BT49"/>
  <c r="M49"/>
  <c r="CR100"/>
  <c r="BW136" i="19"/>
  <c r="AY30" i="44"/>
  <c r="X95" i="19"/>
  <c r="U22"/>
  <c r="AA84" i="44"/>
  <c r="U84"/>
  <c r="BW18" i="19"/>
  <c r="N60"/>
  <c r="CR24"/>
  <c r="M68"/>
  <c r="AA118"/>
  <c r="BZ118"/>
  <c r="BW56"/>
  <c r="AD118"/>
  <c r="CL118"/>
  <c r="CC89"/>
  <c r="AY89"/>
  <c r="CI89"/>
  <c r="AV89"/>
  <c r="AP118"/>
  <c r="AD49" i="44"/>
  <c r="BW49"/>
  <c r="BH27"/>
  <c r="N72"/>
  <c r="X89" i="19"/>
  <c r="AJ24"/>
  <c r="AD56"/>
  <c r="CO27" i="44"/>
  <c r="CF84"/>
  <c r="CR47"/>
  <c r="BH72"/>
  <c r="CF72"/>
  <c r="U49"/>
  <c r="CO133" i="19"/>
  <c r="BZ72" i="44"/>
  <c r="BK72"/>
  <c r="N89" i="19"/>
  <c r="CC133"/>
  <c r="BH133"/>
  <c r="CF133"/>
  <c r="BQ72" i="44"/>
  <c r="CI72"/>
  <c r="AA72"/>
  <c r="AJ72"/>
  <c r="CL24" i="19"/>
  <c r="CL133"/>
  <c r="BE133"/>
  <c r="AY72" i="44"/>
  <c r="BB72"/>
  <c r="BW72"/>
  <c r="AM72"/>
  <c r="AA133" i="19"/>
  <c r="M24"/>
  <c r="AJ133"/>
  <c r="O109"/>
  <c r="BQ45"/>
  <c r="BZ99" i="44"/>
  <c r="BK64" i="19"/>
  <c r="AA45"/>
  <c r="N80" i="44"/>
  <c r="AG14"/>
  <c r="D32" i="59"/>
  <c r="BN18" i="19"/>
  <c r="R18"/>
  <c r="AM18"/>
  <c r="BE60"/>
  <c r="BW24"/>
  <c r="AM24"/>
  <c r="X24"/>
  <c r="BH82"/>
  <c r="CF24"/>
  <c r="R24"/>
  <c r="CO18"/>
  <c r="CX18"/>
  <c r="AJ18"/>
  <c r="N82"/>
  <c r="BW47" i="44"/>
  <c r="BN104" i="19"/>
  <c r="AS44" i="44"/>
  <c r="X18" i="19"/>
  <c r="CF44" i="44"/>
  <c r="U133" i="19"/>
  <c r="AY133"/>
  <c r="CI133"/>
  <c r="AD133"/>
  <c r="BT133"/>
  <c r="AG133"/>
  <c r="CR133"/>
  <c r="CX99" i="44"/>
  <c r="AG13"/>
  <c r="AP94" i="19"/>
  <c r="BT18"/>
  <c r="BZ18"/>
  <c r="BB18"/>
  <c r="AY60"/>
  <c r="AY24"/>
  <c r="CC24"/>
  <c r="AG24"/>
  <c r="BT24"/>
  <c r="CX60"/>
  <c r="BT82"/>
  <c r="R82"/>
  <c r="AP24"/>
  <c r="BQ24"/>
  <c r="AS18"/>
  <c r="BE18"/>
  <c r="AA82"/>
  <c r="BB47" i="44"/>
  <c r="BZ47"/>
  <c r="BZ40" i="19"/>
  <c r="CX104"/>
  <c r="CC44" i="44"/>
  <c r="BK24" i="19"/>
  <c r="BT44" i="44"/>
  <c r="CL44"/>
  <c r="BH40" i="19"/>
  <c r="R133"/>
  <c r="BB133"/>
  <c r="AV25" i="44"/>
  <c r="AM133" i="19"/>
  <c r="CC40"/>
  <c r="BN133"/>
  <c r="X133"/>
  <c r="CC25" i="44"/>
  <c r="BK133" i="19"/>
  <c r="BQ133"/>
  <c r="AS133"/>
  <c r="CL82"/>
  <c r="BE82"/>
  <c r="N133"/>
  <c r="BE24"/>
  <c r="U24"/>
  <c r="M18"/>
  <c r="AP18"/>
  <c r="X82"/>
  <c r="DA25" i="44"/>
  <c r="N18" i="19"/>
  <c r="CL104"/>
  <c r="BN44" i="44"/>
  <c r="AY40" i="19"/>
  <c r="AS49"/>
  <c r="CR44" i="44"/>
  <c r="AY18" i="19"/>
  <c r="BZ133"/>
  <c r="AV18"/>
  <c r="CX133"/>
  <c r="AV133"/>
  <c r="M133"/>
  <c r="BZ25" i="44"/>
  <c r="X47"/>
  <c r="AA24" i="19"/>
  <c r="N24"/>
  <c r="O22"/>
  <c r="BW118"/>
  <c r="AY118"/>
  <c r="CO118"/>
  <c r="BQ118"/>
  <c r="M89"/>
  <c r="BQ102"/>
  <c r="U102"/>
  <c r="BZ49" i="44"/>
  <c r="AJ49"/>
  <c r="BW89" i="19"/>
  <c r="BE89"/>
  <c r="AV118"/>
  <c r="BN118"/>
  <c r="AV27" i="44"/>
  <c r="CR104" i="19"/>
  <c r="R102"/>
  <c r="BW71" i="44"/>
  <c r="CR102" i="19"/>
  <c r="BZ89"/>
  <c r="BQ49" i="44"/>
  <c r="AA13" i="19"/>
  <c r="X68"/>
  <c r="AS89"/>
  <c r="BK89"/>
  <c r="AS118"/>
  <c r="BT118"/>
  <c r="U118"/>
  <c r="M104"/>
  <c r="CF49" i="44"/>
  <c r="CX102" i="19"/>
  <c r="AY49" i="44"/>
  <c r="BE107" i="19"/>
  <c r="CL137"/>
  <c r="AA104"/>
  <c r="CI104"/>
  <c r="AY114"/>
  <c r="BQ89" i="44"/>
  <c r="AJ114" i="19"/>
  <c r="BW64"/>
  <c r="M64"/>
  <c r="CO114"/>
  <c r="AM45"/>
  <c r="AP45"/>
  <c r="AM135"/>
  <c r="CO80" i="44"/>
  <c r="R14"/>
  <c r="CO13"/>
  <c r="CF13"/>
  <c r="BB83" i="19"/>
  <c r="BZ94"/>
  <c r="BW57"/>
  <c r="BH45"/>
  <c r="BK104"/>
  <c r="U114"/>
  <c r="BB99" i="44"/>
  <c r="AG114" i="19"/>
  <c r="X99" i="44"/>
  <c r="M41" i="19"/>
  <c r="U64"/>
  <c r="CL114"/>
  <c r="M45"/>
  <c r="BE135"/>
  <c r="O83"/>
  <c r="BB80" i="44"/>
  <c r="AJ14"/>
  <c r="CC14"/>
  <c r="BK13"/>
  <c r="BH13"/>
  <c r="CL123" i="19"/>
  <c r="R61"/>
  <c r="CI57"/>
  <c r="BB89" i="44"/>
  <c r="BQ99"/>
  <c r="AA99"/>
  <c r="AS99"/>
  <c r="CL41" i="19"/>
  <c r="BE99" i="44"/>
  <c r="BN41" i="19"/>
  <c r="AA64"/>
  <c r="AS64"/>
  <c r="CR114"/>
  <c r="R45"/>
  <c r="BH135"/>
  <c r="BT135"/>
  <c r="CL80" i="44"/>
  <c r="BH14"/>
  <c r="AA13"/>
  <c r="BZ123" i="19"/>
  <c r="BW61"/>
  <c r="BE89" i="44"/>
  <c r="CX87" i="19"/>
  <c r="CR87"/>
  <c r="CI137"/>
  <c r="AD18"/>
  <c r="AM136"/>
  <c r="F26" i="58"/>
  <c r="AS68" i="19"/>
  <c r="CO68"/>
  <c r="BB68"/>
  <c r="O56"/>
  <c r="X56"/>
  <c r="CL56"/>
  <c r="AV56"/>
  <c r="CF70" i="44"/>
  <c r="AM27"/>
  <c r="X27"/>
  <c r="BB27"/>
  <c r="O27"/>
  <c r="M18"/>
  <c r="AY18"/>
  <c r="AG18"/>
  <c r="F22" i="58"/>
  <c r="N68" i="19"/>
  <c r="BK56"/>
  <c r="CF56"/>
  <c r="AJ27" i="44"/>
  <c r="CO18"/>
  <c r="BK27"/>
  <c r="BZ27"/>
  <c r="AP56" i="19"/>
  <c r="AV102"/>
  <c r="CC132"/>
  <c r="BN132"/>
  <c r="CO102"/>
  <c r="BN49"/>
  <c r="CC70" i="44"/>
  <c r="AD104" i="19"/>
  <c r="BE132"/>
  <c r="CL132"/>
  <c r="BZ102"/>
  <c r="BE102"/>
  <c r="M102"/>
  <c r="CL102"/>
  <c r="BK102"/>
  <c r="BW132"/>
  <c r="X102"/>
  <c r="N18" i="44"/>
  <c r="AA132" i="19"/>
  <c r="AA18" i="44"/>
  <c r="BH102" i="19"/>
  <c r="AM18" i="44"/>
  <c r="BH18"/>
  <c r="N102" i="19"/>
  <c r="CR29"/>
  <c r="N27" i="44"/>
  <c r="BH32"/>
  <c r="AY32"/>
  <c r="CO21" i="19"/>
  <c r="CL21"/>
  <c r="CR21"/>
  <c r="AV117"/>
  <c r="U117"/>
  <c r="X86" i="44"/>
  <c r="X29" i="19"/>
  <c r="AD32" i="44"/>
  <c r="BK32"/>
  <c r="CL32"/>
  <c r="BW32"/>
  <c r="AA32"/>
  <c r="BZ20"/>
  <c r="AJ21" i="19"/>
  <c r="CF21"/>
  <c r="AM21"/>
  <c r="N21"/>
  <c r="BB21"/>
  <c r="AA117"/>
  <c r="BT117"/>
  <c r="BK117"/>
  <c r="AP117"/>
  <c r="BZ74" i="44"/>
  <c r="CX68" i="19"/>
  <c r="AV68"/>
  <c r="AD68"/>
  <c r="R68"/>
  <c r="M56"/>
  <c r="BQ56"/>
  <c r="BZ56"/>
  <c r="BQ70" i="44"/>
  <c r="AA27"/>
  <c r="BE27"/>
  <c r="AS27"/>
  <c r="CI18"/>
  <c r="BN18"/>
  <c r="CF18"/>
  <c r="X70"/>
  <c r="BN56" i="19"/>
  <c r="AG27" i="44"/>
  <c r="CF27"/>
  <c r="R27"/>
  <c r="M27"/>
  <c r="BK132" i="19"/>
  <c r="AM132"/>
  <c r="BB102"/>
  <c r="X132"/>
  <c r="CX132"/>
  <c r="AG102"/>
  <c r="CC102"/>
  <c r="AJ102"/>
  <c r="U27" i="44"/>
  <c r="CF132" i="19"/>
  <c r="BT18" i="44"/>
  <c r="CI132" i="19"/>
  <c r="AP132"/>
  <c r="X18" i="44"/>
  <c r="AP102" i="19"/>
  <c r="CF102"/>
  <c r="CI102"/>
  <c r="AV18" i="44"/>
  <c r="BZ132" i="19"/>
  <c r="BQ132"/>
  <c r="AA86" i="44"/>
  <c r="M86"/>
  <c r="BQ124" i="19"/>
  <c r="AM32" i="44"/>
  <c r="U32"/>
  <c r="CC32"/>
  <c r="U21" i="19"/>
  <c r="AM117"/>
  <c r="CF117"/>
  <c r="AG86" i="44"/>
  <c r="BQ29" i="19"/>
  <c r="CF32" i="44"/>
  <c r="BQ32"/>
  <c r="AJ32"/>
  <c r="BT32"/>
  <c r="M21" i="19"/>
  <c r="BQ21"/>
  <c r="BT21"/>
  <c r="CI21"/>
  <c r="CC21"/>
  <c r="BH120"/>
  <c r="CR117"/>
  <c r="AJ117"/>
  <c r="CL117"/>
  <c r="AS37" i="44"/>
  <c r="BB136" i="19"/>
  <c r="BH68"/>
  <c r="CI68"/>
  <c r="R56"/>
  <c r="AG56"/>
  <c r="N56"/>
  <c r="BT56"/>
  <c r="CL70" i="44"/>
  <c r="AD27"/>
  <c r="AY27"/>
  <c r="BQ27"/>
  <c r="BK18"/>
  <c r="AS18"/>
  <c r="BB18"/>
  <c r="R18"/>
  <c r="AP70"/>
  <c r="CC27"/>
  <c r="CC56" i="19"/>
  <c r="U56"/>
  <c r="CI27" i="44"/>
  <c r="AY56" i="19"/>
  <c r="AP27" i="44"/>
  <c r="CO56" i="19"/>
  <c r="BB132"/>
  <c r="AM102"/>
  <c r="BW102"/>
  <c r="AY102"/>
  <c r="AD132"/>
  <c r="M132"/>
  <c r="AS102"/>
  <c r="R132"/>
  <c r="AA102"/>
  <c r="AP18" i="44"/>
  <c r="CO132" i="19"/>
  <c r="AD102"/>
  <c r="N132"/>
  <c r="BH132"/>
  <c r="CI18"/>
  <c r="CI74" i="44"/>
  <c r="CF106" i="19"/>
  <c r="BZ89" i="44"/>
  <c r="CL89"/>
  <c r="CO70" i="19"/>
  <c r="BE70"/>
  <c r="BZ139"/>
  <c r="CI139"/>
  <c r="CC106"/>
  <c r="AJ22"/>
  <c r="AA95"/>
  <c r="CL95"/>
  <c r="BE22"/>
  <c r="O41" i="44"/>
  <c r="AM97"/>
  <c r="U97"/>
  <c r="CI45"/>
  <c r="AY45"/>
  <c r="BB45"/>
  <c r="AA95"/>
  <c r="AJ95"/>
  <c r="AY95"/>
  <c r="BZ95"/>
  <c r="AD83" i="19"/>
  <c r="AP83"/>
  <c r="AV34"/>
  <c r="AP34"/>
  <c r="CI34"/>
  <c r="AD34"/>
  <c r="BE123"/>
  <c r="U76"/>
  <c r="R94"/>
  <c r="M94"/>
  <c r="CC33"/>
  <c r="BW33"/>
  <c r="CR33"/>
  <c r="BB33"/>
  <c r="AA25" i="44"/>
  <c r="CL25"/>
  <c r="M25"/>
  <c r="AS25"/>
  <c r="AA71"/>
  <c r="BZ59" i="19"/>
  <c r="AP50"/>
  <c r="BT50"/>
  <c r="CR50"/>
  <c r="X89" i="44"/>
  <c r="BT94"/>
  <c r="CR95" i="19"/>
  <c r="M95"/>
  <c r="BN95"/>
  <c r="U95"/>
  <c r="BW22"/>
  <c r="CF22"/>
  <c r="BN22"/>
  <c r="BZ22"/>
  <c r="BQ34"/>
  <c r="U33"/>
  <c r="BK33"/>
  <c r="AA107"/>
  <c r="CU107"/>
  <c r="BQ107"/>
  <c r="AM50"/>
  <c r="BH50"/>
  <c r="AJ70" i="44"/>
  <c r="M70"/>
  <c r="AY70"/>
  <c r="BZ70"/>
  <c r="N33" i="19"/>
  <c r="N49"/>
  <c r="CX33"/>
  <c r="BK70" i="44"/>
  <c r="AA70"/>
  <c r="CX107" i="19"/>
  <c r="BT107"/>
  <c r="AV47" i="44"/>
  <c r="CU22" i="19"/>
  <c r="AS47" i="44"/>
  <c r="CI47"/>
  <c r="CX47"/>
  <c r="AA50" i="19"/>
  <c r="AJ47" i="44"/>
  <c r="G28" i="31"/>
  <c r="N40" i="19"/>
  <c r="AP40"/>
  <c r="BT49"/>
  <c r="AS107"/>
  <c r="AM40"/>
  <c r="AJ40"/>
  <c r="X49"/>
  <c r="CC49"/>
  <c r="U107"/>
  <c r="M40"/>
  <c r="BK40"/>
  <c r="N25" i="44"/>
  <c r="N47"/>
  <c r="CX25"/>
  <c r="AJ25"/>
  <c r="U40" i="19"/>
  <c r="AP25" i="44"/>
  <c r="AG25"/>
  <c r="AM89"/>
  <c r="X106" i="19"/>
  <c r="N22"/>
  <c r="BN70"/>
  <c r="BH70"/>
  <c r="AM139"/>
  <c r="CO139"/>
  <c r="BH106"/>
  <c r="CI22"/>
  <c r="CO95"/>
  <c r="AG22"/>
  <c r="CU139"/>
  <c r="BB97" i="44"/>
  <c r="BZ97"/>
  <c r="CX45"/>
  <c r="AG45"/>
  <c r="BT45"/>
  <c r="CC45"/>
  <c r="CC95"/>
  <c r="AS95"/>
  <c r="BN95"/>
  <c r="BQ95"/>
  <c r="AG83" i="19"/>
  <c r="CO83"/>
  <c r="BZ34"/>
  <c r="BT34"/>
  <c r="AY34"/>
  <c r="R34"/>
  <c r="CC34"/>
  <c r="BK123"/>
  <c r="AP123"/>
  <c r="AV76"/>
  <c r="AV94"/>
  <c r="U94"/>
  <c r="AP33"/>
  <c r="X33"/>
  <c r="AY33"/>
  <c r="BZ33"/>
  <c r="CU25" i="44"/>
  <c r="O25"/>
  <c r="CI25"/>
  <c r="BE25"/>
  <c r="CF71"/>
  <c r="CC59" i="19"/>
  <c r="CO50"/>
  <c r="BE50"/>
  <c r="BN50"/>
  <c r="CF50"/>
  <c r="O89" i="44"/>
  <c r="O107" i="19"/>
  <c r="AJ94" i="44"/>
  <c r="CI95" i="19"/>
  <c r="BW95"/>
  <c r="R95"/>
  <c r="AV95"/>
  <c r="BK22"/>
  <c r="R22"/>
  <c r="AS22"/>
  <c r="CC22"/>
  <c r="CX70" i="44"/>
  <c r="O24"/>
  <c r="CO34" i="19"/>
  <c r="AM33"/>
  <c r="CL33"/>
  <c r="BN107"/>
  <c r="AG107"/>
  <c r="AD107"/>
  <c r="AY107"/>
  <c r="AD50"/>
  <c r="AV70" i="44"/>
  <c r="CI70"/>
  <c r="AM70"/>
  <c r="CR70"/>
  <c r="AS70"/>
  <c r="N107" i="19"/>
  <c r="AM107"/>
  <c r="BK47" i="44"/>
  <c r="CX71"/>
  <c r="BB95" i="19"/>
  <c r="CX22"/>
  <c r="BN47" i="44"/>
  <c r="M47"/>
  <c r="AG47"/>
  <c r="BT47"/>
  <c r="U47"/>
  <c r="BZ50" i="19"/>
  <c r="AA47" i="44"/>
  <c r="X40" i="19"/>
  <c r="AV40"/>
  <c r="M49"/>
  <c r="AV49"/>
  <c r="M107"/>
  <c r="BQ40"/>
  <c r="R40"/>
  <c r="CX49"/>
  <c r="BZ107"/>
  <c r="BW70" i="44"/>
  <c r="CO25"/>
  <c r="CF25"/>
  <c r="BW107" i="19"/>
  <c r="CC47" i="44"/>
  <c r="X25"/>
  <c r="AD40" i="19"/>
  <c r="U25" i="44"/>
  <c r="BT40" i="19"/>
  <c r="CC50"/>
  <c r="BW40"/>
  <c r="AG89" i="44"/>
  <c r="BH89"/>
  <c r="BW94"/>
  <c r="AY52" i="19"/>
  <c r="BQ70"/>
  <c r="BT70"/>
  <c r="BK139"/>
  <c r="R139"/>
  <c r="N106"/>
  <c r="M22"/>
  <c r="BZ95"/>
  <c r="AY95"/>
  <c r="X22"/>
  <c r="N97" i="44"/>
  <c r="AM45"/>
  <c r="U45"/>
  <c r="AV45"/>
  <c r="AD95"/>
  <c r="BK95"/>
  <c r="O95"/>
  <c r="AJ83" i="19"/>
  <c r="BH34"/>
  <c r="M34"/>
  <c r="BW34"/>
  <c r="BN34"/>
  <c r="AJ34"/>
  <c r="CF123"/>
  <c r="AA76"/>
  <c r="AG33"/>
  <c r="BN33"/>
  <c r="AS33"/>
  <c r="BE33"/>
  <c r="CL119"/>
  <c r="M13"/>
  <c r="BK25" i="44"/>
  <c r="AD25"/>
  <c r="AY25"/>
  <c r="CL50" i="19"/>
  <c r="X50"/>
  <c r="AS50"/>
  <c r="BQ50"/>
  <c r="BB94" i="44"/>
  <c r="AM95" i="19"/>
  <c r="BE95"/>
  <c r="BT95"/>
  <c r="BH95"/>
  <c r="BQ22"/>
  <c r="AV22"/>
  <c r="BB22"/>
  <c r="D26" i="59"/>
  <c r="BN24" i="44"/>
  <c r="CO33" i="19"/>
  <c r="BH107"/>
  <c r="CC107"/>
  <c r="AJ107"/>
  <c r="CL107"/>
  <c r="AY50"/>
  <c r="AG50"/>
  <c r="CO70" i="44"/>
  <c r="BB70"/>
  <c r="AG70"/>
  <c r="N95" i="19"/>
  <c r="N70" i="44"/>
  <c r="BB107" i="19"/>
  <c r="BK107"/>
  <c r="BH47" i="44"/>
  <c r="AD95" i="19"/>
  <c r="AM22"/>
  <c r="AD22"/>
  <c r="AY47" i="44"/>
  <c r="CR40" i="19"/>
  <c r="BE94" i="44"/>
  <c r="R47"/>
  <c r="AP47"/>
  <c r="BE47"/>
  <c r="CX50" i="19"/>
  <c r="CF47" i="44"/>
  <c r="CO40" i="19"/>
  <c r="CI40"/>
  <c r="BE49"/>
  <c r="AG40"/>
  <c r="CL40"/>
  <c r="BN70" i="44"/>
  <c r="BE40" i="19"/>
  <c r="BN25" i="44"/>
  <c r="AM47"/>
  <c r="AS40" i="19"/>
  <c r="BK50"/>
  <c r="BH25" i="44"/>
  <c r="BB25"/>
  <c r="CL47"/>
  <c r="AA40" i="19"/>
  <c r="BW25" i="44"/>
  <c r="CO47"/>
  <c r="CI130" i="19"/>
  <c r="AG78"/>
  <c r="AY61"/>
  <c r="AV57"/>
  <c r="X45"/>
  <c r="AJ104"/>
  <c r="O61"/>
  <c r="M57"/>
  <c r="AD17" i="44"/>
  <c r="M78" i="19"/>
  <c r="CR61"/>
  <c r="BQ61"/>
  <c r="CX57"/>
  <c r="AY57"/>
  <c r="BH86" i="44"/>
  <c r="X41" i="19"/>
  <c r="CF17"/>
  <c r="AG17"/>
  <c r="BK99" i="44"/>
  <c r="X17"/>
  <c r="R137" i="19"/>
  <c r="BB78"/>
  <c r="CO61"/>
  <c r="R57"/>
  <c r="U86" i="44"/>
  <c r="BB17" i="19"/>
  <c r="AS17"/>
  <c r="R99" i="44"/>
  <c r="BE38"/>
  <c r="BE137" i="19"/>
  <c r="BN40"/>
  <c r="BB40"/>
  <c r="CF139"/>
  <c r="BQ139"/>
  <c r="X21"/>
  <c r="AJ18" i="44"/>
  <c r="AD18"/>
  <c r="BZ104" i="19"/>
  <c r="BQ135"/>
  <c r="CI114"/>
  <c r="BE76"/>
  <c r="AG76"/>
  <c r="CC119"/>
  <c r="BQ13"/>
  <c r="M76"/>
  <c r="CI76"/>
  <c r="BE119"/>
  <c r="CR13"/>
  <c r="AP82"/>
  <c r="AA29"/>
  <c r="BK42" i="44"/>
  <c r="AD82" i="19"/>
  <c r="BW88"/>
  <c r="CO88"/>
  <c r="AP88"/>
  <c r="R88"/>
  <c r="AA88"/>
  <c r="AJ88"/>
  <c r="BK88"/>
  <c r="M88"/>
  <c r="AP137"/>
  <c r="BK137"/>
  <c r="X137"/>
  <c r="M137"/>
  <c r="CU77"/>
  <c r="BT78"/>
  <c r="AA78"/>
  <c r="BQ76"/>
  <c r="R76"/>
  <c r="CL76"/>
  <c r="AP76"/>
  <c r="N119"/>
  <c r="AP13"/>
  <c r="U13"/>
  <c r="CR86" i="44"/>
  <c r="BK29" i="19"/>
  <c r="AP17"/>
  <c r="X17"/>
  <c r="AD17"/>
  <c r="M17"/>
  <c r="CX61" i="44"/>
  <c r="BK20"/>
  <c r="AG38"/>
  <c r="CR107" i="19"/>
  <c r="BW49"/>
  <c r="AP49"/>
  <c r="BZ49"/>
  <c r="AY49"/>
  <c r="BK49"/>
  <c r="BQ49"/>
  <c r="AA49"/>
  <c r="BH49"/>
  <c r="CO49"/>
  <c r="U49"/>
  <c r="AM49"/>
  <c r="AD49"/>
  <c r="CR49"/>
  <c r="CF49"/>
  <c r="AJ49"/>
  <c r="CI49"/>
  <c r="BQ89"/>
  <c r="R89"/>
  <c r="AM89"/>
  <c r="N78"/>
  <c r="O78"/>
  <c r="BZ76"/>
  <c r="BN76"/>
  <c r="BW76"/>
  <c r="CU76"/>
  <c r="X119"/>
  <c r="AA119"/>
  <c r="AG13"/>
  <c r="BH13"/>
  <c r="AS72"/>
  <c r="AS86" i="44"/>
  <c r="BE139" i="19"/>
  <c r="CC17"/>
  <c r="CI17"/>
  <c r="CR17"/>
  <c r="U39"/>
  <c r="CO53"/>
  <c r="R60"/>
  <c r="BZ21"/>
  <c r="R49"/>
  <c r="AG49"/>
  <c r="BW44" i="44"/>
  <c r="AJ56" i="19"/>
  <c r="AS21"/>
  <c r="CL49"/>
  <c r="AY44" i="44"/>
  <c r="BW74"/>
  <c r="X107" i="19"/>
  <c r="AV45"/>
  <c r="BB29"/>
  <c r="BE41"/>
  <c r="CR99" i="44"/>
  <c r="R38"/>
  <c r="CF104" i="19"/>
  <c r="AG104"/>
  <c r="BW82"/>
  <c r="CL29"/>
  <c r="BH41"/>
  <c r="BQ66"/>
  <c r="BZ119"/>
  <c r="AY119"/>
  <c r="AS119"/>
  <c r="AM119"/>
  <c r="AM13"/>
  <c r="CC13"/>
  <c r="N13"/>
  <c r="AS13"/>
  <c r="CX139"/>
  <c r="BH139"/>
  <c r="BT106"/>
  <c r="X70"/>
  <c r="CL24" i="44"/>
  <c r="AY24"/>
  <c r="CL74"/>
  <c r="BB119" i="19"/>
  <c r="AP119"/>
  <c r="R119"/>
  <c r="CL13"/>
  <c r="BB13"/>
  <c r="BN13"/>
  <c r="AP139"/>
  <c r="M139"/>
  <c r="AJ106"/>
  <c r="BH24" i="44"/>
  <c r="M22"/>
  <c r="AG70" i="19"/>
  <c r="CO51"/>
  <c r="AG74" i="44"/>
  <c r="N74"/>
  <c r="BQ64" i="19"/>
  <c r="BQ79" i="44"/>
  <c r="BT74"/>
  <c r="G26" i="59"/>
  <c r="H26" s="1"/>
  <c r="CX116" i="19"/>
  <c r="AD94" i="44"/>
  <c r="CI76"/>
  <c r="N76"/>
  <c r="BN94"/>
  <c r="R116" i="19"/>
  <c r="AV51" i="44"/>
  <c r="AM51"/>
  <c r="M93"/>
  <c r="N93"/>
  <c r="CI93"/>
  <c r="AS93"/>
  <c r="BW120" i="19"/>
  <c r="M87"/>
  <c r="AG87"/>
  <c r="CR71" i="44"/>
  <c r="BE71"/>
  <c r="AS71"/>
  <c r="BN71"/>
  <c r="AJ100"/>
  <c r="BK100"/>
  <c r="AM100"/>
  <c r="AD100"/>
  <c r="BT136" i="19"/>
  <c r="AG136"/>
  <c r="CF136"/>
  <c r="BK94" i="44"/>
  <c r="CO94"/>
  <c r="AY94"/>
  <c r="AS94"/>
  <c r="CU71"/>
  <c r="AP84"/>
  <c r="CI84"/>
  <c r="BW84"/>
  <c r="R84"/>
  <c r="AJ74"/>
  <c r="AM93"/>
  <c r="DA65" i="19"/>
  <c r="AY42" i="44"/>
  <c r="AY39" i="19"/>
  <c r="DA136"/>
  <c r="BH93" i="44"/>
  <c r="AG84"/>
  <c r="AY74"/>
  <c r="BN39" i="19"/>
  <c r="X93" i="44"/>
  <c r="AP94"/>
  <c r="CL60" i="19"/>
  <c r="X60"/>
  <c r="AM60"/>
  <c r="BQ100" i="44"/>
  <c r="CO100"/>
  <c r="CX39" i="19"/>
  <c r="N39"/>
  <c r="BE39"/>
  <c r="CC60"/>
  <c r="CO60"/>
  <c r="CU74" i="44"/>
  <c r="M74"/>
  <c r="CO74"/>
  <c r="AP74"/>
  <c r="R74"/>
  <c r="AV74"/>
  <c r="AM74"/>
  <c r="AD71"/>
  <c r="AJ71"/>
  <c r="CO71"/>
  <c r="CI71"/>
  <c r="AM71"/>
  <c r="M71"/>
  <c r="X71"/>
  <c r="CC71"/>
  <c r="AY71"/>
  <c r="DA71"/>
  <c r="AD70"/>
  <c r="BH70"/>
  <c r="U70"/>
  <c r="BH44"/>
  <c r="AG44"/>
  <c r="AV44"/>
  <c r="AD44"/>
  <c r="AA44"/>
  <c r="O44"/>
  <c r="M44"/>
  <c r="CI44"/>
  <c r="AJ44"/>
  <c r="U44"/>
  <c r="BQ44"/>
  <c r="R44"/>
  <c r="X44"/>
  <c r="BE44"/>
  <c r="CO44"/>
  <c r="BK44"/>
  <c r="U94"/>
  <c r="AP116" i="19"/>
  <c r="BZ94" i="44"/>
  <c r="CO76"/>
  <c r="X76"/>
  <c r="AV94"/>
  <c r="CR116" i="19"/>
  <c r="CL116"/>
  <c r="BH93"/>
  <c r="CC51" i="44"/>
  <c r="CF51"/>
  <c r="BE93"/>
  <c r="U93"/>
  <c r="CX93"/>
  <c r="BZ93"/>
  <c r="AG20"/>
  <c r="BE120" i="19"/>
  <c r="CI87"/>
  <c r="AV87"/>
  <c r="R37" i="44"/>
  <c r="BH71"/>
  <c r="O71"/>
  <c r="BB71"/>
  <c r="AG71"/>
  <c r="BE100"/>
  <c r="BW100"/>
  <c r="AG100"/>
  <c r="CL136" i="19"/>
  <c r="AJ136"/>
  <c r="BH136"/>
  <c r="AA136"/>
  <c r="BB93"/>
  <c r="N84" i="44"/>
  <c r="R94"/>
  <c r="CI94"/>
  <c r="AM94"/>
  <c r="CL94"/>
  <c r="AV84"/>
  <c r="CR84"/>
  <c r="CL84"/>
  <c r="BT84"/>
  <c r="CF74"/>
  <c r="R93"/>
  <c r="AG54" i="19"/>
  <c r="CO39"/>
  <c r="AS84" i="44"/>
  <c r="X84"/>
  <c r="U74"/>
  <c r="BK93"/>
  <c r="AS60" i="19"/>
  <c r="CI60"/>
  <c r="AV60"/>
  <c r="BH60"/>
  <c r="R100" i="44"/>
  <c r="BZ100"/>
  <c r="N94"/>
  <c r="CL100"/>
  <c r="AV39" i="19"/>
  <c r="BZ39"/>
  <c r="M39"/>
  <c r="BW39"/>
  <c r="BB60"/>
  <c r="AJ60"/>
  <c r="BN84" i="44"/>
  <c r="BN100"/>
  <c r="M94"/>
  <c r="AV93"/>
  <c r="U100"/>
  <c r="BE84"/>
  <c r="DA74"/>
  <c r="AV71"/>
  <c r="AD74"/>
  <c r="AA74"/>
  <c r="BH74"/>
  <c r="BN74"/>
  <c r="BE74"/>
  <c r="CX74"/>
  <c r="CO72"/>
  <c r="M72"/>
  <c r="R72"/>
  <c r="AS72"/>
  <c r="AD72"/>
  <c r="AG72"/>
  <c r="BN72"/>
  <c r="BT72"/>
  <c r="X72"/>
  <c r="U72"/>
  <c r="AV72"/>
  <c r="BE72"/>
  <c r="AP72"/>
  <c r="CC72"/>
  <c r="CL72"/>
  <c r="CX136" i="19"/>
  <c r="AV93"/>
  <c r="CC94" i="44"/>
  <c r="CC93" i="19"/>
  <c r="AG76" i="44"/>
  <c r="BH76"/>
  <c r="BH94"/>
  <c r="AJ116" i="19"/>
  <c r="BT116"/>
  <c r="N71" i="44"/>
  <c r="AA104"/>
  <c r="CO93"/>
  <c r="CC93"/>
  <c r="AY93"/>
  <c r="BN93"/>
  <c r="CF20"/>
  <c r="BH105" i="19"/>
  <c r="BH87"/>
  <c r="AA37" i="44"/>
  <c r="BK71"/>
  <c r="BQ71"/>
  <c r="CL71"/>
  <c r="BT71"/>
  <c r="CC100"/>
  <c r="AA100"/>
  <c r="X100"/>
  <c r="BH100"/>
  <c r="U136" i="19"/>
  <c r="AP136"/>
  <c r="CI93"/>
  <c r="CF94" i="44"/>
  <c r="BQ94"/>
  <c r="AG94"/>
  <c r="AA94"/>
  <c r="CO116" i="19"/>
  <c r="BK84" i="44"/>
  <c r="M84"/>
  <c r="AD84"/>
  <c r="AM84"/>
  <c r="BT93"/>
  <c r="BB93"/>
  <c r="AP85"/>
  <c r="AA39" i="19"/>
  <c r="BH84" i="44"/>
  <c r="BB84"/>
  <c r="CR74"/>
  <c r="CR39" i="19"/>
  <c r="AA60"/>
  <c r="BK60"/>
  <c r="BT60"/>
  <c r="CF100" i="44"/>
  <c r="AP100"/>
  <c r="CX84"/>
  <c r="BB100"/>
  <c r="AJ84"/>
  <c r="O100"/>
  <c r="CL39" i="19"/>
  <c r="BH39"/>
  <c r="BQ93" i="44"/>
  <c r="CF60" i="19"/>
  <c r="BT100" i="44"/>
  <c r="BZ71"/>
  <c r="R71"/>
  <c r="X74"/>
  <c r="BQ74"/>
  <c r="AS74"/>
  <c r="BB74"/>
  <c r="BK74"/>
  <c r="O74"/>
  <c r="R70"/>
  <c r="BT70"/>
  <c r="AS106" i="19"/>
  <c r="BH102" i="44"/>
  <c r="X22"/>
  <c r="BB106" i="19"/>
  <c r="AY102" i="44"/>
  <c r="BZ79"/>
  <c r="D25" i="59"/>
  <c r="AP29" i="19"/>
  <c r="BB52" i="44"/>
  <c r="AJ78" i="19"/>
  <c r="CX78"/>
  <c r="U78"/>
  <c r="BB58" i="44"/>
  <c r="BE86"/>
  <c r="R86"/>
  <c r="AD86"/>
  <c r="AY86"/>
  <c r="CI29" i="19"/>
  <c r="CO29"/>
  <c r="AD29"/>
  <c r="CF29"/>
  <c r="N47"/>
  <c r="BQ22" i="44"/>
  <c r="AJ24"/>
  <c r="AJ29" i="19"/>
  <c r="BH29"/>
  <c r="BN85"/>
  <c r="AV78"/>
  <c r="AP78"/>
  <c r="CL78"/>
  <c r="CI58" i="44"/>
  <c r="CC86"/>
  <c r="N86"/>
  <c r="AV86"/>
  <c r="BW86"/>
  <c r="BZ86"/>
  <c r="CI124" i="19"/>
  <c r="BZ29"/>
  <c r="M29"/>
  <c r="U29"/>
  <c r="BK90"/>
  <c r="BE115"/>
  <c r="AA22" i="44"/>
  <c r="BB79"/>
  <c r="BQ86"/>
  <c r="BT86"/>
  <c r="AP86"/>
  <c r="AS124" i="19"/>
  <c r="AS29"/>
  <c r="BW29"/>
  <c r="AY29"/>
  <c r="N104"/>
  <c r="AV104"/>
  <c r="AS104"/>
  <c r="AM104"/>
  <c r="BT104"/>
  <c r="BQ104"/>
  <c r="R104"/>
  <c r="CC104"/>
  <c r="BE104"/>
  <c r="U104"/>
  <c r="X104"/>
  <c r="CO104"/>
  <c r="BB104"/>
  <c r="AP104"/>
  <c r="BH104"/>
  <c r="AY104"/>
  <c r="CX93"/>
  <c r="AJ139"/>
  <c r="N139"/>
  <c r="BT139"/>
  <c r="CL139"/>
  <c r="BK106"/>
  <c r="CR106"/>
  <c r="AS70"/>
  <c r="N102" i="44"/>
  <c r="AJ47" i="19"/>
  <c r="AD115"/>
  <c r="CL22" i="44"/>
  <c r="AM79"/>
  <c r="CC79"/>
  <c r="BQ24"/>
  <c r="X24"/>
  <c r="AD21" i="19"/>
  <c r="BK21"/>
  <c r="AG21"/>
  <c r="AV21"/>
  <c r="CX21"/>
  <c r="AA21"/>
  <c r="AY21"/>
  <c r="BN21"/>
  <c r="BN139"/>
  <c r="CR139"/>
  <c r="AD139"/>
  <c r="BB139"/>
  <c r="CO106"/>
  <c r="BQ106"/>
  <c r="CL70"/>
  <c r="AM102" i="44"/>
  <c r="AV47" i="19"/>
  <c r="AG51"/>
  <c r="BT69"/>
  <c r="N22" i="44"/>
  <c r="BK22"/>
  <c r="CL79"/>
  <c r="BK97"/>
  <c r="BZ24"/>
  <c r="CR34" i="19"/>
  <c r="CX34"/>
  <c r="AS34"/>
  <c r="BB34"/>
  <c r="AA34"/>
  <c r="CL34"/>
  <c r="CF33"/>
  <c r="M33"/>
  <c r="AD33"/>
  <c r="AV33"/>
  <c r="AA33"/>
  <c r="CI33"/>
  <c r="CF99"/>
  <c r="BE99"/>
  <c r="BW99"/>
  <c r="BT99"/>
  <c r="R99"/>
  <c r="AY99"/>
  <c r="N99"/>
  <c r="CI99"/>
  <c r="CR99"/>
  <c r="AP99"/>
  <c r="U99"/>
  <c r="AM99"/>
  <c r="AD99"/>
  <c r="BZ99"/>
  <c r="CL99"/>
  <c r="BH99"/>
  <c r="CX35"/>
  <c r="CF35"/>
  <c r="AV35"/>
  <c r="CC35"/>
  <c r="BT35"/>
  <c r="R35"/>
  <c r="X35"/>
  <c r="CR35"/>
  <c r="AD35"/>
  <c r="BQ35"/>
  <c r="AY35"/>
  <c r="AM35"/>
  <c r="BH35"/>
  <c r="N35"/>
  <c r="CI35"/>
  <c r="AJ35"/>
  <c r="CL35"/>
  <c r="AS35"/>
  <c r="M35"/>
  <c r="BK35"/>
  <c r="BW35"/>
  <c r="AA35"/>
  <c r="BE35"/>
  <c r="CO35"/>
  <c r="BZ35"/>
  <c r="BN35"/>
  <c r="AP35"/>
  <c r="U35"/>
  <c r="BB35"/>
  <c r="AG35"/>
  <c r="BN60"/>
  <c r="AD60"/>
  <c r="BZ60"/>
  <c r="BW60"/>
  <c r="AP60"/>
  <c r="BQ60"/>
  <c r="U60"/>
  <c r="AM39"/>
  <c r="AD39"/>
  <c r="AJ39"/>
  <c r="BQ39"/>
  <c r="AG39"/>
  <c r="BK39"/>
  <c r="CI39"/>
  <c r="AS39"/>
  <c r="R39"/>
  <c r="CF39"/>
  <c r="BT39"/>
  <c r="X39"/>
  <c r="BT68"/>
  <c r="AJ68"/>
  <c r="BE68"/>
  <c r="BN68"/>
  <c r="AP68"/>
  <c r="CF68"/>
  <c r="BW68"/>
  <c r="BZ68"/>
  <c r="U68"/>
  <c r="AY68"/>
  <c r="AM68"/>
  <c r="CL68"/>
  <c r="BQ68"/>
  <c r="AG68"/>
  <c r="AA68"/>
  <c r="M117"/>
  <c r="AY117"/>
  <c r="CI117"/>
  <c r="BQ117"/>
  <c r="AS117"/>
  <c r="CC117"/>
  <c r="O117"/>
  <c r="AG117"/>
  <c r="BZ117"/>
  <c r="AD117"/>
  <c r="BN117"/>
  <c r="BW117"/>
  <c r="BH117"/>
  <c r="R117"/>
  <c r="N117"/>
  <c r="BK70"/>
  <c r="U70"/>
  <c r="CL102" i="44"/>
  <c r="AG102"/>
  <c r="AJ102"/>
  <c r="X65" i="19"/>
  <c r="X53"/>
  <c r="BH53"/>
  <c r="CI53"/>
  <c r="CL53"/>
  <c r="AA53"/>
  <c r="U53"/>
  <c r="M53"/>
  <c r="AS53"/>
  <c r="X31"/>
  <c r="BZ31"/>
  <c r="BQ31"/>
  <c r="AA31"/>
  <c r="AS95"/>
  <c r="AP95"/>
  <c r="CO22"/>
  <c r="BT22"/>
  <c r="BH22"/>
  <c r="CF70"/>
  <c r="AY70"/>
  <c r="CX102" i="44"/>
  <c r="R102"/>
  <c r="U65" i="19"/>
  <c r="CG50" i="44"/>
  <c r="Y50"/>
  <c r="AQ50"/>
  <c r="AE50"/>
  <c r="AW50"/>
  <c r="BO50"/>
  <c r="AK50"/>
  <c r="BC50"/>
  <c r="BU50"/>
  <c r="BI50"/>
  <c r="CA50"/>
  <c r="S50"/>
  <c r="Y55" i="19"/>
  <c r="BU55"/>
  <c r="BC55"/>
  <c r="CA55"/>
  <c r="BO55"/>
  <c r="BO51" i="44"/>
  <c r="AE51"/>
  <c r="BI51"/>
  <c r="AK51"/>
  <c r="BU51"/>
  <c r="BC51"/>
  <c r="S51"/>
  <c r="CA51"/>
  <c r="AQ51"/>
  <c r="AW51"/>
  <c r="Y51"/>
  <c r="AW44"/>
  <c r="BU44"/>
  <c r="CA44"/>
  <c r="S44"/>
  <c r="BI44"/>
  <c r="BC44"/>
  <c r="N44"/>
  <c r="CG44"/>
  <c r="AQ44"/>
  <c r="AE44"/>
  <c r="AK44"/>
  <c r="BO44"/>
  <c r="Y44"/>
  <c r="CV117" i="19"/>
  <c r="CX117"/>
  <c r="CV55"/>
  <c r="C27" i="31"/>
  <c r="AQ48" i="44"/>
  <c r="BU48"/>
  <c r="BI48"/>
  <c r="S48"/>
  <c r="CA48"/>
  <c r="AK48"/>
  <c r="CY48"/>
  <c r="Y48"/>
  <c r="BC48"/>
  <c r="BO48"/>
  <c r="AW48"/>
  <c r="AE48"/>
  <c r="CG48"/>
  <c r="CS86" i="19"/>
  <c r="CZ86"/>
  <c r="CY86" s="1"/>
  <c r="CS24" i="44"/>
  <c r="CZ24"/>
  <c r="CY24" s="1"/>
  <c r="AE51" i="19"/>
  <c r="N26" i="29"/>
  <c r="X26"/>
  <c r="R26"/>
  <c r="AB26"/>
  <c r="AQ50" i="19"/>
  <c r="Y78"/>
  <c r="D17" i="29"/>
  <c r="BO46" i="44"/>
  <c r="AW46"/>
  <c r="AE46"/>
  <c r="CG46"/>
  <c r="Y46"/>
  <c r="BC46"/>
  <c r="S46"/>
  <c r="CA46"/>
  <c r="AK46"/>
  <c r="AQ46"/>
  <c r="BU46"/>
  <c r="BI46"/>
  <c r="CZ77"/>
  <c r="CY77" s="1"/>
  <c r="CS77"/>
  <c r="CS13"/>
  <c r="CZ13"/>
  <c r="CY13" s="1"/>
  <c r="CS87" i="19"/>
  <c r="CZ87"/>
  <c r="CY87" s="1"/>
  <c r="CS85"/>
  <c r="CZ85"/>
  <c r="G25" i="31"/>
  <c r="CZ95" i="44"/>
  <c r="CY95" s="1"/>
  <c r="J26" i="29"/>
  <c r="CV88" i="19"/>
  <c r="T26" i="29"/>
  <c r="F27"/>
  <c r="CY46" i="44"/>
  <c r="CZ34"/>
  <c r="CY34" s="1"/>
  <c r="CX17"/>
  <c r="F25" i="58"/>
  <c r="AA122" i="19"/>
  <c r="BH122"/>
  <c r="BE122"/>
  <c r="CC50" i="44"/>
  <c r="CU50"/>
  <c r="AY50"/>
  <c r="AS50"/>
  <c r="AM50"/>
  <c r="R50"/>
  <c r="CF50"/>
  <c r="AJ50"/>
  <c r="BE50"/>
  <c r="BQ50"/>
  <c r="K73"/>
  <c r="BC73"/>
  <c r="CG73"/>
  <c r="AW73"/>
  <c r="CT73"/>
  <c r="AQ73"/>
  <c r="CA73"/>
  <c r="BI73"/>
  <c r="BU73"/>
  <c r="S73"/>
  <c r="AK73"/>
  <c r="Y73"/>
  <c r="AE73"/>
  <c r="BO73"/>
  <c r="CV73"/>
  <c r="CP63"/>
  <c r="CZ63"/>
  <c r="CY63" s="1"/>
  <c r="BN72" i="19"/>
  <c r="CO72"/>
  <c r="BZ72"/>
  <c r="CF72"/>
  <c r="AM72"/>
  <c r="BQ72"/>
  <c r="AV72"/>
  <c r="CR129"/>
  <c r="BB129"/>
  <c r="AY129"/>
  <c r="BH129"/>
  <c r="AP50" i="44"/>
  <c r="BB52" i="19"/>
  <c r="BB72"/>
  <c r="AJ124"/>
  <c r="CO129"/>
  <c r="CI42" i="44"/>
  <c r="N42"/>
  <c r="BW42"/>
  <c r="AD42"/>
  <c r="DA42"/>
  <c r="U42"/>
  <c r="AD66" i="19"/>
  <c r="N72"/>
  <c r="AV124"/>
  <c r="BW19" i="44"/>
  <c r="BZ19"/>
  <c r="AG19"/>
  <c r="AY19"/>
  <c r="M19"/>
  <c r="CC19"/>
  <c r="AS19"/>
  <c r="S68"/>
  <c r="AK68"/>
  <c r="CV68"/>
  <c r="BO68"/>
  <c r="BC68"/>
  <c r="Y68"/>
  <c r="BU68"/>
  <c r="AE68"/>
  <c r="DA50"/>
  <c r="CP89" i="19"/>
  <c r="CZ89"/>
  <c r="CR89"/>
  <c r="CG108"/>
  <c r="AP44"/>
  <c r="BB50" i="44"/>
  <c r="N19"/>
  <c r="BN52" i="19"/>
  <c r="CI66"/>
  <c r="BQ44"/>
  <c r="CL122"/>
  <c r="BT52" i="44"/>
  <c r="AD20"/>
  <c r="BN105" i="19"/>
  <c r="BE72"/>
  <c r="AQ108"/>
  <c r="BH58" i="44"/>
  <c r="AM124" i="19"/>
  <c r="CL85"/>
  <c r="CG68" i="44"/>
  <c r="BI128" i="19"/>
  <c r="BU96"/>
  <c r="CR68"/>
  <c r="AA17" i="44"/>
  <c r="BW17"/>
  <c r="CC17"/>
  <c r="AJ17"/>
  <c r="AG17"/>
  <c r="BH17"/>
  <c r="M17"/>
  <c r="BK17"/>
  <c r="CR17"/>
  <c r="N17"/>
  <c r="BT17"/>
  <c r="BZ17"/>
  <c r="BN17"/>
  <c r="R17"/>
  <c r="BQ17"/>
  <c r="CM81"/>
  <c r="CY81"/>
  <c r="CP65"/>
  <c r="CZ65"/>
  <c r="CY65" s="1"/>
  <c r="CA34" i="19"/>
  <c r="BU34"/>
  <c r="BC34"/>
  <c r="AW34"/>
  <c r="N34"/>
  <c r="BO34"/>
  <c r="BE104" i="44"/>
  <c r="BZ104"/>
  <c r="BB104"/>
  <c r="AP104"/>
  <c r="CV40" i="19"/>
  <c r="CX40"/>
  <c r="CP94" i="44"/>
  <c r="CR94"/>
  <c r="AJ59"/>
  <c r="BK59"/>
  <c r="O59"/>
  <c r="R122" i="19"/>
  <c r="AG85"/>
  <c r="AJ85"/>
  <c r="CO52" i="44"/>
  <c r="BO108" i="19"/>
  <c r="M37" i="44"/>
  <c r="AP37"/>
  <c r="AD37"/>
  <c r="O37"/>
  <c r="X37"/>
  <c r="BH37"/>
  <c r="AY37"/>
  <c r="AA58"/>
  <c r="N52" i="19"/>
  <c r="AS104" i="44"/>
  <c r="AS20"/>
  <c r="AV58"/>
  <c r="CV17"/>
  <c r="AY58"/>
  <c r="BT58"/>
  <c r="R19"/>
  <c r="AQ68"/>
  <c r="O120" i="19"/>
  <c r="CR72"/>
  <c r="BE37" i="44"/>
  <c r="BC108" i="19"/>
  <c r="CX58" i="44"/>
  <c r="CO85" i="19"/>
  <c r="CL14"/>
  <c r="AP14"/>
  <c r="AD14"/>
  <c r="AD105"/>
  <c r="BT105"/>
  <c r="AM105"/>
  <c r="AS105"/>
  <c r="BU128"/>
  <c r="CT128"/>
  <c r="AK128"/>
  <c r="AW128"/>
  <c r="CA128"/>
  <c r="AQ128"/>
  <c r="K128"/>
  <c r="CV128"/>
  <c r="Y128"/>
  <c r="CG128"/>
  <c r="BO128"/>
  <c r="AW96"/>
  <c r="CA96"/>
  <c r="BC96"/>
  <c r="AE96"/>
  <c r="CV96"/>
  <c r="S96"/>
  <c r="CG96"/>
  <c r="CT96"/>
  <c r="BI96"/>
  <c r="BO96"/>
  <c r="Y96"/>
  <c r="BN66"/>
  <c r="CR66"/>
  <c r="CF66"/>
  <c r="BK66"/>
  <c r="BE66"/>
  <c r="AY66"/>
  <c r="BW66"/>
  <c r="U66"/>
  <c r="CO66"/>
  <c r="BB66"/>
  <c r="X66"/>
  <c r="M66"/>
  <c r="CX124"/>
  <c r="BH124"/>
  <c r="BW124"/>
  <c r="AG124"/>
  <c r="O124"/>
  <c r="CR124"/>
  <c r="AY124"/>
  <c r="AP124"/>
  <c r="AD124"/>
  <c r="M124"/>
  <c r="CF124"/>
  <c r="BN124"/>
  <c r="BB124"/>
  <c r="AS52" i="44"/>
  <c r="CC52"/>
  <c r="M52"/>
  <c r="AV52"/>
  <c r="X52"/>
  <c r="R52"/>
  <c r="BN52"/>
  <c r="CL52"/>
  <c r="AG28"/>
  <c r="BT28"/>
  <c r="BN28"/>
  <c r="AP28"/>
  <c r="CC28"/>
  <c r="R28"/>
  <c r="X28"/>
  <c r="CF28"/>
  <c r="BB28"/>
  <c r="BH28"/>
  <c r="CR28"/>
  <c r="BT104"/>
  <c r="BB20"/>
  <c r="CO20"/>
  <c r="AM20"/>
  <c r="X20"/>
  <c r="BN20"/>
  <c r="CL20"/>
  <c r="BW20"/>
  <c r="BE20"/>
  <c r="BH20"/>
  <c r="M20"/>
  <c r="AV20"/>
  <c r="O20"/>
  <c r="S51" i="19"/>
  <c r="AD58" i="44"/>
  <c r="CR122" i="19"/>
  <c r="AP52" i="44"/>
  <c r="M120" i="19"/>
  <c r="CF37" i="44"/>
  <c r="BW129" i="19"/>
  <c r="AJ28" i="44"/>
  <c r="R124" i="19"/>
  <c r="AY85"/>
  <c r="CT68" i="44"/>
  <c r="BK52"/>
  <c r="U20"/>
  <c r="R105" i="19"/>
  <c r="AJ72"/>
  <c r="BZ14"/>
  <c r="CC37" i="44"/>
  <c r="CL59"/>
  <c r="U124" i="19"/>
  <c r="AK96"/>
  <c r="K122"/>
  <c r="CM122" s="1"/>
  <c r="CV122"/>
  <c r="CA122"/>
  <c r="BO122"/>
  <c r="BC122"/>
  <c r="AQ122"/>
  <c r="AE122"/>
  <c r="CT49"/>
  <c r="CS49" s="1"/>
  <c r="K49"/>
  <c r="CM49" s="1"/>
  <c r="BO49"/>
  <c r="BU49"/>
  <c r="CV49"/>
  <c r="AW49"/>
  <c r="AK49"/>
  <c r="BO102" i="44"/>
  <c r="CG102"/>
  <c r="AW102"/>
  <c r="BI102"/>
  <c r="Y102"/>
  <c r="BC102"/>
  <c r="AK102"/>
  <c r="S102"/>
  <c r="AQ102"/>
  <c r="CA102"/>
  <c r="K102"/>
  <c r="CM102" s="1"/>
  <c r="BU102"/>
  <c r="CT102"/>
  <c r="AE102"/>
  <c r="K133" i="19"/>
  <c r="AE133"/>
  <c r="S133"/>
  <c r="CV133"/>
  <c r="AW133"/>
  <c r="BO133"/>
  <c r="AQ133"/>
  <c r="BC133"/>
  <c r="BI133"/>
  <c r="CA133"/>
  <c r="AK133"/>
  <c r="CG133"/>
  <c r="BU133"/>
  <c r="CT133"/>
  <c r="Y133"/>
  <c r="CG95"/>
  <c r="BC95"/>
  <c r="CA95"/>
  <c r="AQ95"/>
  <c r="BO95"/>
  <c r="BI95"/>
  <c r="AE95"/>
  <c r="CT95"/>
  <c r="CS95" s="1"/>
  <c r="K95"/>
  <c r="CM95" s="1"/>
  <c r="Y95"/>
  <c r="S95"/>
  <c r="CP56"/>
  <c r="CZ56"/>
  <c r="CR56"/>
  <c r="CS38" i="44"/>
  <c r="CZ38"/>
  <c r="CY38" s="1"/>
  <c r="DA95"/>
  <c r="CA69"/>
  <c r="S69"/>
  <c r="AK69"/>
  <c r="CS80"/>
  <c r="CZ80"/>
  <c r="CY80" s="1"/>
  <c r="CU80"/>
  <c r="CY40"/>
  <c r="BI23"/>
  <c r="AQ23"/>
  <c r="CG23"/>
  <c r="CT23"/>
  <c r="CS23" s="1"/>
  <c r="AE23"/>
  <c r="K23"/>
  <c r="CM23" s="1"/>
  <c r="Y23"/>
  <c r="BU23"/>
  <c r="BO23"/>
  <c r="S23"/>
  <c r="BC23"/>
  <c r="AK23"/>
  <c r="AW23"/>
  <c r="CA23"/>
  <c r="BI19"/>
  <c r="AQ19"/>
  <c r="Y19"/>
  <c r="BU19"/>
  <c r="BC19"/>
  <c r="AW19"/>
  <c r="AE19"/>
  <c r="CA19"/>
  <c r="AK19"/>
  <c r="BO19"/>
  <c r="CG19"/>
  <c r="S19"/>
  <c r="CT19"/>
  <c r="K19"/>
  <c r="CM19" s="1"/>
  <c r="CU27"/>
  <c r="CS27"/>
  <c r="U44" i="19"/>
  <c r="N44"/>
  <c r="AG44"/>
  <c r="BE44"/>
  <c r="AD44"/>
  <c r="CX44"/>
  <c r="CP82" i="44"/>
  <c r="CZ82"/>
  <c r="CY82" s="1"/>
  <c r="CR82"/>
  <c r="AW108" i="19"/>
  <c r="AK108"/>
  <c r="AE108"/>
  <c r="R85"/>
  <c r="N85"/>
  <c r="AD85"/>
  <c r="CF85"/>
  <c r="AA85"/>
  <c r="CU85"/>
  <c r="BQ85"/>
  <c r="X85"/>
  <c r="CI85"/>
  <c r="AS85"/>
  <c r="BT85"/>
  <c r="AP85"/>
  <c r="M58" i="44"/>
  <c r="AP58"/>
  <c r="BN58"/>
  <c r="BQ58"/>
  <c r="BZ58"/>
  <c r="CL58"/>
  <c r="BK58"/>
  <c r="CF58"/>
  <c r="AG58"/>
  <c r="AS58"/>
  <c r="N58"/>
  <c r="BW58"/>
  <c r="CR58"/>
  <c r="BE58"/>
  <c r="U58"/>
  <c r="CU58"/>
  <c r="AA52" i="19"/>
  <c r="AM52"/>
  <c r="AP52"/>
  <c r="BH44"/>
  <c r="CO58" i="44"/>
  <c r="BK120" i="19"/>
  <c r="AP120"/>
  <c r="CC120"/>
  <c r="BN120"/>
  <c r="BT120"/>
  <c r="AS120"/>
  <c r="CR120"/>
  <c r="BZ120"/>
  <c r="R120"/>
  <c r="CA108"/>
  <c r="AE128"/>
  <c r="BI108"/>
  <c r="BK122"/>
  <c r="CR19" i="44"/>
  <c r="BZ124" i="19"/>
  <c r="BK85"/>
  <c r="BI68" i="44"/>
  <c r="X104"/>
  <c r="CC20"/>
  <c r="AM120" i="19"/>
  <c r="M105"/>
  <c r="CX72"/>
  <c r="AA14"/>
  <c r="AG37" i="44"/>
  <c r="AJ58"/>
  <c r="CX85" i="19"/>
  <c r="K96"/>
  <c r="CM96" s="1"/>
  <c r="CO122"/>
  <c r="Y67" i="44"/>
  <c r="AK67"/>
  <c r="AW67"/>
  <c r="BI67"/>
  <c r="AE67"/>
  <c r="CG67"/>
  <c r="K118" i="19"/>
  <c r="BO118"/>
  <c r="AW118"/>
  <c r="AE118"/>
  <c r="CG118"/>
  <c r="CA118"/>
  <c r="AK118"/>
  <c r="S118"/>
  <c r="CT118"/>
  <c r="CU118" s="1"/>
  <c r="K75"/>
  <c r="AQ75"/>
  <c r="BO75"/>
  <c r="BI75"/>
  <c r="CG75"/>
  <c r="AK75"/>
  <c r="BU75"/>
  <c r="Y75"/>
  <c r="CV75"/>
  <c r="AE75"/>
  <c r="AW75"/>
  <c r="CP78"/>
  <c r="CZ78"/>
  <c r="CY78" s="1"/>
  <c r="CS90" i="44"/>
  <c r="CZ90"/>
  <c r="CY90" s="1"/>
  <c r="CS32"/>
  <c r="CZ32"/>
  <c r="CY32" s="1"/>
  <c r="Y50" i="19"/>
  <c r="BI103" i="44"/>
  <c r="CG103"/>
  <c r="BZ98"/>
  <c r="BT97"/>
  <c r="CC97"/>
  <c r="CO125" i="19"/>
  <c r="AW100"/>
  <c r="CG51"/>
  <c r="AJ135"/>
  <c r="CL135"/>
  <c r="AQ72" i="44"/>
  <c r="AW72"/>
  <c r="BO72"/>
  <c r="AK72"/>
  <c r="BC72"/>
  <c r="BI72"/>
  <c r="K72"/>
  <c r="CA72"/>
  <c r="AE72"/>
  <c r="S72"/>
  <c r="CT72"/>
  <c r="BU72"/>
  <c r="CG72"/>
  <c r="Y72"/>
  <c r="CZ64" i="19"/>
  <c r="AW78"/>
  <c r="BI78"/>
  <c r="BC78"/>
  <c r="CG78"/>
  <c r="BO78"/>
  <c r="CA78"/>
  <c r="AK78"/>
  <c r="S78"/>
  <c r="AA46" i="44"/>
  <c r="X46"/>
  <c r="BW97"/>
  <c r="AS97"/>
  <c r="X97"/>
  <c r="BH97"/>
  <c r="BE97"/>
  <c r="AV97"/>
  <c r="AD97"/>
  <c r="E21" i="31"/>
  <c r="K16" i="30" s="1"/>
  <c r="L16" s="1"/>
  <c r="BI50" i="19"/>
  <c r="AW50"/>
  <c r="AE103" i="44"/>
  <c r="O125" i="19"/>
  <c r="AY97" i="44"/>
  <c r="CF97"/>
  <c r="CX125" i="19"/>
  <c r="X82" i="44"/>
  <c r="Y100" i="19"/>
  <c r="AE100"/>
  <c r="AA97" i="44"/>
  <c r="R97"/>
  <c r="K94"/>
  <c r="S94"/>
  <c r="BO94"/>
  <c r="AW94"/>
  <c r="AK94"/>
  <c r="BC94"/>
  <c r="CT94"/>
  <c r="CZ94" s="1"/>
  <c r="BI94"/>
  <c r="AE94"/>
  <c r="CA94"/>
  <c r="AQ94"/>
  <c r="CY47"/>
  <c r="K61"/>
  <c r="CM61" s="1"/>
  <c r="CT61"/>
  <c r="CU61" s="1"/>
  <c r="CV61"/>
  <c r="BC61"/>
  <c r="CA61"/>
  <c r="AK61"/>
  <c r="CV19"/>
  <c r="H26" i="29"/>
  <c r="G27"/>
  <c r="I27" s="1"/>
  <c r="K27" s="1"/>
  <c r="M27" s="1"/>
  <c r="O27" s="1"/>
  <c r="Q27" s="1"/>
  <c r="S27" s="1"/>
  <c r="U27" s="1"/>
  <c r="W27" s="1"/>
  <c r="Y27" s="1"/>
  <c r="AA27" s="1"/>
  <c r="CZ98" i="44"/>
  <c r="CY98" s="1"/>
  <c r="CS98"/>
  <c r="O47"/>
  <c r="CT51" i="19"/>
  <c r="CU51" s="1"/>
  <c r="AW51"/>
  <c r="AK51"/>
  <c r="Y51"/>
  <c r="CA51"/>
  <c r="BO51"/>
  <c r="CV51"/>
  <c r="CG50"/>
  <c r="BU50"/>
  <c r="BC103" i="44"/>
  <c r="CA103"/>
  <c r="BC100" i="19"/>
  <c r="R98" i="44"/>
  <c r="DA28"/>
  <c r="AG97"/>
  <c r="BN97"/>
  <c r="CI97"/>
  <c r="U125" i="19"/>
  <c r="CR78"/>
  <c r="AK100"/>
  <c r="AQ51"/>
  <c r="BQ76" i="44"/>
  <c r="M76"/>
  <c r="AP76"/>
  <c r="AJ97"/>
  <c r="U98"/>
  <c r="K41" i="19"/>
  <c r="CM41" s="1"/>
  <c r="BI41"/>
  <c r="AQ41"/>
  <c r="BU41"/>
  <c r="Y41"/>
  <c r="BI93" i="44"/>
  <c r="AK93"/>
  <c r="CV93"/>
  <c r="AE93"/>
  <c r="CP60" i="19"/>
  <c r="CR60"/>
  <c r="CV23" i="44"/>
  <c r="CP55"/>
  <c r="CZ55"/>
  <c r="CY55" s="1"/>
  <c r="K50" i="19"/>
  <c r="CM50" s="1"/>
  <c r="CT103" i="44"/>
  <c r="CZ103" s="1"/>
  <c r="AP97"/>
  <c r="M97"/>
  <c r="CU32"/>
  <c r="BU51" i="19"/>
  <c r="CX97" i="44"/>
  <c r="CC28" i="19"/>
  <c r="U24" i="44"/>
  <c r="AD24"/>
  <c r="CX24"/>
  <c r="CR24"/>
  <c r="AP24"/>
  <c r="CC24"/>
  <c r="N24"/>
  <c r="CF24"/>
  <c r="BT24"/>
  <c r="BK24"/>
  <c r="AW68" i="19"/>
  <c r="S68"/>
  <c r="CA68"/>
  <c r="Y68"/>
  <c r="CV56"/>
  <c r="CX56"/>
  <c r="CP44"/>
  <c r="CZ44"/>
  <c r="CY44" s="1"/>
  <c r="AE83" i="44"/>
  <c r="CT83"/>
  <c r="BI83"/>
  <c r="BU83"/>
  <c r="AQ83"/>
  <c r="BO83"/>
  <c r="K83"/>
  <c r="CP58"/>
  <c r="CZ58"/>
  <c r="CY58" s="1"/>
  <c r="U102"/>
  <c r="AD102"/>
  <c r="CO102"/>
  <c r="DA65"/>
  <c r="G35" i="31"/>
  <c r="I35" s="1"/>
  <c r="S108" i="19"/>
  <c r="CT108"/>
  <c r="BU108"/>
  <c r="K108"/>
  <c r="CM108" s="1"/>
  <c r="CP67"/>
  <c r="CZ67"/>
  <c r="CA88"/>
  <c r="Y88"/>
  <c r="AQ88"/>
  <c r="BO88"/>
  <c r="AK88"/>
  <c r="CT88"/>
  <c r="CZ88" s="1"/>
  <c r="BI88"/>
  <c r="BU88"/>
  <c r="CG88"/>
  <c r="AE88"/>
  <c r="K88"/>
  <c r="S88"/>
  <c r="AW88"/>
  <c r="BC88"/>
  <c r="CV68"/>
  <c r="CG69" i="44"/>
  <c r="BI69"/>
  <c r="Y69"/>
  <c r="BU69"/>
  <c r="CG30"/>
  <c r="CT30"/>
  <c r="K30"/>
  <c r="CV24" i="19"/>
  <c r="CX24"/>
  <c r="CZ31" i="44"/>
  <c r="CY31" s="1"/>
  <c r="CP31"/>
  <c r="Y42" i="19"/>
  <c r="BU42"/>
  <c r="S42"/>
  <c r="AW42"/>
  <c r="CG42"/>
  <c r="AE42"/>
  <c r="BI42"/>
  <c r="AK42"/>
  <c r="CP86" i="44"/>
  <c r="CZ86"/>
  <c r="CY86" s="1"/>
  <c r="S34" i="19"/>
  <c r="AE34"/>
  <c r="AK34"/>
  <c r="Y34"/>
  <c r="CS80"/>
  <c r="CZ80"/>
  <c r="CY80" s="1"/>
  <c r="CS56"/>
  <c r="CU56"/>
  <c r="S79" i="44"/>
  <c r="CG79"/>
  <c r="Y79"/>
  <c r="CS44"/>
  <c r="CU44"/>
  <c r="CZ44"/>
  <c r="BO100" i="19"/>
  <c r="S100"/>
  <c r="CP64" i="44"/>
  <c r="CZ64"/>
  <c r="CY64" s="1"/>
  <c r="CP137" i="19"/>
  <c r="CZ137"/>
  <c r="CV118"/>
  <c r="CV94" i="44"/>
  <c r="D18" i="29"/>
  <c r="D21"/>
  <c r="D22"/>
  <c r="D24"/>
  <c r="F26"/>
  <c r="D16"/>
  <c r="D26" s="1"/>
  <c r="D19"/>
  <c r="V26"/>
  <c r="D23"/>
  <c r="L26"/>
  <c r="CP27" i="44"/>
  <c r="CR27"/>
  <c r="CZ27"/>
  <c r="CY117" i="19"/>
  <c r="K52" i="44"/>
  <c r="CT52"/>
  <c r="S18" i="19"/>
  <c r="CT18"/>
  <c r="BI18"/>
  <c r="Y18"/>
  <c r="AE18"/>
  <c r="AK18"/>
  <c r="BC18"/>
  <c r="AW18"/>
  <c r="BO18"/>
  <c r="AQ18"/>
  <c r="BU18"/>
  <c r="BW102" i="44"/>
  <c r="BK102"/>
  <c r="BU58"/>
  <c r="AE58"/>
  <c r="AW58"/>
  <c r="BC58"/>
  <c r="BO58"/>
  <c r="CG58"/>
  <c r="S58"/>
  <c r="BI58"/>
  <c r="AQ58"/>
  <c r="AK58"/>
  <c r="CA58"/>
  <c r="Y58"/>
  <c r="K84"/>
  <c r="Y84"/>
  <c r="CT84"/>
  <c r="AQ33" i="19"/>
  <c r="CT33"/>
  <c r="BU33"/>
  <c r="S33"/>
  <c r="CS76"/>
  <c r="CZ76"/>
  <c r="CT111"/>
  <c r="CU111" s="1"/>
  <c r="BI111"/>
  <c r="CA111"/>
  <c r="Y111"/>
  <c r="CV111"/>
  <c r="BC111"/>
  <c r="K111"/>
  <c r="CM111" s="1"/>
  <c r="S111"/>
  <c r="AE111"/>
  <c r="BU111"/>
  <c r="AW111"/>
  <c r="BO111"/>
  <c r="CG111"/>
  <c r="AK111"/>
  <c r="AQ111"/>
  <c r="CP66" i="44"/>
  <c r="CZ66"/>
  <c r="CY66" s="1"/>
  <c r="CP69" i="19"/>
  <c r="CZ69"/>
  <c r="CY69" s="1"/>
  <c r="P26" i="29"/>
  <c r="D20"/>
  <c r="CS49" i="44"/>
  <c r="CU49"/>
  <c r="CZ49"/>
  <c r="AK84" i="19"/>
  <c r="CA84"/>
  <c r="AE84"/>
  <c r="Y84"/>
  <c r="K84"/>
  <c r="CM84" s="1"/>
  <c r="CG84"/>
  <c r="AQ84"/>
  <c r="S84"/>
  <c r="BO84"/>
  <c r="BU84"/>
  <c r="CT84"/>
  <c r="CU84" s="1"/>
  <c r="CV84"/>
  <c r="AW84"/>
  <c r="BC84"/>
  <c r="BI84"/>
  <c r="CZ36" i="44"/>
  <c r="CY36" s="1"/>
  <c r="CS36"/>
  <c r="CI102"/>
  <c r="CC102"/>
  <c r="CV102"/>
  <c r="K67"/>
  <c r="CM67" s="1"/>
  <c r="BU67"/>
  <c r="BC67"/>
  <c r="CA67"/>
  <c r="CT67"/>
  <c r="CU67" s="1"/>
  <c r="BU126" i="19"/>
  <c r="CG126"/>
  <c r="AQ126"/>
  <c r="CS47" i="44"/>
  <c r="CU47"/>
  <c r="CP23"/>
  <c r="CZ23"/>
  <c r="CV27"/>
  <c r="CX27"/>
  <c r="K26" i="19"/>
  <c r="CM26" s="1"/>
  <c r="BU26"/>
  <c r="CG26"/>
  <c r="AQ26"/>
  <c r="BI26"/>
  <c r="Y26"/>
  <c r="AW26"/>
  <c r="AK26"/>
  <c r="CA26"/>
  <c r="CT26"/>
  <c r="CU26" s="1"/>
  <c r="S26"/>
  <c r="CV26"/>
  <c r="BC26"/>
  <c r="AE26"/>
  <c r="BO26"/>
  <c r="K26" i="44"/>
  <c r="CM26" s="1"/>
  <c r="AK26"/>
  <c r="BO26"/>
  <c r="CG26"/>
  <c r="Y26"/>
  <c r="BC26"/>
  <c r="CT26"/>
  <c r="CU26" s="1"/>
  <c r="AW26"/>
  <c r="BU26"/>
  <c r="CV26"/>
  <c r="CX89" i="19"/>
  <c r="CV89"/>
  <c r="CP88"/>
  <c r="CY96" i="44"/>
  <c r="S16"/>
  <c r="BC16"/>
  <c r="CT16"/>
  <c r="CU16" s="1"/>
  <c r="AW16"/>
  <c r="K16"/>
  <c r="CM16" s="1"/>
  <c r="BI16"/>
  <c r="Y16"/>
  <c r="CG16"/>
  <c r="BO16"/>
  <c r="CA16"/>
  <c r="AK16"/>
  <c r="AE16"/>
  <c r="BU16"/>
  <c r="AQ16"/>
  <c r="BE102"/>
  <c r="X102"/>
  <c r="AS102"/>
  <c r="BB102"/>
  <c r="CR102"/>
  <c r="M102"/>
  <c r="BT102"/>
  <c r="CF102"/>
  <c r="AA102"/>
  <c r="AV102"/>
  <c r="BN102"/>
  <c r="BZ102"/>
  <c r="AP102"/>
  <c r="AV106" i="19"/>
  <c r="BE106"/>
  <c r="AY106"/>
  <c r="AG106"/>
  <c r="U106"/>
  <c r="AA106"/>
  <c r="AD106"/>
  <c r="BW106"/>
  <c r="M70"/>
  <c r="CR70"/>
  <c r="N70"/>
  <c r="AJ70"/>
  <c r="CX70"/>
  <c r="AV70"/>
  <c r="CI70"/>
  <c r="AA66"/>
  <c r="N66"/>
  <c r="BH66"/>
  <c r="CX66"/>
  <c r="AM66"/>
  <c r="BT66"/>
  <c r="AV66"/>
  <c r="AP47"/>
  <c r="CL47"/>
  <c r="CR51"/>
  <c r="BQ115"/>
  <c r="BK65"/>
  <c r="AY65"/>
  <c r="BZ22" i="44"/>
  <c r="CO22"/>
  <c r="CX22"/>
  <c r="AM22"/>
  <c r="AS22"/>
  <c r="R22"/>
  <c r="AY22"/>
  <c r="BE42"/>
  <c r="AA42"/>
  <c r="BZ42"/>
  <c r="BH42"/>
  <c r="AJ42"/>
  <c r="AP42"/>
  <c r="BQ42"/>
  <c r="BN42"/>
  <c r="BT79"/>
  <c r="CF79"/>
  <c r="U79"/>
  <c r="BK79"/>
  <c r="BE79"/>
  <c r="BN79"/>
  <c r="R20"/>
  <c r="AA20"/>
  <c r="AV14" i="19"/>
  <c r="BE14"/>
  <c r="CR14"/>
  <c r="X14"/>
  <c r="CI14"/>
  <c r="AG14"/>
  <c r="R14"/>
  <c r="CX14"/>
  <c r="AM14"/>
  <c r="CL57"/>
  <c r="BT57"/>
  <c r="BQ57"/>
  <c r="CO57"/>
  <c r="BB57"/>
  <c r="CR57"/>
  <c r="CC57"/>
  <c r="BT87"/>
  <c r="BZ87"/>
  <c r="BK87"/>
  <c r="BN87"/>
  <c r="CC87"/>
  <c r="R87"/>
  <c r="BB87"/>
  <c r="AP87"/>
  <c r="CR41"/>
  <c r="U41"/>
  <c r="CF41"/>
  <c r="BW41"/>
  <c r="O41"/>
  <c r="N41"/>
  <c r="BT41"/>
  <c r="CX41"/>
  <c r="AV41"/>
  <c r="BK41"/>
  <c r="AA41"/>
  <c r="BQ41"/>
  <c r="AP41"/>
  <c r="AP61"/>
  <c r="U61"/>
  <c r="BH61"/>
  <c r="BZ61"/>
  <c r="AA61"/>
  <c r="BB61"/>
  <c r="BT61"/>
  <c r="CX61"/>
  <c r="BB122"/>
  <c r="CF122"/>
  <c r="N122"/>
  <c r="CI122"/>
  <c r="X122"/>
  <c r="AM122"/>
  <c r="CC122"/>
  <c r="CX122"/>
  <c r="BT122"/>
  <c r="AG122"/>
  <c r="BW122"/>
  <c r="AP122"/>
  <c r="AD122"/>
  <c r="BZ122"/>
  <c r="BN122"/>
  <c r="AV122"/>
  <c r="BT64"/>
  <c r="AM64"/>
  <c r="AD64"/>
  <c r="CX64"/>
  <c r="CR64"/>
  <c r="AP64"/>
  <c r="AJ64"/>
  <c r="R64"/>
  <c r="X64"/>
  <c r="CF64"/>
  <c r="CO64"/>
  <c r="CU64"/>
  <c r="BH64"/>
  <c r="CI105"/>
  <c r="U105"/>
  <c r="AV105"/>
  <c r="CF105"/>
  <c r="X105"/>
  <c r="BE105"/>
  <c r="CL105"/>
  <c r="AP105"/>
  <c r="BH114"/>
  <c r="M114"/>
  <c r="BT114"/>
  <c r="CX114"/>
  <c r="AV114"/>
  <c r="AM114"/>
  <c r="AP114"/>
  <c r="AD114"/>
  <c r="AA114"/>
  <c r="BK114"/>
  <c r="R114"/>
  <c r="CC114"/>
  <c r="BE116"/>
  <c r="CF116"/>
  <c r="CI116"/>
  <c r="BW116"/>
  <c r="AD116"/>
  <c r="BN116"/>
  <c r="AS116"/>
  <c r="AM116"/>
  <c r="BB116"/>
  <c r="BH116"/>
  <c r="M116"/>
  <c r="BW45"/>
  <c r="BT45"/>
  <c r="BN45"/>
  <c r="CF45"/>
  <c r="CC45"/>
  <c r="N45"/>
  <c r="AY45"/>
  <c r="BB45"/>
  <c r="BE45"/>
  <c r="BK45"/>
  <c r="U45"/>
  <c r="CX45"/>
  <c r="BZ45"/>
  <c r="X44"/>
  <c r="CI44"/>
  <c r="BT44"/>
  <c r="AY44"/>
  <c r="BZ44"/>
  <c r="AA44"/>
  <c r="AJ44"/>
  <c r="R44"/>
  <c r="BN44"/>
  <c r="CR44"/>
  <c r="AS44"/>
  <c r="BW44"/>
  <c r="CO44"/>
  <c r="CF44"/>
  <c r="AY135"/>
  <c r="AA135"/>
  <c r="BB135"/>
  <c r="CI135"/>
  <c r="BZ135"/>
  <c r="BK135"/>
  <c r="U135"/>
  <c r="BN135"/>
  <c r="AG135"/>
  <c r="AV135"/>
  <c r="X135"/>
  <c r="CX135"/>
  <c r="CR135"/>
  <c r="AD135"/>
  <c r="AD93"/>
  <c r="X93"/>
  <c r="AY93"/>
  <c r="AG93"/>
  <c r="BZ93"/>
  <c r="BK93"/>
  <c r="CO93"/>
  <c r="BQ93"/>
  <c r="N93"/>
  <c r="CF93"/>
  <c r="R93"/>
  <c r="M93"/>
  <c r="BE93"/>
  <c r="CR75" i="44"/>
  <c r="O75"/>
  <c r="CR88"/>
  <c r="CU88"/>
  <c r="CR76"/>
  <c r="BW76"/>
  <c r="AA76"/>
  <c r="BE76"/>
  <c r="U76"/>
  <c r="CL76"/>
  <c r="R76"/>
  <c r="BT76"/>
  <c r="BZ76"/>
  <c r="AV76"/>
  <c r="AS76"/>
  <c r="AV99"/>
  <c r="BN99"/>
  <c r="AP99"/>
  <c r="AM99"/>
  <c r="M99"/>
  <c r="AG99"/>
  <c r="CL99"/>
  <c r="CC99"/>
  <c r="CI99"/>
  <c r="AY99"/>
  <c r="AG51"/>
  <c r="U51"/>
  <c r="BW51"/>
  <c r="AS51"/>
  <c r="M51"/>
  <c r="X51"/>
  <c r="BH51"/>
  <c r="CU51"/>
  <c r="U13"/>
  <c r="M13"/>
  <c r="CL13"/>
  <c r="N13"/>
  <c r="BZ13"/>
  <c r="BN13"/>
  <c r="BB13"/>
  <c r="CR13"/>
  <c r="CF104"/>
  <c r="AV104"/>
  <c r="U104"/>
  <c r="N104"/>
  <c r="CI104"/>
  <c r="O104"/>
  <c r="BH104"/>
  <c r="AM104"/>
  <c r="CR14"/>
  <c r="U14"/>
  <c r="BE14"/>
  <c r="AP14"/>
  <c r="CO14"/>
  <c r="CF14"/>
  <c r="BZ50"/>
  <c r="X50"/>
  <c r="CX50"/>
  <c r="AA50"/>
  <c r="CO50"/>
  <c r="BT50"/>
  <c r="CL50"/>
  <c r="BN50"/>
  <c r="M50"/>
  <c r="AD50"/>
  <c r="BW50"/>
  <c r="U50"/>
  <c r="CR50"/>
  <c r="M80"/>
  <c r="AY80"/>
  <c r="BE80"/>
  <c r="AM80"/>
  <c r="BQ80"/>
  <c r="AA80"/>
  <c r="AJ80"/>
  <c r="BN80"/>
  <c r="BZ37" i="19"/>
  <c r="CF37"/>
  <c r="M37"/>
  <c r="N37"/>
  <c r="AJ37"/>
  <c r="BQ37"/>
  <c r="BN37"/>
  <c r="CL37"/>
  <c r="U37"/>
  <c r="AG37"/>
  <c r="CX59"/>
  <c r="AP59"/>
  <c r="BE59"/>
  <c r="N59"/>
  <c r="CF59"/>
  <c r="AY59"/>
  <c r="AM59"/>
  <c r="BQ59"/>
  <c r="M59"/>
  <c r="R59"/>
  <c r="CR59"/>
  <c r="X43"/>
  <c r="AP43"/>
  <c r="CO43"/>
  <c r="BQ43"/>
  <c r="BW52"/>
  <c r="BT52"/>
  <c r="CX52"/>
  <c r="R52"/>
  <c r="AS52"/>
  <c r="BZ52"/>
  <c r="CO52"/>
  <c r="AJ52"/>
  <c r="CC52"/>
  <c r="BQ52"/>
  <c r="CF52"/>
  <c r="CR52"/>
  <c r="BH52"/>
  <c r="CL52"/>
  <c r="BK52"/>
  <c r="AD52"/>
  <c r="CI94"/>
  <c r="AJ94"/>
  <c r="BK94"/>
  <c r="AA94"/>
  <c r="CF94"/>
  <c r="X94"/>
  <c r="AD94"/>
  <c r="CL94"/>
  <c r="AJ28"/>
  <c r="U28"/>
  <c r="BK28"/>
  <c r="BT28"/>
  <c r="M28"/>
  <c r="BB28"/>
  <c r="BE28"/>
  <c r="X28"/>
  <c r="CF28"/>
  <c r="BQ28"/>
  <c r="R123"/>
  <c r="X123"/>
  <c r="CI123"/>
  <c r="N123"/>
  <c r="BN123"/>
  <c r="M123"/>
  <c r="BB123"/>
  <c r="AM123"/>
  <c r="BW123"/>
  <c r="AS123"/>
  <c r="AA123"/>
  <c r="AG129"/>
  <c r="AV129"/>
  <c r="AJ129"/>
  <c r="AS129"/>
  <c r="R129"/>
  <c r="AP129"/>
  <c r="M129"/>
  <c r="CI129"/>
  <c r="BE129"/>
  <c r="CL129"/>
  <c r="BT129"/>
  <c r="AM129"/>
  <c r="DA129"/>
  <c r="BN129"/>
  <c r="X129"/>
  <c r="U129"/>
  <c r="CC129"/>
  <c r="CU125"/>
  <c r="CR125"/>
  <c r="BQ125"/>
  <c r="BH125"/>
  <c r="AA125"/>
  <c r="CC125"/>
  <c r="AP125"/>
  <c r="CL125"/>
  <c r="BK125"/>
  <c r="CX83"/>
  <c r="CR83"/>
  <c r="CC83"/>
  <c r="BN83"/>
  <c r="U83"/>
  <c r="CF83"/>
  <c r="DA83"/>
  <c r="CL83"/>
  <c r="M63"/>
  <c r="CF63"/>
  <c r="AA63"/>
  <c r="CL63"/>
  <c r="BE63"/>
  <c r="U63"/>
  <c r="AY63"/>
  <c r="BN59" i="44"/>
  <c r="AA59"/>
  <c r="CF59"/>
  <c r="BE59"/>
  <c r="BQ59"/>
  <c r="CI59"/>
  <c r="AG59"/>
  <c r="AM59"/>
  <c r="AD59"/>
  <c r="R59"/>
  <c r="U59"/>
  <c r="BT59"/>
  <c r="AS82"/>
  <c r="N82"/>
  <c r="BE82"/>
  <c r="AG82"/>
  <c r="M82"/>
  <c r="AM82"/>
  <c r="BK82"/>
  <c r="O82"/>
  <c r="AY82"/>
  <c r="BZ82"/>
  <c r="BB82"/>
  <c r="R82"/>
  <c r="DA81"/>
  <c r="N81"/>
  <c r="CR46"/>
  <c r="BT46"/>
  <c r="BH46"/>
  <c r="BB46"/>
  <c r="CO46"/>
  <c r="AY46"/>
  <c r="BN46"/>
  <c r="AG46"/>
  <c r="AM46"/>
  <c r="BW46"/>
  <c r="CF46"/>
  <c r="CL46"/>
  <c r="BB63"/>
  <c r="CR63"/>
  <c r="BN30"/>
  <c r="AP30"/>
  <c r="AG30"/>
  <c r="BK30"/>
  <c r="AJ30"/>
  <c r="M30"/>
  <c r="BH30"/>
  <c r="CR30"/>
  <c r="BB30"/>
  <c r="CF30"/>
  <c r="AA30"/>
  <c r="AS30"/>
  <c r="CO28"/>
  <c r="CI28"/>
  <c r="N28"/>
  <c r="AV28"/>
  <c r="AA28"/>
  <c r="BZ28"/>
  <c r="M28"/>
  <c r="BQ28"/>
  <c r="AD28"/>
  <c r="BK28"/>
  <c r="AS28"/>
  <c r="BE28"/>
  <c r="AM28"/>
  <c r="BW28"/>
  <c r="O28"/>
  <c r="BB98"/>
  <c r="BW98"/>
  <c r="AM98"/>
  <c r="M98"/>
  <c r="AP98"/>
  <c r="CO98"/>
  <c r="BE98"/>
  <c r="X98"/>
  <c r="AG98"/>
  <c r="N98"/>
  <c r="CR98"/>
  <c r="AA98"/>
  <c r="AY98"/>
  <c r="AJ98"/>
  <c r="CU98"/>
  <c r="BT89"/>
  <c r="N89"/>
  <c r="AJ89"/>
  <c r="CO89"/>
  <c r="AD89"/>
  <c r="U89"/>
  <c r="AV89"/>
  <c r="CI89"/>
  <c r="CX89"/>
  <c r="AY89"/>
  <c r="BN89"/>
  <c r="M89"/>
  <c r="CC89"/>
  <c r="CF89"/>
  <c r="AA38"/>
  <c r="BZ38"/>
  <c r="BW38"/>
  <c r="CC38"/>
  <c r="CU38"/>
  <c r="BK38"/>
  <c r="AP38"/>
  <c r="BB38"/>
  <c r="O38"/>
  <c r="CF38"/>
  <c r="AS38"/>
  <c r="CL38"/>
  <c r="CX38"/>
  <c r="CL19"/>
  <c r="U19"/>
  <c r="CF19"/>
  <c r="BQ19"/>
  <c r="BK19"/>
  <c r="CI19"/>
  <c r="AP19"/>
  <c r="AM19"/>
  <c r="BH19"/>
  <c r="BB19"/>
  <c r="X19"/>
  <c r="BT19"/>
  <c r="CO19"/>
  <c r="AA69"/>
  <c r="CI69"/>
  <c r="AG69"/>
  <c r="AY69"/>
  <c r="M69"/>
  <c r="BH69"/>
  <c r="AS69"/>
  <c r="BE69"/>
  <c r="CO69"/>
  <c r="BN69"/>
  <c r="N69"/>
  <c r="BQ69"/>
  <c r="CR69"/>
  <c r="CX69"/>
  <c r="CL69"/>
  <c r="BK69"/>
  <c r="BT69"/>
  <c r="BB69"/>
  <c r="BW69"/>
  <c r="AV44" i="19"/>
  <c r="CU44"/>
  <c r="AV116"/>
  <c r="AA116"/>
  <c r="N114"/>
  <c r="BN114"/>
  <c r="BN64"/>
  <c r="AG64"/>
  <c r="AY122"/>
  <c r="M122"/>
  <c r="AY123"/>
  <c r="AD28"/>
  <c r="BE52"/>
  <c r="AA89" i="44"/>
  <c r="CX98"/>
  <c r="AS46"/>
  <c r="R46"/>
  <c r="BQ38"/>
  <c r="AJ38"/>
  <c r="X38"/>
  <c r="CO38"/>
  <c r="CI38"/>
  <c r="U38"/>
  <c r="N38"/>
  <c r="AY38"/>
  <c r="AM38"/>
  <c r="BH38"/>
  <c r="AV38"/>
  <c r="M38"/>
  <c r="DA38"/>
  <c r="CR38"/>
  <c r="BN38"/>
  <c r="BT38"/>
  <c r="AV19"/>
  <c r="BN19"/>
  <c r="AA19"/>
  <c r="CX19"/>
  <c r="BE19"/>
  <c r="AJ19"/>
  <c r="AD19"/>
  <c r="D22" i="59"/>
  <c r="C31" i="31"/>
  <c r="C26"/>
  <c r="AA24" i="44"/>
  <c r="CI24"/>
  <c r="AS24"/>
  <c r="CU24"/>
  <c r="BE24"/>
  <c r="AG24"/>
  <c r="CO24"/>
  <c r="AM24"/>
  <c r="BB24"/>
  <c r="AV24"/>
  <c r="R24"/>
  <c r="BW24"/>
  <c r="U17"/>
  <c r="CL17"/>
  <c r="G29" i="31"/>
  <c r="CI38" i="19"/>
  <c r="X38"/>
  <c r="R38"/>
  <c r="CX38"/>
  <c r="CL38"/>
  <c r="BW38"/>
  <c r="BQ38"/>
  <c r="N38"/>
  <c r="AG38"/>
  <c r="BK38"/>
  <c r="BE38"/>
  <c r="AY38"/>
  <c r="AS38"/>
  <c r="AA38"/>
  <c r="U38"/>
  <c r="O38"/>
  <c r="AM38"/>
  <c r="M38"/>
  <c r="CR38"/>
  <c r="CO38"/>
  <c r="CU38"/>
  <c r="CF38"/>
  <c r="BZ38"/>
  <c r="AP38"/>
  <c r="CC38"/>
  <c r="BT38"/>
  <c r="BN38"/>
  <c r="BH38"/>
  <c r="BB38"/>
  <c r="AJ38"/>
  <c r="AD38"/>
  <c r="AV38"/>
  <c r="DA38"/>
  <c r="R37"/>
  <c r="AV37"/>
  <c r="BE37"/>
  <c r="AY37"/>
  <c r="BK37"/>
  <c r="BT37"/>
  <c r="CI37"/>
  <c r="AM37"/>
  <c r="BH37"/>
  <c r="CC37"/>
  <c r="BW37"/>
  <c r="CX37"/>
  <c r="CO37"/>
  <c r="BB37"/>
  <c r="X37"/>
  <c r="AA37"/>
  <c r="AD59"/>
  <c r="BT59"/>
  <c r="AJ59"/>
  <c r="CO59"/>
  <c r="CL59"/>
  <c r="AA59"/>
  <c r="CI59"/>
  <c r="BN59"/>
  <c r="BB59"/>
  <c r="BH59"/>
  <c r="BK59"/>
  <c r="AG59"/>
  <c r="BW59"/>
  <c r="AS59"/>
  <c r="AV59"/>
  <c r="CX43"/>
  <c r="AM43"/>
  <c r="BK43"/>
  <c r="CI43"/>
  <c r="BW43"/>
  <c r="BB43"/>
  <c r="AG43"/>
  <c r="M43"/>
  <c r="AA43"/>
  <c r="R43"/>
  <c r="AV43"/>
  <c r="AY43"/>
  <c r="N43"/>
  <c r="CC43"/>
  <c r="CL43"/>
  <c r="CF43"/>
  <c r="AD43"/>
  <c r="CR43"/>
  <c r="BH43"/>
  <c r="BN43"/>
  <c r="U43"/>
  <c r="AJ43"/>
  <c r="BT43"/>
  <c r="AS43"/>
  <c r="BE43"/>
  <c r="CI52"/>
  <c r="X52"/>
  <c r="AG52"/>
  <c r="U52"/>
  <c r="M52"/>
  <c r="X138"/>
  <c r="CX138"/>
  <c r="BQ138"/>
  <c r="M138"/>
  <c r="U138"/>
  <c r="AS138"/>
  <c r="CO138"/>
  <c r="BW138"/>
  <c r="R138"/>
  <c r="AP138"/>
  <c r="AD138"/>
  <c r="AJ138"/>
  <c r="CR138"/>
  <c r="BZ138"/>
  <c r="AM138"/>
  <c r="CL138"/>
  <c r="BT138"/>
  <c r="CC138"/>
  <c r="BN138"/>
  <c r="AG138"/>
  <c r="BB138"/>
  <c r="AY138"/>
  <c r="AA138"/>
  <c r="N138"/>
  <c r="BK138"/>
  <c r="BE138"/>
  <c r="CF138"/>
  <c r="BH138"/>
  <c r="AV138"/>
  <c r="CI138"/>
  <c r="BW94"/>
  <c r="BN94"/>
  <c r="N94"/>
  <c r="AS94"/>
  <c r="AY94"/>
  <c r="AM94"/>
  <c r="CR94"/>
  <c r="BB94"/>
  <c r="CO94"/>
  <c r="BE94"/>
  <c r="BH94"/>
  <c r="BQ94"/>
  <c r="CX94"/>
  <c r="AG94"/>
  <c r="CC94"/>
  <c r="BE46"/>
  <c r="AV46"/>
  <c r="CX46"/>
  <c r="BK46"/>
  <c r="AM46"/>
  <c r="CI46"/>
  <c r="CO46"/>
  <c r="BB46"/>
  <c r="BT46"/>
  <c r="CL46"/>
  <c r="BH46"/>
  <c r="BN46"/>
  <c r="AG46"/>
  <c r="CF46"/>
  <c r="AA46"/>
  <c r="BQ46"/>
  <c r="R46"/>
  <c r="AY46"/>
  <c r="CR46"/>
  <c r="U46"/>
  <c r="N46"/>
  <c r="AJ46"/>
  <c r="M46"/>
  <c r="BW46"/>
  <c r="AD46"/>
  <c r="X46"/>
  <c r="CC46"/>
  <c r="AS46"/>
  <c r="BZ46"/>
  <c r="O46"/>
  <c r="CU46"/>
  <c r="AP46"/>
  <c r="DA46"/>
  <c r="U134"/>
  <c r="BE134"/>
  <c r="CL134"/>
  <c r="AG134"/>
  <c r="AD134"/>
  <c r="AJ134"/>
  <c r="CO134"/>
  <c r="CF134"/>
  <c r="BW134"/>
  <c r="AA134"/>
  <c r="CI134"/>
  <c r="BQ134"/>
  <c r="AS134"/>
  <c r="CC134"/>
  <c r="AY134"/>
  <c r="BB134"/>
  <c r="BN134"/>
  <c r="AM134"/>
  <c r="BK134"/>
  <c r="AV134"/>
  <c r="BT134"/>
  <c r="X134"/>
  <c r="M134"/>
  <c r="BZ134"/>
  <c r="BH134"/>
  <c r="N134"/>
  <c r="R134"/>
  <c r="AP134"/>
  <c r="CR134"/>
  <c r="AS28"/>
  <c r="BZ28"/>
  <c r="AY28"/>
  <c r="BH28"/>
  <c r="AA28"/>
  <c r="CX28"/>
  <c r="BN28"/>
  <c r="CI28"/>
  <c r="AM28"/>
  <c r="AG28"/>
  <c r="R28"/>
  <c r="CR28"/>
  <c r="AP28"/>
  <c r="CL28"/>
  <c r="CO28"/>
  <c r="N28"/>
  <c r="AV28"/>
  <c r="BT123"/>
  <c r="CC123"/>
  <c r="CX123"/>
  <c r="U123"/>
  <c r="AD123"/>
  <c r="BQ123"/>
  <c r="AV123"/>
  <c r="CR123"/>
  <c r="AJ123"/>
  <c r="AG123"/>
  <c r="BH123"/>
  <c r="CX110"/>
  <c r="AP110"/>
  <c r="X110"/>
  <c r="AA110"/>
  <c r="AD110"/>
  <c r="R110"/>
  <c r="CI110"/>
  <c r="CR110"/>
  <c r="U110"/>
  <c r="AM110"/>
  <c r="BT110"/>
  <c r="BB110"/>
  <c r="AJ110"/>
  <c r="AG110"/>
  <c r="CC110"/>
  <c r="M110"/>
  <c r="AV110"/>
  <c r="CO110"/>
  <c r="BK110"/>
  <c r="BE110"/>
  <c r="CL110"/>
  <c r="BZ110"/>
  <c r="BW110"/>
  <c r="BQ110"/>
  <c r="N110"/>
  <c r="BN110"/>
  <c r="BH110"/>
  <c r="CF110"/>
  <c r="AY110"/>
  <c r="AS110"/>
  <c r="CF129"/>
  <c r="BK129"/>
  <c r="BZ129"/>
  <c r="CX129"/>
  <c r="O129"/>
  <c r="N129"/>
  <c r="AD129"/>
  <c r="AA129"/>
  <c r="BQ129"/>
  <c r="R125"/>
  <c r="AS125"/>
  <c r="M125"/>
  <c r="BT125"/>
  <c r="AG125"/>
  <c r="BW125"/>
  <c r="BZ125"/>
  <c r="AY125"/>
  <c r="AV125"/>
  <c r="CI125"/>
  <c r="BE125"/>
  <c r="AD125"/>
  <c r="N125"/>
  <c r="BN125"/>
  <c r="BW83"/>
  <c r="BZ83"/>
  <c r="BH83"/>
  <c r="X83"/>
  <c r="AM83"/>
  <c r="R83"/>
  <c r="M83"/>
  <c r="BK83"/>
  <c r="BQ83"/>
  <c r="AS83"/>
  <c r="CI83"/>
  <c r="AA83"/>
  <c r="AV83"/>
  <c r="AY83"/>
  <c r="BT83"/>
  <c r="BE83"/>
  <c r="AV63"/>
  <c r="BH63"/>
  <c r="AD63"/>
  <c r="R63"/>
  <c r="AG63"/>
  <c r="BT63"/>
  <c r="BQ63"/>
  <c r="N63"/>
  <c r="BZ63"/>
  <c r="CR63"/>
  <c r="AS63"/>
  <c r="BB63"/>
  <c r="AJ63"/>
  <c r="CC63"/>
  <c r="CI63"/>
  <c r="CX63"/>
  <c r="BB59" i="44"/>
  <c r="CX59"/>
  <c r="CC59"/>
  <c r="N59"/>
  <c r="X59"/>
  <c r="CO59"/>
  <c r="M59"/>
  <c r="CR59"/>
  <c r="BZ59"/>
  <c r="BW59"/>
  <c r="AP59"/>
  <c r="CU59"/>
  <c r="AV59"/>
  <c r="AY59"/>
  <c r="AS59"/>
  <c r="BH59"/>
  <c r="DA59"/>
  <c r="AV82"/>
  <c r="BT82"/>
  <c r="CL82"/>
  <c r="CF82"/>
  <c r="BQ82"/>
  <c r="CI82"/>
  <c r="AJ82"/>
  <c r="DA82"/>
  <c r="CO82"/>
  <c r="U82"/>
  <c r="CX82"/>
  <c r="AA82"/>
  <c r="CC82"/>
  <c r="AP82"/>
  <c r="BN82"/>
  <c r="BW82"/>
  <c r="CU82"/>
  <c r="AY81"/>
  <c r="BN81"/>
  <c r="BK81"/>
  <c r="R81"/>
  <c r="CF81"/>
  <c r="AG81"/>
  <c r="AA81"/>
  <c r="AV81"/>
  <c r="X81"/>
  <c r="BH81"/>
  <c r="BW81"/>
  <c r="BZ81"/>
  <c r="AJ81"/>
  <c r="BE81"/>
  <c r="BQ81"/>
  <c r="AD81"/>
  <c r="AS81"/>
  <c r="CL81"/>
  <c r="AP81"/>
  <c r="CO81"/>
  <c r="M81"/>
  <c r="BB81"/>
  <c r="U81"/>
  <c r="CI81"/>
  <c r="CC81"/>
  <c r="BT81"/>
  <c r="CX81"/>
  <c r="AM81"/>
  <c r="CU81"/>
  <c r="O81"/>
  <c r="AS39"/>
  <c r="BN39"/>
  <c r="AY39"/>
  <c r="BW39"/>
  <c r="M39"/>
  <c r="X39"/>
  <c r="AP39"/>
  <c r="BB39"/>
  <c r="CC39"/>
  <c r="AD39"/>
  <c r="AV39"/>
  <c r="BZ39"/>
  <c r="CL39"/>
  <c r="BQ39"/>
  <c r="BH39"/>
  <c r="CX39"/>
  <c r="R39"/>
  <c r="BK39"/>
  <c r="AJ39"/>
  <c r="AG39"/>
  <c r="AA39"/>
  <c r="U39"/>
  <c r="BE39"/>
  <c r="O39"/>
  <c r="CU39"/>
  <c r="CO39"/>
  <c r="BT39"/>
  <c r="N39"/>
  <c r="CF39"/>
  <c r="AM39"/>
  <c r="CI39"/>
  <c r="BN60"/>
  <c r="CF60"/>
  <c r="BT60"/>
  <c r="U60"/>
  <c r="AD60"/>
  <c r="M60"/>
  <c r="AG60"/>
  <c r="BH60"/>
  <c r="AJ60"/>
  <c r="AP60"/>
  <c r="AS60"/>
  <c r="R60"/>
  <c r="BK60"/>
  <c r="BQ60"/>
  <c r="AY60"/>
  <c r="DA60"/>
  <c r="CU60"/>
  <c r="BB60"/>
  <c r="X60"/>
  <c r="BE60"/>
  <c r="CL60"/>
  <c r="CR60"/>
  <c r="CI60"/>
  <c r="CC60"/>
  <c r="AA60"/>
  <c r="AM60"/>
  <c r="CO60"/>
  <c r="AV60"/>
  <c r="BZ60"/>
  <c r="O60"/>
  <c r="CX60"/>
  <c r="N60"/>
  <c r="BW60"/>
  <c r="M46"/>
  <c r="U46"/>
  <c r="AJ46"/>
  <c r="BZ46"/>
  <c r="N46"/>
  <c r="O46"/>
  <c r="BQ46"/>
  <c r="AV46"/>
  <c r="BE46"/>
  <c r="DA46"/>
  <c r="AP46"/>
  <c r="CX46"/>
  <c r="CU46"/>
  <c r="CI46"/>
  <c r="AD46"/>
  <c r="BK46"/>
  <c r="CC46"/>
  <c r="R63"/>
  <c r="CX63"/>
  <c r="CC63"/>
  <c r="CF63"/>
  <c r="CO63"/>
  <c r="O63"/>
  <c r="AP63"/>
  <c r="AJ63"/>
  <c r="AV63"/>
  <c r="CU63"/>
  <c r="BK63"/>
  <c r="CL63"/>
  <c r="BE63"/>
  <c r="BH63"/>
  <c r="AD63"/>
  <c r="AS63"/>
  <c r="CI63"/>
  <c r="X63"/>
  <c r="AG63"/>
  <c r="AM63"/>
  <c r="BW63"/>
  <c r="U63"/>
  <c r="AA63"/>
  <c r="BT63"/>
  <c r="M63"/>
  <c r="AY63"/>
  <c r="BQ63"/>
  <c r="BZ63"/>
  <c r="BN63"/>
  <c r="BE30"/>
  <c r="CI30"/>
  <c r="X30"/>
  <c r="CL30"/>
  <c r="CO30"/>
  <c r="R30"/>
  <c r="AD30"/>
  <c r="U30"/>
  <c r="AY28"/>
  <c r="CL28"/>
  <c r="U28"/>
  <c r="CX28"/>
  <c r="CU28"/>
  <c r="CI98"/>
  <c r="AD98"/>
  <c r="CC98"/>
  <c r="BW89"/>
  <c r="CR89"/>
  <c r="R89"/>
  <c r="BK89"/>
  <c r="AS89"/>
  <c r="CU89"/>
  <c r="DA89"/>
  <c r="F25" i="59"/>
  <c r="F22"/>
  <c r="F21"/>
  <c r="F28" s="1"/>
  <c r="F26"/>
  <c r="G15" i="8"/>
  <c r="E15"/>
  <c r="C21" i="31"/>
  <c r="C23"/>
  <c r="AA48" i="19"/>
  <c r="CL48"/>
  <c r="CU48"/>
  <c r="M48"/>
  <c r="N48"/>
  <c r="BH48"/>
  <c r="BB48"/>
  <c r="AY48"/>
  <c r="AS48"/>
  <c r="BK48"/>
  <c r="AV48"/>
  <c r="BT48"/>
  <c r="CX48"/>
  <c r="AJ48"/>
  <c r="AG48"/>
  <c r="BQ48"/>
  <c r="BW48"/>
  <c r="BZ48"/>
  <c r="CC48"/>
  <c r="CF48"/>
  <c r="CI48"/>
  <c r="AD48"/>
  <c r="AM48"/>
  <c r="CO48"/>
  <c r="BN48"/>
  <c r="X48"/>
  <c r="U48"/>
  <c r="CR48"/>
  <c r="R48"/>
  <c r="AP48"/>
  <c r="BE48"/>
  <c r="DA48"/>
  <c r="AP86"/>
  <c r="AM86"/>
  <c r="AS86"/>
  <c r="X86"/>
  <c r="BH86"/>
  <c r="BN86"/>
  <c r="BZ86"/>
  <c r="R86"/>
  <c r="CF86"/>
  <c r="CL86"/>
  <c r="AG86"/>
  <c r="BW86"/>
  <c r="AY86"/>
  <c r="M86"/>
  <c r="O86"/>
  <c r="N86"/>
  <c r="CC136"/>
  <c r="BK136"/>
  <c r="AY136"/>
  <c r="BN136"/>
  <c r="M136"/>
  <c r="R136"/>
  <c r="AS136"/>
  <c r="CR136"/>
  <c r="X136"/>
  <c r="BZ136"/>
  <c r="BQ136"/>
  <c r="BE136"/>
  <c r="AD136"/>
  <c r="N136"/>
  <c r="AV136"/>
  <c r="CO136"/>
  <c r="O136"/>
  <c r="CU136"/>
  <c r="U17"/>
  <c r="AJ17"/>
  <c r="R17"/>
  <c r="N17"/>
  <c r="BN17"/>
  <c r="BZ17"/>
  <c r="BW17"/>
  <c r="AD32"/>
  <c r="U32"/>
  <c r="CO32"/>
  <c r="N32"/>
  <c r="AG32"/>
  <c r="AV32"/>
  <c r="BN32"/>
  <c r="BE32"/>
  <c r="CR32"/>
  <c r="R32"/>
  <c r="BT32"/>
  <c r="AJ32"/>
  <c r="CC32"/>
  <c r="CL32"/>
  <c r="AP32"/>
  <c r="X32"/>
  <c r="BQ32"/>
  <c r="BZ32"/>
  <c r="AS32"/>
  <c r="AY32"/>
  <c r="BH32"/>
  <c r="AA32"/>
  <c r="BB32"/>
  <c r="CI32"/>
  <c r="AM32"/>
  <c r="M32"/>
  <c r="BK32"/>
  <c r="CF32"/>
  <c r="CX32"/>
  <c r="BW32"/>
  <c r="AV69"/>
  <c r="BQ69"/>
  <c r="AJ69"/>
  <c r="BE69"/>
  <c r="CO69"/>
  <c r="AG69"/>
  <c r="N69"/>
  <c r="CL69"/>
  <c r="R69"/>
  <c r="AS69"/>
  <c r="BN69"/>
  <c r="AM69"/>
  <c r="AD69"/>
  <c r="CI65"/>
  <c r="BE65"/>
  <c r="M65"/>
  <c r="R65"/>
  <c r="N65"/>
  <c r="AV65"/>
  <c r="AS65"/>
  <c r="CX65"/>
  <c r="BW65"/>
  <c r="BQ65"/>
  <c r="CO65"/>
  <c r="AJ65"/>
  <c r="AG65"/>
  <c r="CL65"/>
  <c r="AA65"/>
  <c r="BZ65"/>
  <c r="O65"/>
  <c r="BH65"/>
  <c r="BB65"/>
  <c r="CR65"/>
  <c r="CC65"/>
  <c r="AM65"/>
  <c r="CF65"/>
  <c r="AP65"/>
  <c r="BN65"/>
  <c r="BT65"/>
  <c r="CU65"/>
  <c r="BW115"/>
  <c r="AJ115"/>
  <c r="AA115"/>
  <c r="X115"/>
  <c r="CX115"/>
  <c r="BZ115"/>
  <c r="AY115"/>
  <c r="CC115"/>
  <c r="CO115"/>
  <c r="U115"/>
  <c r="CR115"/>
  <c r="N115"/>
  <c r="AM115"/>
  <c r="BB115"/>
  <c r="BT115"/>
  <c r="AG115"/>
  <c r="BK115"/>
  <c r="CI115"/>
  <c r="M115"/>
  <c r="CF115"/>
  <c r="BH115"/>
  <c r="BN115"/>
  <c r="AP115"/>
  <c r="AV115"/>
  <c r="AS115"/>
  <c r="R115"/>
  <c r="U126"/>
  <c r="AP126"/>
  <c r="AS126"/>
  <c r="AG126"/>
  <c r="CR126"/>
  <c r="R126"/>
  <c r="CC126"/>
  <c r="BE126"/>
  <c r="BH126"/>
  <c r="CO126"/>
  <c r="BZ126"/>
  <c r="CF126"/>
  <c r="BN126"/>
  <c r="BQ126"/>
  <c r="X126"/>
  <c r="M126"/>
  <c r="CI126"/>
  <c r="AM126"/>
  <c r="BK126"/>
  <c r="CX126"/>
  <c r="AA126"/>
  <c r="AJ126"/>
  <c r="AY126"/>
  <c r="BW126"/>
  <c r="N126"/>
  <c r="BT126"/>
  <c r="CL126"/>
  <c r="AV126"/>
  <c r="AD126"/>
  <c r="BB126"/>
  <c r="BE51"/>
  <c r="N51"/>
  <c r="AV51"/>
  <c r="BQ51"/>
  <c r="AS51"/>
  <c r="BW51"/>
  <c r="BK51"/>
  <c r="CX51"/>
  <c r="AY51"/>
  <c r="BN51"/>
  <c r="CF51"/>
  <c r="U51"/>
  <c r="CC51"/>
  <c r="AD51"/>
  <c r="BB51"/>
  <c r="AM51"/>
  <c r="AJ51"/>
  <c r="R51"/>
  <c r="AA51"/>
  <c r="CI51"/>
  <c r="X51"/>
  <c r="BH51"/>
  <c r="CL51"/>
  <c r="BZ51"/>
  <c r="M51"/>
  <c r="BT51"/>
  <c r="CO54"/>
  <c r="BN54"/>
  <c r="AD54"/>
  <c r="N54"/>
  <c r="AA54"/>
  <c r="M54"/>
  <c r="CL54"/>
  <c r="R54"/>
  <c r="AP54"/>
  <c r="BZ54"/>
  <c r="AM54"/>
  <c r="CR54"/>
  <c r="BB54"/>
  <c r="CF54"/>
  <c r="BW54"/>
  <c r="AJ54"/>
  <c r="DA54"/>
  <c r="CX54"/>
  <c r="U54"/>
  <c r="CC54"/>
  <c r="AS54"/>
  <c r="AY54"/>
  <c r="BE54"/>
  <c r="BT54"/>
  <c r="CI54"/>
  <c r="BQ54"/>
  <c r="BK54"/>
  <c r="O54"/>
  <c r="CU54"/>
  <c r="BH54"/>
  <c r="X54"/>
  <c r="BZ47"/>
  <c r="CI47"/>
  <c r="BN47"/>
  <c r="CO47"/>
  <c r="M47"/>
  <c r="AA47"/>
  <c r="AM47"/>
  <c r="CR47"/>
  <c r="CX47"/>
  <c r="X47"/>
  <c r="BB47"/>
  <c r="U47"/>
  <c r="CF47"/>
  <c r="AY47"/>
  <c r="BW47"/>
  <c r="BK47"/>
  <c r="BE47"/>
  <c r="BH47"/>
  <c r="AD47"/>
  <c r="CC47"/>
  <c r="R47"/>
  <c r="AS47"/>
  <c r="AG47"/>
  <c r="BQ47"/>
  <c r="AY120"/>
  <c r="CI120"/>
  <c r="AD120"/>
  <c r="CX120"/>
  <c r="BB120"/>
  <c r="BQ120"/>
  <c r="N120"/>
  <c r="CU120"/>
  <c r="X120"/>
  <c r="AG120"/>
  <c r="CO120"/>
  <c r="AJ120"/>
  <c r="CL120"/>
  <c r="AA120"/>
  <c r="CF120"/>
  <c r="U120"/>
  <c r="CO90"/>
  <c r="BT90"/>
  <c r="BH90"/>
  <c r="AM90"/>
  <c r="AY90"/>
  <c r="BQ90"/>
  <c r="CX90"/>
  <c r="BE90"/>
  <c r="BB90"/>
  <c r="N90"/>
  <c r="AJ90"/>
  <c r="AA90"/>
  <c r="CL90"/>
  <c r="U90"/>
  <c r="BH58"/>
  <c r="X58"/>
  <c r="BN58"/>
  <c r="BW58"/>
  <c r="AS58"/>
  <c r="M58"/>
  <c r="BZ58"/>
  <c r="CO58"/>
  <c r="AA58"/>
  <c r="AP58"/>
  <c r="AG58"/>
  <c r="AJ58"/>
  <c r="N58"/>
  <c r="AV58"/>
  <c r="AM58"/>
  <c r="BE58"/>
  <c r="BQ58"/>
  <c r="CL58"/>
  <c r="R58"/>
  <c r="CC58"/>
  <c r="CX58"/>
  <c r="BB58"/>
  <c r="AY58"/>
  <c r="CF58"/>
  <c r="BK58"/>
  <c r="BT58"/>
  <c r="AD58"/>
  <c r="CR58"/>
  <c r="U58"/>
  <c r="CI58"/>
  <c r="BN83" i="44"/>
  <c r="BW83"/>
  <c r="BE83"/>
  <c r="AS83"/>
  <c r="AG83"/>
  <c r="X83"/>
  <c r="AM83"/>
  <c r="CR83"/>
  <c r="CF83"/>
  <c r="CC83"/>
  <c r="N83"/>
  <c r="CL83"/>
  <c r="AD83"/>
  <c r="AA83"/>
  <c r="BZ37"/>
  <c r="AV37"/>
  <c r="BW37"/>
  <c r="CL37"/>
  <c r="AM37"/>
  <c r="AJ37"/>
  <c r="CI37"/>
  <c r="CU37"/>
  <c r="CR37"/>
  <c r="CX37"/>
  <c r="N37"/>
  <c r="U37"/>
  <c r="BQ37"/>
  <c r="BK37"/>
  <c r="BT37"/>
  <c r="BN37"/>
  <c r="BB37"/>
  <c r="DA37"/>
  <c r="U62"/>
  <c r="BK62"/>
  <c r="CL62"/>
  <c r="BE62"/>
  <c r="AY62"/>
  <c r="R62"/>
  <c r="AP62"/>
  <c r="X62"/>
  <c r="AA62"/>
  <c r="AJ62"/>
  <c r="CI62"/>
  <c r="AM62"/>
  <c r="BT62"/>
  <c r="BW62"/>
  <c r="CF62"/>
  <c r="CO62"/>
  <c r="M62"/>
  <c r="CR62"/>
  <c r="AV62"/>
  <c r="BH62"/>
  <c r="AS62"/>
  <c r="AD62"/>
  <c r="AG62"/>
  <c r="CC62"/>
  <c r="BN62"/>
  <c r="N62"/>
  <c r="BB62"/>
  <c r="BQ62"/>
  <c r="BZ62"/>
  <c r="O62"/>
  <c r="CU62"/>
  <c r="DA62"/>
  <c r="CC61"/>
  <c r="BT61"/>
  <c r="AJ61"/>
  <c r="AP61"/>
  <c r="BK61"/>
  <c r="M61"/>
  <c r="BQ61"/>
  <c r="BW61"/>
  <c r="AA61"/>
  <c r="AY61"/>
  <c r="AS61"/>
  <c r="U61"/>
  <c r="BE61"/>
  <c r="BH61"/>
  <c r="CR61"/>
  <c r="AV61"/>
  <c r="BB61"/>
  <c r="AM61"/>
  <c r="CL61"/>
  <c r="X61"/>
  <c r="CI61"/>
  <c r="CO61"/>
  <c r="BZ61"/>
  <c r="AD61"/>
  <c r="R61"/>
  <c r="AG61"/>
  <c r="BN61"/>
  <c r="CF61"/>
  <c r="CF15"/>
  <c r="BQ15"/>
  <c r="BW15"/>
  <c r="BE15"/>
  <c r="U15"/>
  <c r="CO15"/>
  <c r="CU15"/>
  <c r="M15"/>
  <c r="AY15"/>
  <c r="CC15"/>
  <c r="N15"/>
  <c r="R15"/>
  <c r="BN15"/>
  <c r="BZ15"/>
  <c r="BH15"/>
  <c r="CI15"/>
  <c r="O15"/>
  <c r="AP15"/>
  <c r="AV15"/>
  <c r="AM15"/>
  <c r="AD15"/>
  <c r="AJ15"/>
  <c r="AA15"/>
  <c r="AG15"/>
  <c r="DA15"/>
  <c r="CR15"/>
  <c r="BB15"/>
  <c r="X15"/>
  <c r="AS15"/>
  <c r="CX15"/>
  <c r="BT15"/>
  <c r="BK15"/>
  <c r="CL15"/>
  <c r="BQ20"/>
  <c r="BT20"/>
  <c r="AP20"/>
  <c r="CR20"/>
  <c r="CX20"/>
  <c r="AJ20"/>
  <c r="AY20"/>
  <c r="N20"/>
  <c r="BW79"/>
  <c r="CR79"/>
  <c r="R79"/>
  <c r="AP79"/>
  <c r="AG79"/>
  <c r="AY79"/>
  <c r="BH79"/>
  <c r="CI79"/>
  <c r="AS79"/>
  <c r="CO79"/>
  <c r="AA79"/>
  <c r="CX79"/>
  <c r="AD79"/>
  <c r="M79"/>
  <c r="AJ79"/>
  <c r="X79"/>
  <c r="AV79"/>
  <c r="CO85"/>
  <c r="R85"/>
  <c r="CL85"/>
  <c r="AY85"/>
  <c r="AJ85"/>
  <c r="AA85"/>
  <c r="CC85"/>
  <c r="BK85"/>
  <c r="U85"/>
  <c r="BE85"/>
  <c r="CF85"/>
  <c r="CR85"/>
  <c r="BT85"/>
  <c r="M85"/>
  <c r="CI85"/>
  <c r="X85"/>
  <c r="AV85"/>
  <c r="BB85"/>
  <c r="BW85"/>
  <c r="AD85"/>
  <c r="BH85"/>
  <c r="AG85"/>
  <c r="BZ85"/>
  <c r="BQ85"/>
  <c r="AM85"/>
  <c r="CX85"/>
  <c r="BN85"/>
  <c r="AS85"/>
  <c r="CR103"/>
  <c r="BH103"/>
  <c r="AV103"/>
  <c r="BW103"/>
  <c r="BN103"/>
  <c r="CX103"/>
  <c r="CF103"/>
  <c r="AG42"/>
  <c r="CC42"/>
  <c r="AM42"/>
  <c r="CO42"/>
  <c r="CL42"/>
  <c r="CF42"/>
  <c r="R42"/>
  <c r="X42"/>
  <c r="M42"/>
  <c r="AS42"/>
  <c r="BT42"/>
  <c r="AV42"/>
  <c r="CU42"/>
  <c r="CX42"/>
  <c r="BB42"/>
  <c r="CR42"/>
  <c r="BB22"/>
  <c r="CI22"/>
  <c r="BW22"/>
  <c r="AG22"/>
  <c r="CR22"/>
  <c r="BN22"/>
  <c r="AD22"/>
  <c r="U22"/>
  <c r="BE22"/>
  <c r="BH22"/>
  <c r="AV22"/>
  <c r="BT22"/>
  <c r="CC22"/>
  <c r="CF22"/>
  <c r="AJ22"/>
  <c r="BN75" i="19"/>
  <c r="BQ75"/>
  <c r="BK75"/>
  <c r="CC75"/>
  <c r="M75"/>
  <c r="AP75"/>
  <c r="CF75"/>
  <c r="CO75"/>
  <c r="AD75"/>
  <c r="BH75"/>
  <c r="CR75"/>
  <c r="U75"/>
  <c r="AG75"/>
  <c r="AY75"/>
  <c r="BE75"/>
  <c r="BZ75"/>
  <c r="CL75"/>
  <c r="CX75"/>
  <c r="AS75"/>
  <c r="AJ75"/>
  <c r="AV75"/>
  <c r="AA75"/>
  <c r="R75"/>
  <c r="X75"/>
  <c r="BW75"/>
  <c r="BB75"/>
  <c r="AM75"/>
  <c r="CI75"/>
  <c r="N75"/>
  <c r="BT75"/>
  <c r="BE20"/>
  <c r="CF20"/>
  <c r="AA20"/>
  <c r="M20"/>
  <c r="BW20"/>
  <c r="X20"/>
  <c r="AJ20"/>
  <c r="CL20"/>
  <c r="AG20"/>
  <c r="CO20"/>
  <c r="AY20"/>
  <c r="CC20"/>
  <c r="CR20"/>
  <c r="BK20"/>
  <c r="BQ20"/>
  <c r="BZ20"/>
  <c r="AS20"/>
  <c r="DA20"/>
  <c r="R20"/>
  <c r="U20"/>
  <c r="AM20"/>
  <c r="BH20"/>
  <c r="CU20"/>
  <c r="BN20"/>
  <c r="BB20"/>
  <c r="CX20"/>
  <c r="N20"/>
  <c r="AD20"/>
  <c r="BT20"/>
  <c r="CI20"/>
  <c r="AP20"/>
  <c r="AV20"/>
  <c r="CX97"/>
  <c r="BQ97"/>
  <c r="BK97"/>
  <c r="AM97"/>
  <c r="AY97"/>
  <c r="BT97"/>
  <c r="CR97"/>
  <c r="CI97"/>
  <c r="AP97"/>
  <c r="R97"/>
  <c r="BN97"/>
  <c r="AS97"/>
  <c r="BB97"/>
  <c r="U97"/>
  <c r="AD97"/>
  <c r="CL97"/>
  <c r="AG97"/>
  <c r="CC97"/>
  <c r="BE97"/>
  <c r="AV97"/>
  <c r="N97"/>
  <c r="M97"/>
  <c r="BW97"/>
  <c r="X97"/>
  <c r="AJ97"/>
  <c r="BH97"/>
  <c r="AA97"/>
  <c r="CF97"/>
  <c r="BZ97"/>
  <c r="CO97"/>
  <c r="AD36"/>
  <c r="BZ36"/>
  <c r="AV36"/>
  <c r="CR36"/>
  <c r="BT36"/>
  <c r="M36"/>
  <c r="BK36"/>
  <c r="AS36"/>
  <c r="AM36"/>
  <c r="AJ36"/>
  <c r="BQ36"/>
  <c r="AP36"/>
  <c r="N36"/>
  <c r="AG36"/>
  <c r="BW36"/>
  <c r="X36"/>
  <c r="BE36"/>
  <c r="BB36"/>
  <c r="CF36"/>
  <c r="BH36"/>
  <c r="U36"/>
  <c r="AA36"/>
  <c r="AY36"/>
  <c r="CO36"/>
  <c r="CI36"/>
  <c r="R36"/>
  <c r="CC36"/>
  <c r="CX36"/>
  <c r="BN36"/>
  <c r="CL36"/>
  <c r="AG19"/>
  <c r="AV19"/>
  <c r="BT19"/>
  <c r="CO19"/>
  <c r="AD19"/>
  <c r="BN19"/>
  <c r="AP19"/>
  <c r="BB19"/>
  <c r="CC19"/>
  <c r="BZ19"/>
  <c r="N19"/>
  <c r="AJ19"/>
  <c r="CR19"/>
  <c r="R19"/>
  <c r="BW19"/>
  <c r="X19"/>
  <c r="BQ19"/>
  <c r="BH19"/>
  <c r="CI19"/>
  <c r="CF19"/>
  <c r="CX19"/>
  <c r="AS19"/>
  <c r="BE19"/>
  <c r="CL19"/>
  <c r="AM19"/>
  <c r="M19"/>
  <c r="U19"/>
  <c r="BK19"/>
  <c r="AA19"/>
  <c r="AY19"/>
  <c r="AJ109"/>
  <c r="CF109"/>
  <c r="BK109"/>
  <c r="BT109"/>
  <c r="CX109"/>
  <c r="BQ109"/>
  <c r="M109"/>
  <c r="BN109"/>
  <c r="AM109"/>
  <c r="BW109"/>
  <c r="AG109"/>
  <c r="AY109"/>
  <c r="AA109"/>
  <c r="BZ109"/>
  <c r="AP109"/>
  <c r="CC109"/>
  <c r="BH109"/>
  <c r="AD109"/>
  <c r="CR109"/>
  <c r="N109"/>
  <c r="CI109"/>
  <c r="AS109"/>
  <c r="CL109"/>
  <c r="CO109"/>
  <c r="X109"/>
  <c r="AV109"/>
  <c r="BE109"/>
  <c r="U109"/>
  <c r="BB109"/>
  <c r="R109"/>
  <c r="M14"/>
  <c r="CU14"/>
  <c r="BN14"/>
  <c r="CO14"/>
  <c r="AY14"/>
  <c r="BH14"/>
  <c r="BB14"/>
  <c r="BK14"/>
  <c r="AJ14"/>
  <c r="CF14"/>
  <c r="AS14"/>
  <c r="CC14"/>
  <c r="BW14"/>
  <c r="U14"/>
  <c r="BQ14"/>
  <c r="BT14"/>
  <c r="DA14"/>
  <c r="AD57"/>
  <c r="BE57"/>
  <c r="AJ57"/>
  <c r="AA57"/>
  <c r="AP57"/>
  <c r="BH57"/>
  <c r="N57"/>
  <c r="BZ57"/>
  <c r="CF57"/>
  <c r="BN57"/>
  <c r="U57"/>
  <c r="BK57"/>
  <c r="AS57"/>
  <c r="AG57"/>
  <c r="AM57"/>
  <c r="O87"/>
  <c r="AA87"/>
  <c r="X87"/>
  <c r="U87"/>
  <c r="CO87"/>
  <c r="BW87"/>
  <c r="AS87"/>
  <c r="AY87"/>
  <c r="AJ87"/>
  <c r="CL87"/>
  <c r="BE87"/>
  <c r="AD87"/>
  <c r="CF87"/>
  <c r="N87"/>
  <c r="AM87"/>
  <c r="CU87"/>
  <c r="AY26"/>
  <c r="AS26"/>
  <c r="CF26"/>
  <c r="CI26"/>
  <c r="AD26"/>
  <c r="N26"/>
  <c r="AG26"/>
  <c r="O26"/>
  <c r="AP26"/>
  <c r="BN26"/>
  <c r="BH26"/>
  <c r="X26"/>
  <c r="CL26"/>
  <c r="BE26"/>
  <c r="BQ26"/>
  <c r="R26"/>
  <c r="BK26"/>
  <c r="BT26"/>
  <c r="U26"/>
  <c r="CR26"/>
  <c r="AA26"/>
  <c r="AV26"/>
  <c r="CC26"/>
  <c r="BB26"/>
  <c r="BZ26"/>
  <c r="M26"/>
  <c r="CX26"/>
  <c r="CO26"/>
  <c r="BW26"/>
  <c r="AJ26"/>
  <c r="AM26"/>
  <c r="BQ62"/>
  <c r="CL62"/>
  <c r="BT62"/>
  <c r="AD62"/>
  <c r="AV62"/>
  <c r="AM62"/>
  <c r="AY62"/>
  <c r="AP62"/>
  <c r="U62"/>
  <c r="R62"/>
  <c r="CC62"/>
  <c r="AJ62"/>
  <c r="AG62"/>
  <c r="CO62"/>
  <c r="BH62"/>
  <c r="BN62"/>
  <c r="AA62"/>
  <c r="BK62"/>
  <c r="CI62"/>
  <c r="CX62"/>
  <c r="BB62"/>
  <c r="BZ62"/>
  <c r="X62"/>
  <c r="CF62"/>
  <c r="BW62"/>
  <c r="M62"/>
  <c r="AS62"/>
  <c r="CR62"/>
  <c r="N62"/>
  <c r="BE62"/>
  <c r="CI41"/>
  <c r="AY41"/>
  <c r="BB41"/>
  <c r="AJ41"/>
  <c r="AG41"/>
  <c r="CC41"/>
  <c r="R41"/>
  <c r="BZ41"/>
  <c r="R96"/>
  <c r="BH96"/>
  <c r="AV96"/>
  <c r="BE96"/>
  <c r="AG96"/>
  <c r="BZ96"/>
  <c r="AP96"/>
  <c r="X96"/>
  <c r="U96"/>
  <c r="CO96"/>
  <c r="BB96"/>
  <c r="AA96"/>
  <c r="CX96"/>
  <c r="CL96"/>
  <c r="AY96"/>
  <c r="BN96"/>
  <c r="BW96"/>
  <c r="AJ96"/>
  <c r="N96"/>
  <c r="CI96"/>
  <c r="CF96"/>
  <c r="BQ96"/>
  <c r="CC96"/>
  <c r="BT96"/>
  <c r="BK96"/>
  <c r="AD96"/>
  <c r="AS96"/>
  <c r="AM96"/>
  <c r="CR96"/>
  <c r="M96"/>
  <c r="CO128"/>
  <c r="CR128"/>
  <c r="AJ128"/>
  <c r="AG128"/>
  <c r="BT128"/>
  <c r="AD128"/>
  <c r="BW128"/>
  <c r="U128"/>
  <c r="AY128"/>
  <c r="CC128"/>
  <c r="AS128"/>
  <c r="CL128"/>
  <c r="R128"/>
  <c r="M128"/>
  <c r="N128"/>
  <c r="BH128"/>
  <c r="BQ128"/>
  <c r="CF128"/>
  <c r="X128"/>
  <c r="AM128"/>
  <c r="AP128"/>
  <c r="BK128"/>
  <c r="BE128"/>
  <c r="CI128"/>
  <c r="CX128"/>
  <c r="AV128"/>
  <c r="BN128"/>
  <c r="BZ128"/>
  <c r="AA128"/>
  <c r="BB128"/>
  <c r="AV16"/>
  <c r="AJ16"/>
  <c r="BH16"/>
  <c r="AP16"/>
  <c r="CI16"/>
  <c r="CR16"/>
  <c r="BB16"/>
  <c r="BK16"/>
  <c r="BE16"/>
  <c r="BW16"/>
  <c r="CL16"/>
  <c r="N16"/>
  <c r="CX16"/>
  <c r="AG16"/>
  <c r="X16"/>
  <c r="CF16"/>
  <c r="BN16"/>
  <c r="AY16"/>
  <c r="AM16"/>
  <c r="AS16"/>
  <c r="U16"/>
  <c r="BT16"/>
  <c r="CC16"/>
  <c r="BQ16"/>
  <c r="AA16"/>
  <c r="BZ16"/>
  <c r="M16"/>
  <c r="R16"/>
  <c r="AD16"/>
  <c r="CO16"/>
  <c r="AV61"/>
  <c r="AG61"/>
  <c r="AM61"/>
  <c r="X61"/>
  <c r="CI61"/>
  <c r="CC61"/>
  <c r="N61"/>
  <c r="M61"/>
  <c r="BE61"/>
  <c r="BN61"/>
  <c r="AS61"/>
  <c r="BK61"/>
  <c r="CL61"/>
  <c r="CF61"/>
  <c r="AD61"/>
  <c r="CI98"/>
  <c r="BN98"/>
  <c r="BH98"/>
  <c r="AY98"/>
  <c r="AM98"/>
  <c r="BB98"/>
  <c r="BZ98"/>
  <c r="AV98"/>
  <c r="M98"/>
  <c r="AJ98"/>
  <c r="AA98"/>
  <c r="CC98"/>
  <c r="N98"/>
  <c r="AG98"/>
  <c r="CF98"/>
  <c r="AS98"/>
  <c r="U98"/>
  <c r="BQ98"/>
  <c r="CR98"/>
  <c r="AP98"/>
  <c r="R98"/>
  <c r="CL98"/>
  <c r="BT98"/>
  <c r="BK98"/>
  <c r="BE98"/>
  <c r="AD98"/>
  <c r="BW98"/>
  <c r="CX98"/>
  <c r="X98"/>
  <c r="CO98"/>
  <c r="M127"/>
  <c r="AA127"/>
  <c r="BB127"/>
  <c r="AD127"/>
  <c r="AY127"/>
  <c r="BE127"/>
  <c r="AG127"/>
  <c r="BN127"/>
  <c r="AP127"/>
  <c r="N127"/>
  <c r="BH127"/>
  <c r="CX127"/>
  <c r="AS127"/>
  <c r="BK127"/>
  <c r="CR127"/>
  <c r="CF127"/>
  <c r="BQ127"/>
  <c r="AM127"/>
  <c r="AJ127"/>
  <c r="BZ127"/>
  <c r="CC127"/>
  <c r="BW127"/>
  <c r="R127"/>
  <c r="CL127"/>
  <c r="X127"/>
  <c r="AV127"/>
  <c r="CO127"/>
  <c r="CI127"/>
  <c r="U127"/>
  <c r="BT127"/>
  <c r="U122"/>
  <c r="AS122"/>
  <c r="BQ122"/>
  <c r="AJ122"/>
  <c r="BZ64"/>
  <c r="AY64"/>
  <c r="O64"/>
  <c r="BB64"/>
  <c r="CI64"/>
  <c r="CC64"/>
  <c r="CL64"/>
  <c r="AV64"/>
  <c r="U103"/>
  <c r="BZ103"/>
  <c r="N103"/>
  <c r="R103"/>
  <c r="BT103"/>
  <c r="CF103"/>
  <c r="CO103"/>
  <c r="CX103"/>
  <c r="CI103"/>
  <c r="AJ103"/>
  <c r="AP103"/>
  <c r="CL103"/>
  <c r="AM103"/>
  <c r="BW103"/>
  <c r="M103"/>
  <c r="BQ103"/>
  <c r="AV103"/>
  <c r="AD103"/>
  <c r="AG103"/>
  <c r="X103"/>
  <c r="AY103"/>
  <c r="BK103"/>
  <c r="BH103"/>
  <c r="AS103"/>
  <c r="CR103"/>
  <c r="BN103"/>
  <c r="BE103"/>
  <c r="AA103"/>
  <c r="CC103"/>
  <c r="BB103"/>
  <c r="CX55"/>
  <c r="M55"/>
  <c r="AJ55"/>
  <c r="AG55"/>
  <c r="U55"/>
  <c r="X55"/>
  <c r="AA55"/>
  <c r="BH55"/>
  <c r="BT55"/>
  <c r="BN55"/>
  <c r="BZ55"/>
  <c r="BK55"/>
  <c r="CF55"/>
  <c r="AS55"/>
  <c r="AP55"/>
  <c r="N55"/>
  <c r="CR55"/>
  <c r="BQ55"/>
  <c r="CO55"/>
  <c r="BB55"/>
  <c r="CC55"/>
  <c r="BE55"/>
  <c r="R55"/>
  <c r="CL55"/>
  <c r="AY55"/>
  <c r="AD55"/>
  <c r="AV55"/>
  <c r="BW55"/>
  <c r="CI55"/>
  <c r="AM55"/>
  <c r="BQ105"/>
  <c r="CC105"/>
  <c r="AJ105"/>
  <c r="CX105"/>
  <c r="AG105"/>
  <c r="CO105"/>
  <c r="CR105"/>
  <c r="N105"/>
  <c r="BW105"/>
  <c r="BB105"/>
  <c r="BK105"/>
  <c r="AA105"/>
  <c r="BZ105"/>
  <c r="X114"/>
  <c r="BW114"/>
  <c r="BQ114"/>
  <c r="CF114"/>
  <c r="BB114"/>
  <c r="BE114"/>
  <c r="AG116"/>
  <c r="X116"/>
  <c r="CC116"/>
  <c r="BK116"/>
  <c r="AY116"/>
  <c r="BQ116"/>
  <c r="N116"/>
  <c r="AS45"/>
  <c r="CO45"/>
  <c r="CL45"/>
  <c r="CR45"/>
  <c r="AD45"/>
  <c r="CI45"/>
  <c r="AM44"/>
  <c r="CL44"/>
  <c r="O44"/>
  <c r="BK44"/>
  <c r="BB44"/>
  <c r="M44"/>
  <c r="AS135"/>
  <c r="CC135"/>
  <c r="CO135"/>
  <c r="AP135"/>
  <c r="R135"/>
  <c r="N135"/>
  <c r="CF135"/>
  <c r="O135"/>
  <c r="BW93"/>
  <c r="BN93"/>
  <c r="AJ93"/>
  <c r="AS93"/>
  <c r="AM93"/>
  <c r="BT93"/>
  <c r="AA93"/>
  <c r="U93"/>
  <c r="AD131"/>
  <c r="BW131"/>
  <c r="CF131"/>
  <c r="AJ131"/>
  <c r="R131"/>
  <c r="BQ131"/>
  <c r="AA131"/>
  <c r="U131"/>
  <c r="CL131"/>
  <c r="BB131"/>
  <c r="X131"/>
  <c r="AM131"/>
  <c r="CI131"/>
  <c r="CX131"/>
  <c r="BH131"/>
  <c r="AG131"/>
  <c r="AS131"/>
  <c r="CO131"/>
  <c r="BZ131"/>
  <c r="M131"/>
  <c r="BE131"/>
  <c r="AY131"/>
  <c r="CC131"/>
  <c r="CR131"/>
  <c r="BK131"/>
  <c r="BN131"/>
  <c r="AV131"/>
  <c r="BT131"/>
  <c r="N131"/>
  <c r="AP131"/>
  <c r="BW75" i="44"/>
  <c r="U75"/>
  <c r="CF75"/>
  <c r="AM75"/>
  <c r="BK75"/>
  <c r="BQ75"/>
  <c r="AA75"/>
  <c r="M75"/>
  <c r="CI75"/>
  <c r="AG75"/>
  <c r="BH75"/>
  <c r="AV75"/>
  <c r="BB75"/>
  <c r="CC75"/>
  <c r="DA75"/>
  <c r="CX75"/>
  <c r="AD75"/>
  <c r="N75"/>
  <c r="X75"/>
  <c r="CL75"/>
  <c r="BZ75"/>
  <c r="AS75"/>
  <c r="AJ75"/>
  <c r="BT75"/>
  <c r="CO75"/>
  <c r="R75"/>
  <c r="AP75"/>
  <c r="BN75"/>
  <c r="AY75"/>
  <c r="BE75"/>
  <c r="CU75"/>
  <c r="CU53"/>
  <c r="AV53"/>
  <c r="CI53"/>
  <c r="BH53"/>
  <c r="BB53"/>
  <c r="N53"/>
  <c r="BE53"/>
  <c r="M53"/>
  <c r="O53"/>
  <c r="CC53"/>
  <c r="AJ53"/>
  <c r="X53"/>
  <c r="AS53"/>
  <c r="BZ53"/>
  <c r="CX53"/>
  <c r="BT53"/>
  <c r="AG53"/>
  <c r="AP53"/>
  <c r="CF53"/>
  <c r="AM53"/>
  <c r="BW53"/>
  <c r="AD53"/>
  <c r="AA53"/>
  <c r="R53"/>
  <c r="AY53"/>
  <c r="U53"/>
  <c r="BQ53"/>
  <c r="BK53"/>
  <c r="CO53"/>
  <c r="CL53"/>
  <c r="BN53"/>
  <c r="CR53"/>
  <c r="N33"/>
  <c r="X33"/>
  <c r="BW33"/>
  <c r="AY33"/>
  <c r="CF33"/>
  <c r="CL33"/>
  <c r="BT33"/>
  <c r="AG33"/>
  <c r="M33"/>
  <c r="AS33"/>
  <c r="BN33"/>
  <c r="AA33"/>
  <c r="R33"/>
  <c r="CR33"/>
  <c r="AJ33"/>
  <c r="O33"/>
  <c r="DA33"/>
  <c r="AD33"/>
  <c r="CI33"/>
  <c r="BK33"/>
  <c r="AV33"/>
  <c r="U33"/>
  <c r="BH33"/>
  <c r="BE33"/>
  <c r="CO33"/>
  <c r="BZ33"/>
  <c r="AP33"/>
  <c r="CU33"/>
  <c r="BB33"/>
  <c r="BQ33"/>
  <c r="CC33"/>
  <c r="AM33"/>
  <c r="CR78"/>
  <c r="CX78"/>
  <c r="U78"/>
  <c r="R78"/>
  <c r="CC78"/>
  <c r="CO78"/>
  <c r="AG78"/>
  <c r="BK78"/>
  <c r="BE78"/>
  <c r="AJ78"/>
  <c r="AM78"/>
  <c r="M78"/>
  <c r="BZ78"/>
  <c r="CI78"/>
  <c r="BH78"/>
  <c r="BW78"/>
  <c r="CU78"/>
  <c r="AS78"/>
  <c r="CL78"/>
  <c r="N78"/>
  <c r="BN78"/>
  <c r="AY78"/>
  <c r="X78"/>
  <c r="AD78"/>
  <c r="BT78"/>
  <c r="AA78"/>
  <c r="AV78"/>
  <c r="BQ78"/>
  <c r="BB78"/>
  <c r="AP78"/>
  <c r="CF78"/>
  <c r="O78"/>
  <c r="DA78"/>
  <c r="X48"/>
  <c r="AG48"/>
  <c r="AJ48"/>
  <c r="BN48"/>
  <c r="BT48"/>
  <c r="N48"/>
  <c r="AY48"/>
  <c r="AS48"/>
  <c r="BH48"/>
  <c r="BK48"/>
  <c r="CL48"/>
  <c r="CU48"/>
  <c r="BB48"/>
  <c r="BZ48"/>
  <c r="AM48"/>
  <c r="CX48"/>
  <c r="CR48"/>
  <c r="DA48"/>
  <c r="BE48"/>
  <c r="CI48"/>
  <c r="AV48"/>
  <c r="AD48"/>
  <c r="U48"/>
  <c r="CO48"/>
  <c r="M48"/>
  <c r="BW48"/>
  <c r="CF48"/>
  <c r="AP48"/>
  <c r="R48"/>
  <c r="O48"/>
  <c r="AA48"/>
  <c r="BQ48"/>
  <c r="CC48"/>
  <c r="BH77"/>
  <c r="CC77"/>
  <c r="M77"/>
  <c r="AJ77"/>
  <c r="O77"/>
  <c r="AD77"/>
  <c r="X77"/>
  <c r="R77"/>
  <c r="BN77"/>
  <c r="N77"/>
  <c r="BZ77"/>
  <c r="CF77"/>
  <c r="BW77"/>
  <c r="AP77"/>
  <c r="CO77"/>
  <c r="AV77"/>
  <c r="CR77"/>
  <c r="BT77"/>
  <c r="BQ77"/>
  <c r="AS77"/>
  <c r="AM77"/>
  <c r="AA77"/>
  <c r="BK77"/>
  <c r="CI77"/>
  <c r="BB77"/>
  <c r="AY77"/>
  <c r="CU77"/>
  <c r="U77"/>
  <c r="AG77"/>
  <c r="BE77"/>
  <c r="CL77"/>
  <c r="BB55"/>
  <c r="M55"/>
  <c r="AY55"/>
  <c r="CU55"/>
  <c r="X55"/>
  <c r="BT55"/>
  <c r="N55"/>
  <c r="BN55"/>
  <c r="AJ55"/>
  <c r="CI55"/>
  <c r="AD55"/>
  <c r="AG55"/>
  <c r="AP55"/>
  <c r="AM55"/>
  <c r="AA55"/>
  <c r="BK55"/>
  <c r="BH55"/>
  <c r="O55"/>
  <c r="CF55"/>
  <c r="BE55"/>
  <c r="CX55"/>
  <c r="BQ55"/>
  <c r="CC55"/>
  <c r="CR55"/>
  <c r="U55"/>
  <c r="AS55"/>
  <c r="AV55"/>
  <c r="BZ55"/>
  <c r="BW55"/>
  <c r="CL55"/>
  <c r="R55"/>
  <c r="CO55"/>
  <c r="CR31"/>
  <c r="CX31"/>
  <c r="O31"/>
  <c r="N31"/>
  <c r="BN31"/>
  <c r="X31"/>
  <c r="M31"/>
  <c r="BT31"/>
  <c r="AA31"/>
  <c r="AP31"/>
  <c r="BK31"/>
  <c r="BB31"/>
  <c r="CO31"/>
  <c r="AG31"/>
  <c r="CL31"/>
  <c r="BQ31"/>
  <c r="CI31"/>
  <c r="R31"/>
  <c r="U31"/>
  <c r="AM31"/>
  <c r="AJ31"/>
  <c r="BE31"/>
  <c r="BZ31"/>
  <c r="AY31"/>
  <c r="CC31"/>
  <c r="BH31"/>
  <c r="BW31"/>
  <c r="AV31"/>
  <c r="AD31"/>
  <c r="CU31"/>
  <c r="CF31"/>
  <c r="AS31"/>
  <c r="AJ88"/>
  <c r="BN88"/>
  <c r="BB88"/>
  <c r="CI88"/>
  <c r="BT88"/>
  <c r="AG88"/>
  <c r="N88"/>
  <c r="M88"/>
  <c r="BW88"/>
  <c r="BE88"/>
  <c r="AP88"/>
  <c r="CL88"/>
  <c r="AM88"/>
  <c r="CO88"/>
  <c r="O88"/>
  <c r="CF88"/>
  <c r="BK88"/>
  <c r="AD88"/>
  <c r="AS88"/>
  <c r="AV88"/>
  <c r="CC88"/>
  <c r="R88"/>
  <c r="BH88"/>
  <c r="U88"/>
  <c r="BQ88"/>
  <c r="AY88"/>
  <c r="AA88"/>
  <c r="BZ88"/>
  <c r="X88"/>
  <c r="BQ26"/>
  <c r="BB26"/>
  <c r="AD26"/>
  <c r="R26"/>
  <c r="BZ26"/>
  <c r="CI26"/>
  <c r="BK26"/>
  <c r="AM26"/>
  <c r="CC26"/>
  <c r="BE26"/>
  <c r="AP26"/>
  <c r="AA26"/>
  <c r="CL26"/>
  <c r="AV26"/>
  <c r="BW26"/>
  <c r="CR26"/>
  <c r="M26"/>
  <c r="CF26"/>
  <c r="X26"/>
  <c r="AY26"/>
  <c r="BT26"/>
  <c r="AG26"/>
  <c r="U26"/>
  <c r="CO26"/>
  <c r="BH26"/>
  <c r="AS26"/>
  <c r="AJ26"/>
  <c r="BN26"/>
  <c r="CX26"/>
  <c r="CC76"/>
  <c r="AM76"/>
  <c r="AD76"/>
  <c r="AY76"/>
  <c r="CF76"/>
  <c r="BK76"/>
  <c r="AJ76"/>
  <c r="AJ99"/>
  <c r="CO99"/>
  <c r="AD99"/>
  <c r="BT99"/>
  <c r="U99"/>
  <c r="N99"/>
  <c r="BW99"/>
  <c r="O99"/>
  <c r="CI90"/>
  <c r="BT90"/>
  <c r="BN90"/>
  <c r="CF90"/>
  <c r="BK90"/>
  <c r="U90"/>
  <c r="CX90"/>
  <c r="AD90"/>
  <c r="M90"/>
  <c r="CC90"/>
  <c r="X90"/>
  <c r="BQ90"/>
  <c r="AA90"/>
  <c r="AG90"/>
  <c r="BB90"/>
  <c r="AV90"/>
  <c r="CL90"/>
  <c r="AS90"/>
  <c r="AJ90"/>
  <c r="BH90"/>
  <c r="BZ90"/>
  <c r="AM90"/>
  <c r="BW90"/>
  <c r="AP90"/>
  <c r="AY90"/>
  <c r="R90"/>
  <c r="BE90"/>
  <c r="CO90"/>
  <c r="CR90"/>
  <c r="AV29"/>
  <c r="AG29"/>
  <c r="AY29"/>
  <c r="AD29"/>
  <c r="AJ29"/>
  <c r="BH29"/>
  <c r="R29"/>
  <c r="X29"/>
  <c r="AM29"/>
  <c r="CF29"/>
  <c r="CU29"/>
  <c r="U29"/>
  <c r="AP29"/>
  <c r="BT29"/>
  <c r="AA29"/>
  <c r="BB29"/>
  <c r="BE29"/>
  <c r="CI29"/>
  <c r="CC29"/>
  <c r="CO29"/>
  <c r="CX29"/>
  <c r="O29"/>
  <c r="BW29"/>
  <c r="N29"/>
  <c r="CL29"/>
  <c r="BQ29"/>
  <c r="M29"/>
  <c r="BN29"/>
  <c r="AS29"/>
  <c r="BK29"/>
  <c r="BZ29"/>
  <c r="CR29"/>
  <c r="CO51"/>
  <c r="R51"/>
  <c r="BB51"/>
  <c r="CI51"/>
  <c r="AP51"/>
  <c r="AY51"/>
  <c r="BQ51"/>
  <c r="BK51"/>
  <c r="AA51"/>
  <c r="O51"/>
  <c r="CL51"/>
  <c r="BZ51"/>
  <c r="AJ51"/>
  <c r="AD51"/>
  <c r="N51"/>
  <c r="BE51"/>
  <c r="CX51"/>
  <c r="O13"/>
  <c r="BW13"/>
  <c r="AM13"/>
  <c r="R13"/>
  <c r="CI13"/>
  <c r="AS13"/>
  <c r="BT13"/>
  <c r="X13"/>
  <c r="CC13"/>
  <c r="CU13"/>
  <c r="AJ13"/>
  <c r="BQ13"/>
  <c r="AP13"/>
  <c r="AY13"/>
  <c r="CX13"/>
  <c r="AV13"/>
  <c r="BK104"/>
  <c r="M104"/>
  <c r="CC104"/>
  <c r="CL104"/>
  <c r="R104"/>
  <c r="BN104"/>
  <c r="CO104"/>
  <c r="AY104"/>
  <c r="AJ104"/>
  <c r="AD104"/>
  <c r="CR104"/>
  <c r="CX104"/>
  <c r="BW104"/>
  <c r="AG104"/>
  <c r="CI16"/>
  <c r="BB16"/>
  <c r="AG16"/>
  <c r="BN16"/>
  <c r="BE16"/>
  <c r="BW16"/>
  <c r="AY16"/>
  <c r="M16"/>
  <c r="N16"/>
  <c r="AS16"/>
  <c r="CC16"/>
  <c r="BQ16"/>
  <c r="BK16"/>
  <c r="CF16"/>
  <c r="U16"/>
  <c r="AA16"/>
  <c r="AM16"/>
  <c r="BH16"/>
  <c r="AJ16"/>
  <c r="CL16"/>
  <c r="CO16"/>
  <c r="CR16"/>
  <c r="R16"/>
  <c r="X16"/>
  <c r="BT16"/>
  <c r="AV16"/>
  <c r="BZ16"/>
  <c r="AP16"/>
  <c r="CX16"/>
  <c r="AD16"/>
  <c r="M34"/>
  <c r="CI34"/>
  <c r="X34"/>
  <c r="O34"/>
  <c r="BB34"/>
  <c r="AA34"/>
  <c r="U34"/>
  <c r="CO34"/>
  <c r="AY34"/>
  <c r="BK34"/>
  <c r="AG34"/>
  <c r="AV34"/>
  <c r="CR34"/>
  <c r="N34"/>
  <c r="R34"/>
  <c r="BT34"/>
  <c r="CF34"/>
  <c r="AJ34"/>
  <c r="CU34"/>
  <c r="DA34"/>
  <c r="CC34"/>
  <c r="BW34"/>
  <c r="BQ34"/>
  <c r="AM34"/>
  <c r="AS34"/>
  <c r="BE34"/>
  <c r="BZ34"/>
  <c r="CX34"/>
  <c r="CL34"/>
  <c r="BN34"/>
  <c r="AP34"/>
  <c r="AD34"/>
  <c r="BH34"/>
  <c r="AA14"/>
  <c r="BW14"/>
  <c r="CI14"/>
  <c r="BK14"/>
  <c r="CL14"/>
  <c r="BT14"/>
  <c r="BQ14"/>
  <c r="M14"/>
  <c r="X14"/>
  <c r="AD14"/>
  <c r="BZ14"/>
  <c r="BN14"/>
  <c r="AM14"/>
  <c r="AV14"/>
  <c r="AY14"/>
  <c r="CX14"/>
  <c r="AS14"/>
  <c r="BB14"/>
  <c r="BK50"/>
  <c r="AG50"/>
  <c r="O50"/>
  <c r="N50"/>
  <c r="BH50"/>
  <c r="CI50"/>
  <c r="AV50"/>
  <c r="AD80"/>
  <c r="BZ80"/>
  <c r="AV80"/>
  <c r="CI80"/>
  <c r="BK80"/>
  <c r="BH80"/>
  <c r="BW80"/>
  <c r="CR80"/>
  <c r="CF80"/>
  <c r="AP80"/>
  <c r="X80"/>
  <c r="O80"/>
  <c r="CC80"/>
  <c r="AG80"/>
  <c r="R80"/>
  <c r="BT80"/>
  <c r="CX80"/>
  <c r="CU99"/>
  <c r="CX77"/>
  <c r="CU65"/>
  <c r="O90"/>
  <c r="DA29"/>
  <c r="BW77" i="19"/>
  <c r="CF77"/>
  <c r="BH77"/>
  <c r="BZ77"/>
  <c r="CL77"/>
  <c r="BN77"/>
  <c r="BQ77"/>
  <c r="AG77"/>
  <c r="U77"/>
  <c r="BK77"/>
  <c r="AV77"/>
  <c r="R77"/>
  <c r="CC77"/>
  <c r="AP77"/>
  <c r="AD77"/>
  <c r="BT77"/>
  <c r="CR77"/>
  <c r="CO77"/>
  <c r="AA77"/>
  <c r="BE77"/>
  <c r="CI77"/>
  <c r="CX77"/>
  <c r="AJ77"/>
  <c r="X77"/>
  <c r="AM77"/>
  <c r="N77"/>
  <c r="M77"/>
  <c r="AS77"/>
  <c r="BB77"/>
  <c r="AY77"/>
  <c r="X25"/>
  <c r="AS25"/>
  <c r="AJ25"/>
  <c r="BW25"/>
  <c r="M25"/>
  <c r="AV25"/>
  <c r="AY25"/>
  <c r="CX25"/>
  <c r="R25"/>
  <c r="U25"/>
  <c r="AM25"/>
  <c r="CO25"/>
  <c r="CI25"/>
  <c r="CR25"/>
  <c r="CC25"/>
  <c r="BN25"/>
  <c r="BZ25"/>
  <c r="AG25"/>
  <c r="AA25"/>
  <c r="BE25"/>
  <c r="BT25"/>
  <c r="CL25"/>
  <c r="BB25"/>
  <c r="AD25"/>
  <c r="BQ25"/>
  <c r="CF25"/>
  <c r="N25"/>
  <c r="BH25"/>
  <c r="AP25"/>
  <c r="BK25"/>
  <c r="BK15"/>
  <c r="BZ15"/>
  <c r="AP15"/>
  <c r="CC15"/>
  <c r="BE15"/>
  <c r="CX15"/>
  <c r="CL15"/>
  <c r="BB15"/>
  <c r="AS15"/>
  <c r="X15"/>
  <c r="M15"/>
  <c r="CO15"/>
  <c r="CF15"/>
  <c r="AM15"/>
  <c r="BH15"/>
  <c r="BT15"/>
  <c r="BN15"/>
  <c r="CR15"/>
  <c r="BW15"/>
  <c r="AG15"/>
  <c r="R15"/>
  <c r="BQ15"/>
  <c r="AY15"/>
  <c r="CI15"/>
  <c r="N15"/>
  <c r="AV15"/>
  <c r="AA15"/>
  <c r="AD15"/>
  <c r="AJ15"/>
  <c r="U15"/>
  <c r="AA23"/>
  <c r="AJ23"/>
  <c r="AP23"/>
  <c r="BB23"/>
  <c r="CR23"/>
  <c r="BQ23"/>
  <c r="BZ23"/>
  <c r="BE23"/>
  <c r="X23"/>
  <c r="CL23"/>
  <c r="AS23"/>
  <c r="BT23"/>
  <c r="CC23"/>
  <c r="BK23"/>
  <c r="BN23"/>
  <c r="U23"/>
  <c r="CI23"/>
  <c r="AD23"/>
  <c r="BH23"/>
  <c r="CX23"/>
  <c r="R23"/>
  <c r="CF23"/>
  <c r="BW23"/>
  <c r="AY23"/>
  <c r="AV23"/>
  <c r="CO23"/>
  <c r="AM23"/>
  <c r="N23"/>
  <c r="AG23"/>
  <c r="M23"/>
  <c r="BE79"/>
  <c r="AM79"/>
  <c r="AG79"/>
  <c r="R79"/>
  <c r="BK79"/>
  <c r="BB79"/>
  <c r="BN79"/>
  <c r="AD79"/>
  <c r="AP79"/>
  <c r="CC79"/>
  <c r="AJ79"/>
  <c r="N79"/>
  <c r="CI79"/>
  <c r="AY79"/>
  <c r="BW79"/>
  <c r="CX79"/>
  <c r="M79"/>
  <c r="X79"/>
  <c r="BT79"/>
  <c r="BZ79"/>
  <c r="CF79"/>
  <c r="CO79"/>
  <c r="BH79"/>
  <c r="AA79"/>
  <c r="AV79"/>
  <c r="U79"/>
  <c r="BQ79"/>
  <c r="CR79"/>
  <c r="AS79"/>
  <c r="CL79"/>
  <c r="CR84"/>
  <c r="BQ84"/>
  <c r="BZ84"/>
  <c r="BE84"/>
  <c r="CC84"/>
  <c r="AA84"/>
  <c r="AY84"/>
  <c r="CO84"/>
  <c r="R84"/>
  <c r="CF84"/>
  <c r="AG84"/>
  <c r="BK84"/>
  <c r="BT84"/>
  <c r="CI84"/>
  <c r="BB84"/>
  <c r="BN84"/>
  <c r="X84"/>
  <c r="CX84"/>
  <c r="N84"/>
  <c r="BW84"/>
  <c r="AS84"/>
  <c r="AJ84"/>
  <c r="M84"/>
  <c r="CL84"/>
  <c r="AP84"/>
  <c r="BH84"/>
  <c r="AD84"/>
  <c r="AV84"/>
  <c r="U84"/>
  <c r="AM84"/>
  <c r="AV71"/>
  <c r="BT71"/>
  <c r="BH71"/>
  <c r="AM71"/>
  <c r="R71"/>
  <c r="AA71"/>
  <c r="AD71"/>
  <c r="CF71"/>
  <c r="X71"/>
  <c r="BE71"/>
  <c r="CI71"/>
  <c r="CR71"/>
  <c r="BK71"/>
  <c r="CL71"/>
  <c r="CX71"/>
  <c r="CU71"/>
  <c r="BW71"/>
  <c r="AS71"/>
  <c r="AG71"/>
  <c r="BB71"/>
  <c r="BQ71"/>
  <c r="AY71"/>
  <c r="AP71"/>
  <c r="M71"/>
  <c r="AJ71"/>
  <c r="N71"/>
  <c r="U71"/>
  <c r="CO71"/>
  <c r="CC71"/>
  <c r="BN71"/>
  <c r="BZ71"/>
  <c r="X72"/>
  <c r="AD72"/>
  <c r="AP72"/>
  <c r="CI72"/>
  <c r="BH72"/>
  <c r="AA72"/>
  <c r="AG72"/>
  <c r="CL72"/>
  <c r="CC72"/>
  <c r="AY72"/>
  <c r="BW72"/>
  <c r="R72"/>
  <c r="U72"/>
  <c r="BT72"/>
  <c r="M72"/>
  <c r="AY13"/>
  <c r="AD13"/>
  <c r="CX13"/>
  <c r="AJ13"/>
  <c r="R13"/>
  <c r="BK13"/>
  <c r="BW13"/>
  <c r="BT13"/>
  <c r="X13"/>
  <c r="AV13"/>
  <c r="CF13"/>
  <c r="CO13"/>
  <c r="BE13"/>
  <c r="CI13"/>
  <c r="BH108"/>
  <c r="CR108"/>
  <c r="AG108"/>
  <c r="BE108"/>
  <c r="CL108"/>
  <c r="BT108"/>
  <c r="CF108"/>
  <c r="BN108"/>
  <c r="AY108"/>
  <c r="AS108"/>
  <c r="CX108"/>
  <c r="BK108"/>
  <c r="CI108"/>
  <c r="AM108"/>
  <c r="BW108"/>
  <c r="BZ108"/>
  <c r="M108"/>
  <c r="N108"/>
  <c r="AV108"/>
  <c r="X108"/>
  <c r="CC108"/>
  <c r="AJ108"/>
  <c r="AP108"/>
  <c r="BB108"/>
  <c r="U108"/>
  <c r="CO108"/>
  <c r="AD108"/>
  <c r="R108"/>
  <c r="BQ108"/>
  <c r="AA108"/>
  <c r="BH119"/>
  <c r="AG119"/>
  <c r="CF119"/>
  <c r="BT119"/>
  <c r="BK119"/>
  <c r="BW119"/>
  <c r="AJ119"/>
  <c r="CI119"/>
  <c r="CX119"/>
  <c r="AD119"/>
  <c r="CO119"/>
  <c r="AV119"/>
  <c r="BN119"/>
  <c r="BQ119"/>
  <c r="CR119"/>
  <c r="BZ66"/>
  <c r="R66"/>
  <c r="CC66"/>
  <c r="AJ66"/>
  <c r="CL66"/>
  <c r="AG66"/>
  <c r="AS66"/>
  <c r="BW70"/>
  <c r="R70"/>
  <c r="BB70"/>
  <c r="BZ70"/>
  <c r="CC70"/>
  <c r="AP70"/>
  <c r="CI81"/>
  <c r="AG81"/>
  <c r="CC81"/>
  <c r="CX81"/>
  <c r="BZ81"/>
  <c r="M81"/>
  <c r="CF81"/>
  <c r="AV81"/>
  <c r="CR81"/>
  <c r="BW81"/>
  <c r="CL81"/>
  <c r="N81"/>
  <c r="AP81"/>
  <c r="BN81"/>
  <c r="R81"/>
  <c r="BH81"/>
  <c r="X81"/>
  <c r="BQ81"/>
  <c r="BT81"/>
  <c r="U81"/>
  <c r="BE81"/>
  <c r="BK81"/>
  <c r="AS81"/>
  <c r="AY81"/>
  <c r="BB81"/>
  <c r="CO81"/>
  <c r="AJ81"/>
  <c r="AM81"/>
  <c r="AA81"/>
  <c r="AD81"/>
  <c r="AP27"/>
  <c r="BZ27"/>
  <c r="AV27"/>
  <c r="AD27"/>
  <c r="AS27"/>
  <c r="R27"/>
  <c r="BE27"/>
  <c r="BK27"/>
  <c r="AJ27"/>
  <c r="BH27"/>
  <c r="BN27"/>
  <c r="M27"/>
  <c r="BQ27"/>
  <c r="CI27"/>
  <c r="AY27"/>
  <c r="X27"/>
  <c r="BB27"/>
  <c r="N27"/>
  <c r="CX27"/>
  <c r="CL27"/>
  <c r="CC27"/>
  <c r="AA27"/>
  <c r="BT27"/>
  <c r="CO27"/>
  <c r="CF27"/>
  <c r="BW27"/>
  <c r="AM27"/>
  <c r="AG27"/>
  <c r="CR27"/>
  <c r="U27"/>
  <c r="M91"/>
  <c r="BB91"/>
  <c r="AJ91"/>
  <c r="N91"/>
  <c r="AS91"/>
  <c r="AP91"/>
  <c r="U91"/>
  <c r="CI91"/>
  <c r="BK91"/>
  <c r="CR91"/>
  <c r="BQ91"/>
  <c r="AY91"/>
  <c r="CL91"/>
  <c r="BZ91"/>
  <c r="CX91"/>
  <c r="AD91"/>
  <c r="BE91"/>
  <c r="BT91"/>
  <c r="AG91"/>
  <c r="BH91"/>
  <c r="R91"/>
  <c r="CO91"/>
  <c r="BN91"/>
  <c r="BW91"/>
  <c r="AV91"/>
  <c r="X91"/>
  <c r="AM91"/>
  <c r="CC91"/>
  <c r="CF91"/>
  <c r="AA91"/>
  <c r="AM76"/>
  <c r="CX76"/>
  <c r="CR76"/>
  <c r="AY76"/>
  <c r="BH76"/>
  <c r="AJ76"/>
  <c r="CC76"/>
  <c r="AD76"/>
  <c r="CF76"/>
  <c r="AS76"/>
  <c r="O76"/>
  <c r="BT76"/>
  <c r="CO76"/>
  <c r="N76"/>
  <c r="BK76"/>
  <c r="BN78"/>
  <c r="CI78"/>
  <c r="BK78"/>
  <c r="CC78"/>
  <c r="BW78"/>
  <c r="AM78"/>
  <c r="CO78"/>
  <c r="CU78"/>
  <c r="AS78"/>
  <c r="CF78"/>
  <c r="BH78"/>
  <c r="X78"/>
  <c r="BE78"/>
  <c r="BZ78"/>
  <c r="DA78"/>
  <c r="BQ78"/>
  <c r="AY78"/>
  <c r="N30"/>
  <c r="O30"/>
  <c r="M30"/>
  <c r="R30"/>
  <c r="AV30"/>
  <c r="BE30"/>
  <c r="BZ30"/>
  <c r="BK30"/>
  <c r="AD30"/>
  <c r="BW30"/>
  <c r="U30"/>
  <c r="BQ30"/>
  <c r="BT30"/>
  <c r="CO30"/>
  <c r="CC30"/>
  <c r="AA30"/>
  <c r="X30"/>
  <c r="AJ30"/>
  <c r="BN30"/>
  <c r="AM30"/>
  <c r="CF30"/>
  <c r="AG30"/>
  <c r="AY30"/>
  <c r="BB30"/>
  <c r="AS30"/>
  <c r="CR30"/>
  <c r="AP30"/>
  <c r="CL30"/>
  <c r="BH30"/>
  <c r="CX30"/>
  <c r="CI30"/>
  <c r="BB85"/>
  <c r="BZ85"/>
  <c r="O85"/>
  <c r="AV85"/>
  <c r="CC85"/>
  <c r="BE85"/>
  <c r="BW85"/>
  <c r="AM85"/>
  <c r="U85"/>
  <c r="BH85"/>
  <c r="M85"/>
  <c r="AY92"/>
  <c r="AA92"/>
  <c r="AG92"/>
  <c r="U92"/>
  <c r="BN92"/>
  <c r="BH92"/>
  <c r="BT92"/>
  <c r="AV92"/>
  <c r="AS92"/>
  <c r="CL92"/>
  <c r="CO92"/>
  <c r="AD92"/>
  <c r="X92"/>
  <c r="AM92"/>
  <c r="CF92"/>
  <c r="N92"/>
  <c r="BE92"/>
  <c r="BZ92"/>
  <c r="BQ92"/>
  <c r="AP92"/>
  <c r="CX92"/>
  <c r="AJ92"/>
  <c r="R92"/>
  <c r="CR92"/>
  <c r="BB92"/>
  <c r="BW92"/>
  <c r="BK92"/>
  <c r="CC92"/>
  <c r="CI92"/>
  <c r="M92"/>
  <c r="AS80"/>
  <c r="M80"/>
  <c r="CI80"/>
  <c r="O80"/>
  <c r="BN80"/>
  <c r="BW80"/>
  <c r="BT80"/>
  <c r="DA80"/>
  <c r="CL80"/>
  <c r="CR80"/>
  <c r="BE80"/>
  <c r="AP80"/>
  <c r="AV80"/>
  <c r="X80"/>
  <c r="AY80"/>
  <c r="CC80"/>
  <c r="AJ80"/>
  <c r="BZ80"/>
  <c r="N80"/>
  <c r="BQ80"/>
  <c r="CU80"/>
  <c r="AM80"/>
  <c r="AA80"/>
  <c r="CF80"/>
  <c r="AG80"/>
  <c r="BB80"/>
  <c r="U80"/>
  <c r="CX80"/>
  <c r="R80"/>
  <c r="AD80"/>
  <c r="BK80"/>
  <c r="CO80"/>
  <c r="BH80"/>
  <c r="O111"/>
  <c r="CI111"/>
  <c r="X111"/>
  <c r="BT111"/>
  <c r="AA111"/>
  <c r="AD111"/>
  <c r="BB111"/>
  <c r="CL111"/>
  <c r="BQ111"/>
  <c r="M111"/>
  <c r="BH111"/>
  <c r="U111"/>
  <c r="AY111"/>
  <c r="CX111"/>
  <c r="N111"/>
  <c r="AV111"/>
  <c r="BZ111"/>
  <c r="AG111"/>
  <c r="BW111"/>
  <c r="CC111"/>
  <c r="BE111"/>
  <c r="CR111"/>
  <c r="AM111"/>
  <c r="CO111"/>
  <c r="AP111"/>
  <c r="CF111"/>
  <c r="AJ111"/>
  <c r="BK111"/>
  <c r="AS111"/>
  <c r="R111"/>
  <c r="BN111"/>
  <c r="BE42"/>
  <c r="U42"/>
  <c r="R42"/>
  <c r="BQ42"/>
  <c r="AG42"/>
  <c r="CL42"/>
  <c r="N42"/>
  <c r="AS42"/>
  <c r="CC42"/>
  <c r="X42"/>
  <c r="BK42"/>
  <c r="BB42"/>
  <c r="CR42"/>
  <c r="AY42"/>
  <c r="BT42"/>
  <c r="CF42"/>
  <c r="BW42"/>
  <c r="AD42"/>
  <c r="M42"/>
  <c r="BN42"/>
  <c r="AP42"/>
  <c r="AV42"/>
  <c r="CO42"/>
  <c r="CX42"/>
  <c r="AJ42"/>
  <c r="AA42"/>
  <c r="BH42"/>
  <c r="BZ42"/>
  <c r="AM42"/>
  <c r="CI42"/>
  <c r="X139"/>
  <c r="CC139"/>
  <c r="AS139"/>
  <c r="AA139"/>
  <c r="BW139"/>
  <c r="AV139"/>
  <c r="U139"/>
  <c r="O139"/>
  <c r="N29"/>
  <c r="CX29"/>
  <c r="R29"/>
  <c r="CC29"/>
  <c r="AM29"/>
  <c r="AV29"/>
  <c r="AG29"/>
  <c r="BE29"/>
  <c r="AV121"/>
  <c r="BE121"/>
  <c r="AG121"/>
  <c r="X121"/>
  <c r="U121"/>
  <c r="BB121"/>
  <c r="BK121"/>
  <c r="AP121"/>
  <c r="AJ121"/>
  <c r="N121"/>
  <c r="AM121"/>
  <c r="CO121"/>
  <c r="R121"/>
  <c r="CL121"/>
  <c r="CR121"/>
  <c r="CC121"/>
  <c r="BT121"/>
  <c r="CF121"/>
  <c r="CI121"/>
  <c r="BQ121"/>
  <c r="AD121"/>
  <c r="AA121"/>
  <c r="BW121"/>
  <c r="BH121"/>
  <c r="M121"/>
  <c r="BZ121"/>
  <c r="BN121"/>
  <c r="CX121"/>
  <c r="AY121"/>
  <c r="AS121"/>
  <c r="BT124"/>
  <c r="AA124"/>
  <c r="CC124"/>
  <c r="BK124"/>
  <c r="CO124"/>
  <c r="X124"/>
  <c r="N124"/>
  <c r="AP106"/>
  <c r="CL106"/>
  <c r="AM106"/>
  <c r="M106"/>
  <c r="BZ106"/>
  <c r="R106"/>
  <c r="BN106"/>
  <c r="AP101"/>
  <c r="AG101"/>
  <c r="BT101"/>
  <c r="X101"/>
  <c r="AJ101"/>
  <c r="AA101"/>
  <c r="U101"/>
  <c r="AV101"/>
  <c r="CO101"/>
  <c r="AY101"/>
  <c r="BW101"/>
  <c r="CR101"/>
  <c r="M101"/>
  <c r="BH101"/>
  <c r="BZ101"/>
  <c r="O101"/>
  <c r="AD101"/>
  <c r="CI101"/>
  <c r="CL101"/>
  <c r="DA101"/>
  <c r="R101"/>
  <c r="AM101"/>
  <c r="CX101"/>
  <c r="AS101"/>
  <c r="CC101"/>
  <c r="N101"/>
  <c r="BN101"/>
  <c r="BB101"/>
  <c r="CF101"/>
  <c r="CU101"/>
  <c r="BK101"/>
  <c r="BE101"/>
  <c r="BQ101"/>
  <c r="CX87" i="44"/>
  <c r="AA87"/>
  <c r="BN87"/>
  <c r="AY87"/>
  <c r="CL87"/>
  <c r="BB87"/>
  <c r="CO87"/>
  <c r="BW87"/>
  <c r="AD87"/>
  <c r="BK87"/>
  <c r="U87"/>
  <c r="AJ87"/>
  <c r="X87"/>
  <c r="AP87"/>
  <c r="AS87"/>
  <c r="AM87"/>
  <c r="N87"/>
  <c r="O87"/>
  <c r="AV87"/>
  <c r="BT87"/>
  <c r="R87"/>
  <c r="BZ87"/>
  <c r="BH87"/>
  <c r="M87"/>
  <c r="CR87"/>
  <c r="CF87"/>
  <c r="BQ87"/>
  <c r="CC87"/>
  <c r="CU87"/>
  <c r="DA87"/>
  <c r="BE87"/>
  <c r="CI87"/>
  <c r="AG87"/>
  <c r="CX67"/>
  <c r="AD67"/>
  <c r="AA67"/>
  <c r="AJ67"/>
  <c r="CI67"/>
  <c r="AY67"/>
  <c r="M67"/>
  <c r="AG67"/>
  <c r="BE67"/>
  <c r="CC67"/>
  <c r="AM67"/>
  <c r="BB67"/>
  <c r="CF67"/>
  <c r="BQ67"/>
  <c r="CR67"/>
  <c r="O67"/>
  <c r="BN67"/>
  <c r="BZ67"/>
  <c r="U67"/>
  <c r="BH67"/>
  <c r="BK67"/>
  <c r="AP67"/>
  <c r="CO67"/>
  <c r="BW67"/>
  <c r="R67"/>
  <c r="AS67"/>
  <c r="AV67"/>
  <c r="CL67"/>
  <c r="X67"/>
  <c r="BT67"/>
  <c r="BB41"/>
  <c r="AS41"/>
  <c r="N41"/>
  <c r="AD41"/>
  <c r="CX41"/>
  <c r="CF41"/>
  <c r="AV41"/>
  <c r="BW41"/>
  <c r="BE41"/>
  <c r="AY41"/>
  <c r="BN41"/>
  <c r="BZ41"/>
  <c r="AM41"/>
  <c r="AJ41"/>
  <c r="BT41"/>
  <c r="BH41"/>
  <c r="M41"/>
  <c r="BK41"/>
  <c r="U41"/>
  <c r="CR41"/>
  <c r="CC41"/>
  <c r="CL41"/>
  <c r="CO41"/>
  <c r="R41"/>
  <c r="X41"/>
  <c r="BQ41"/>
  <c r="AP41"/>
  <c r="AA41"/>
  <c r="CI41"/>
  <c r="AG41"/>
  <c r="DA41"/>
  <c r="BB21"/>
  <c r="AG21"/>
  <c r="BQ21"/>
  <c r="BK21"/>
  <c r="BN21"/>
  <c r="AM21"/>
  <c r="CO21"/>
  <c r="U21"/>
  <c r="BE21"/>
  <c r="AV21"/>
  <c r="AS21"/>
  <c r="AA21"/>
  <c r="BH21"/>
  <c r="R21"/>
  <c r="CR21"/>
  <c r="N21"/>
  <c r="AY21"/>
  <c r="AD21"/>
  <c r="M21"/>
  <c r="CX21"/>
  <c r="BW21"/>
  <c r="BT21"/>
  <c r="X21"/>
  <c r="AJ21"/>
  <c r="BZ21"/>
  <c r="CL21"/>
  <c r="CF21"/>
  <c r="CI21"/>
  <c r="CC21"/>
  <c r="AP21"/>
  <c r="CX66"/>
  <c r="CC66"/>
  <c r="AG66"/>
  <c r="AS66"/>
  <c r="CL66"/>
  <c r="BE66"/>
  <c r="M66"/>
  <c r="BK66"/>
  <c r="AJ66"/>
  <c r="U66"/>
  <c r="AD66"/>
  <c r="CR66"/>
  <c r="AM66"/>
  <c r="AY66"/>
  <c r="BZ66"/>
  <c r="CU66"/>
  <c r="BN66"/>
  <c r="BQ66"/>
  <c r="AA66"/>
  <c r="AV66"/>
  <c r="BT66"/>
  <c r="X66"/>
  <c r="BH66"/>
  <c r="CI66"/>
  <c r="BW66"/>
  <c r="R66"/>
  <c r="BB66"/>
  <c r="CO66"/>
  <c r="AP66"/>
  <c r="CF66"/>
  <c r="N66"/>
  <c r="AG36"/>
  <c r="AD36"/>
  <c r="CF36"/>
  <c r="AA36"/>
  <c r="CI36"/>
  <c r="M36"/>
  <c r="R36"/>
  <c r="CO36"/>
  <c r="AV36"/>
  <c r="BK36"/>
  <c r="N36"/>
  <c r="BH36"/>
  <c r="BQ36"/>
  <c r="AS36"/>
  <c r="BN36"/>
  <c r="O36"/>
  <c r="BT36"/>
  <c r="X36"/>
  <c r="BW36"/>
  <c r="BB36"/>
  <c r="CC36"/>
  <c r="CL36"/>
  <c r="AP36"/>
  <c r="U36"/>
  <c r="AJ36"/>
  <c r="CU36"/>
  <c r="BE36"/>
  <c r="CR36"/>
  <c r="AM36"/>
  <c r="CX36"/>
  <c r="AY36"/>
  <c r="BZ36"/>
  <c r="DA36"/>
  <c r="AA65"/>
  <c r="AJ65"/>
  <c r="BQ65"/>
  <c r="AP65"/>
  <c r="AV65"/>
  <c r="BT65"/>
  <c r="AG65"/>
  <c r="O65"/>
  <c r="N65"/>
  <c r="CR65"/>
  <c r="BN65"/>
  <c r="R65"/>
  <c r="CL65"/>
  <c r="BE65"/>
  <c r="CF65"/>
  <c r="U65"/>
  <c r="AY65"/>
  <c r="AS65"/>
  <c r="BZ65"/>
  <c r="M65"/>
  <c r="BW65"/>
  <c r="BK65"/>
  <c r="X65"/>
  <c r="CO65"/>
  <c r="AD65"/>
  <c r="CI65"/>
  <c r="BH65"/>
  <c r="BB65"/>
  <c r="CC65"/>
  <c r="AM65"/>
  <c r="AP43"/>
  <c r="BE43"/>
  <c r="BN43"/>
  <c r="CI43"/>
  <c r="N43"/>
  <c r="AA43"/>
  <c r="AV43"/>
  <c r="CC43"/>
  <c r="CF43"/>
  <c r="BH43"/>
  <c r="CL43"/>
  <c r="BZ43"/>
  <c r="AD43"/>
  <c r="BQ43"/>
  <c r="AM43"/>
  <c r="O43"/>
  <c r="R43"/>
  <c r="AG43"/>
  <c r="X43"/>
  <c r="AY43"/>
  <c r="BK43"/>
  <c r="AS43"/>
  <c r="BB43"/>
  <c r="CO43"/>
  <c r="BT43"/>
  <c r="U43"/>
  <c r="M43"/>
  <c r="AJ43"/>
  <c r="BW43"/>
  <c r="CR43"/>
  <c r="CX43"/>
  <c r="CU43"/>
  <c r="DA43"/>
  <c r="CL23"/>
  <c r="AM23"/>
  <c r="BK23"/>
  <c r="R23"/>
  <c r="N23"/>
  <c r="AY23"/>
  <c r="BB23"/>
  <c r="BZ23"/>
  <c r="BQ23"/>
  <c r="U23"/>
  <c r="BE23"/>
  <c r="M23"/>
  <c r="CI23"/>
  <c r="AJ23"/>
  <c r="BH23"/>
  <c r="CC23"/>
  <c r="AG23"/>
  <c r="BW23"/>
  <c r="DA23"/>
  <c r="CF23"/>
  <c r="AS23"/>
  <c r="X23"/>
  <c r="CO23"/>
  <c r="AP23"/>
  <c r="BN23"/>
  <c r="AD23"/>
  <c r="AA23"/>
  <c r="CR23"/>
  <c r="AV23"/>
  <c r="BT23"/>
  <c r="CX23"/>
  <c r="BB68"/>
  <c r="AY68"/>
  <c r="BE68"/>
  <c r="BT68"/>
  <c r="BK68"/>
  <c r="U68"/>
  <c r="AG68"/>
  <c r="AA68"/>
  <c r="CR68"/>
  <c r="M68"/>
  <c r="CI68"/>
  <c r="CL68"/>
  <c r="BZ68"/>
  <c r="AS68"/>
  <c r="CO68"/>
  <c r="R68"/>
  <c r="AV68"/>
  <c r="BH68"/>
  <c r="AM68"/>
  <c r="X68"/>
  <c r="N68"/>
  <c r="CC68"/>
  <c r="AD68"/>
  <c r="CF68"/>
  <c r="BW68"/>
  <c r="BN68"/>
  <c r="BQ68"/>
  <c r="AP68"/>
  <c r="AJ68"/>
  <c r="AP101"/>
  <c r="AJ101"/>
  <c r="N101"/>
  <c r="BT101"/>
  <c r="CF101"/>
  <c r="BW101"/>
  <c r="CI101"/>
  <c r="AA101"/>
  <c r="BZ101"/>
  <c r="CO101"/>
  <c r="R101"/>
  <c r="BE101"/>
  <c r="X101"/>
  <c r="AD101"/>
  <c r="BH101"/>
  <c r="AV101"/>
  <c r="CU101"/>
  <c r="U101"/>
  <c r="AG101"/>
  <c r="AY101"/>
  <c r="CC101"/>
  <c r="BN101"/>
  <c r="BK101"/>
  <c r="AS101"/>
  <c r="BB101"/>
  <c r="O101"/>
  <c r="CR101"/>
  <c r="BQ101"/>
  <c r="AM101"/>
  <c r="CX101"/>
  <c r="M101"/>
  <c r="CL101"/>
  <c r="DA101"/>
  <c r="AM86"/>
  <c r="CX86"/>
  <c r="AJ86"/>
  <c r="BK86"/>
  <c r="BB86"/>
  <c r="CO86"/>
  <c r="BN86"/>
  <c r="CF86"/>
  <c r="O86"/>
  <c r="AG35"/>
  <c r="M35"/>
  <c r="BW35"/>
  <c r="CF35"/>
  <c r="O35"/>
  <c r="AS35"/>
  <c r="BB35"/>
  <c r="R35"/>
  <c r="CI35"/>
  <c r="AA35"/>
  <c r="BT35"/>
  <c r="AP35"/>
  <c r="X35"/>
  <c r="CL35"/>
  <c r="CU35"/>
  <c r="CO35"/>
  <c r="AD35"/>
  <c r="AY35"/>
  <c r="BN35"/>
  <c r="BE35"/>
  <c r="BZ35"/>
  <c r="AM35"/>
  <c r="AV35"/>
  <c r="U35"/>
  <c r="N35"/>
  <c r="BH35"/>
  <c r="CC35"/>
  <c r="BK35"/>
  <c r="AJ35"/>
  <c r="CX35"/>
  <c r="BQ35"/>
  <c r="CR35"/>
  <c r="BB96"/>
  <c r="BT96"/>
  <c r="BN96"/>
  <c r="AM96"/>
  <c r="CC96"/>
  <c r="BK96"/>
  <c r="CO96"/>
  <c r="AV96"/>
  <c r="AD96"/>
  <c r="BE96"/>
  <c r="BQ96"/>
  <c r="N96"/>
  <c r="AY96"/>
  <c r="CI96"/>
  <c r="CX96"/>
  <c r="M96"/>
  <c r="U96"/>
  <c r="AA96"/>
  <c r="X96"/>
  <c r="AS96"/>
  <c r="CF96"/>
  <c r="AP96"/>
  <c r="CL96"/>
  <c r="CU96"/>
  <c r="BZ96"/>
  <c r="O96"/>
  <c r="AG96"/>
  <c r="R96"/>
  <c r="AJ96"/>
  <c r="BH96"/>
  <c r="BW96"/>
  <c r="CR96"/>
  <c r="DA96"/>
  <c r="CX40"/>
  <c r="X40"/>
  <c r="AM40"/>
  <c r="BK40"/>
  <c r="AS40"/>
  <c r="U40"/>
  <c r="AG40"/>
  <c r="AY40"/>
  <c r="BB40"/>
  <c r="CF40"/>
  <c r="AJ40"/>
  <c r="DA40"/>
  <c r="BW40"/>
  <c r="R40"/>
  <c r="AA40"/>
  <c r="AD40"/>
  <c r="M40"/>
  <c r="AP40"/>
  <c r="BE40"/>
  <c r="O40"/>
  <c r="CC40"/>
  <c r="CI40"/>
  <c r="BN40"/>
  <c r="BQ40"/>
  <c r="BZ40"/>
  <c r="CO40"/>
  <c r="AV40"/>
  <c r="BT40"/>
  <c r="BH40"/>
  <c r="N40"/>
  <c r="CU40"/>
  <c r="CL40"/>
  <c r="CR40"/>
  <c r="CR64"/>
  <c r="AM64"/>
  <c r="M64"/>
  <c r="CX64"/>
  <c r="AY64"/>
  <c r="CL64"/>
  <c r="AJ64"/>
  <c r="BT64"/>
  <c r="R64"/>
  <c r="BB64"/>
  <c r="AG64"/>
  <c r="BW64"/>
  <c r="AA64"/>
  <c r="X64"/>
  <c r="BQ64"/>
  <c r="AV64"/>
  <c r="AD64"/>
  <c r="CI64"/>
  <c r="AP64"/>
  <c r="U64"/>
  <c r="CO64"/>
  <c r="BZ64"/>
  <c r="BK64"/>
  <c r="CF64"/>
  <c r="AS64"/>
  <c r="BE64"/>
  <c r="CC64"/>
  <c r="BN64"/>
  <c r="BH64"/>
  <c r="CU64"/>
  <c r="O64"/>
  <c r="CF95"/>
  <c r="BH95"/>
  <c r="BT95"/>
  <c r="BW95"/>
  <c r="BE95"/>
  <c r="AV95"/>
  <c r="AP95"/>
  <c r="R95"/>
  <c r="AM95"/>
  <c r="N95"/>
  <c r="X95"/>
  <c r="CU95"/>
  <c r="CL95"/>
  <c r="CR95"/>
  <c r="CI95"/>
  <c r="CX95"/>
  <c r="AA52"/>
  <c r="BW52"/>
  <c r="BH52"/>
  <c r="AG52"/>
  <c r="N52"/>
  <c r="AJ52"/>
  <c r="AD52"/>
  <c r="AY52"/>
  <c r="BQ52"/>
  <c r="CR52"/>
  <c r="U52"/>
  <c r="CF52"/>
  <c r="CI52"/>
  <c r="BE52"/>
  <c r="BZ52"/>
  <c r="CX52"/>
  <c r="AS54"/>
  <c r="CC54"/>
  <c r="CL54"/>
  <c r="O54"/>
  <c r="BK54"/>
  <c r="BE54"/>
  <c r="AM54"/>
  <c r="AD54"/>
  <c r="BB54"/>
  <c r="CF54"/>
  <c r="CR54"/>
  <c r="AP54"/>
  <c r="X54"/>
  <c r="AG54"/>
  <c r="AJ54"/>
  <c r="BW54"/>
  <c r="BQ54"/>
  <c r="AY54"/>
  <c r="BN54"/>
  <c r="BH54"/>
  <c r="M54"/>
  <c r="CO54"/>
  <c r="BZ54"/>
  <c r="CI54"/>
  <c r="U54"/>
  <c r="CX54"/>
  <c r="BT54"/>
  <c r="R54"/>
  <c r="N54"/>
  <c r="AA54"/>
  <c r="AV54"/>
  <c r="CU54"/>
  <c r="AV32"/>
  <c r="AG32"/>
  <c r="O32"/>
  <c r="BZ32"/>
  <c r="BN32"/>
  <c r="AP32"/>
  <c r="AS32"/>
  <c r="CO32"/>
  <c r="M32"/>
  <c r="BB32"/>
  <c r="CR45"/>
  <c r="BZ45"/>
  <c r="AS45"/>
  <c r="AJ45"/>
  <c r="CU45"/>
  <c r="BN45"/>
  <c r="BH45"/>
  <c r="AA45"/>
  <c r="O45"/>
  <c r="M45"/>
  <c r="R45"/>
  <c r="BQ45"/>
  <c r="N45"/>
  <c r="CO45"/>
  <c r="AD45"/>
  <c r="X45"/>
  <c r="AM58"/>
  <c r="X58"/>
  <c r="R58"/>
  <c r="CC58"/>
  <c r="N64"/>
  <c r="CX88"/>
  <c r="CX32"/>
  <c r="CU90"/>
  <c r="CU86"/>
  <c r="DA64"/>
  <c r="DA53"/>
  <c r="G31" i="31"/>
  <c r="G32"/>
  <c r="C18"/>
  <c r="G13" i="8"/>
  <c r="C28" i="31"/>
  <c r="C32"/>
  <c r="CZ138" i="19"/>
  <c r="CS138"/>
  <c r="CU138"/>
  <c r="CM138"/>
  <c r="O138"/>
  <c r="CZ131"/>
  <c r="CS131"/>
  <c r="CU131"/>
  <c r="CM127"/>
  <c r="O127"/>
  <c r="CM123"/>
  <c r="O123"/>
  <c r="CS123"/>
  <c r="CU123"/>
  <c r="CZ123"/>
  <c r="CM103"/>
  <c r="O103"/>
  <c r="CZ97"/>
  <c r="CS97"/>
  <c r="CU97"/>
  <c r="CM97"/>
  <c r="O97"/>
  <c r="CM91"/>
  <c r="O91"/>
  <c r="CM14"/>
  <c r="CY14"/>
  <c r="CM16"/>
  <c r="O16"/>
  <c r="O18"/>
  <c r="CM20"/>
  <c r="O20"/>
  <c r="CM28"/>
  <c r="O28"/>
  <c r="CM32"/>
  <c r="O32"/>
  <c r="CS34"/>
  <c r="CZ34"/>
  <c r="CU34"/>
  <c r="CM34"/>
  <c r="O34"/>
  <c r="CZ36"/>
  <c r="CS36"/>
  <c r="CU36"/>
  <c r="CS40"/>
  <c r="CZ40"/>
  <c r="CU40"/>
  <c r="CM42"/>
  <c r="O42"/>
  <c r="CZ42"/>
  <c r="CS42"/>
  <c r="CU42"/>
  <c r="CM58"/>
  <c r="O58"/>
  <c r="CS60"/>
  <c r="CZ60"/>
  <c r="CU60"/>
  <c r="CM60"/>
  <c r="O60"/>
  <c r="CM13"/>
  <c r="O13"/>
  <c r="CS14" i="44"/>
  <c r="CZ14"/>
  <c r="CU14"/>
  <c r="CZ45" i="19"/>
  <c r="CS45"/>
  <c r="CU45"/>
  <c r="CZ23"/>
  <c r="CS23"/>
  <c r="CU23"/>
  <c r="CS39"/>
  <c r="CU39"/>
  <c r="CZ39"/>
  <c r="CS126"/>
  <c r="CS75"/>
  <c r="CZ75"/>
  <c r="CU75"/>
  <c r="CS104"/>
  <c r="CZ104"/>
  <c r="CU104"/>
  <c r="CS106"/>
  <c r="CU106"/>
  <c r="CZ106"/>
  <c r="DA22"/>
  <c r="CY22"/>
  <c r="CM130"/>
  <c r="O130"/>
  <c r="CZ122"/>
  <c r="CU122"/>
  <c r="CS122"/>
  <c r="CS114"/>
  <c r="CU114"/>
  <c r="CZ114"/>
  <c r="CS98"/>
  <c r="CZ98"/>
  <c r="CU98"/>
  <c r="CM90"/>
  <c r="O90"/>
  <c r="CZ79"/>
  <c r="CS79"/>
  <c r="CU79"/>
  <c r="CS21"/>
  <c r="CU21"/>
  <c r="CZ21"/>
  <c r="CS25"/>
  <c r="CZ25"/>
  <c r="CU25"/>
  <c r="CZ29"/>
  <c r="CS29"/>
  <c r="CU29"/>
  <c r="CZ37"/>
  <c r="CU37"/>
  <c r="CS37"/>
  <c r="CU49"/>
  <c r="CZ57"/>
  <c r="CS57"/>
  <c r="CU57"/>
  <c r="CM57"/>
  <c r="O57"/>
  <c r="CS61"/>
  <c r="CZ61"/>
  <c r="CU61"/>
  <c r="CM93" i="44"/>
  <c r="O93"/>
  <c r="CS22"/>
  <c r="CU22"/>
  <c r="CZ22"/>
  <c r="O85"/>
  <c r="CM85"/>
  <c r="DA39"/>
  <c r="CY39"/>
  <c r="CM132" i="19"/>
  <c r="O132"/>
  <c r="CZ132"/>
  <c r="CS132"/>
  <c r="CU132"/>
  <c r="CM110"/>
  <c r="O110"/>
  <c r="CM106"/>
  <c r="O106"/>
  <c r="CM92"/>
  <c r="O92"/>
  <c r="CM77"/>
  <c r="O77"/>
  <c r="CS15"/>
  <c r="CU15"/>
  <c r="CZ15"/>
  <c r="CM15"/>
  <c r="O15"/>
  <c r="CM19"/>
  <c r="O19"/>
  <c r="CZ31"/>
  <c r="CU31"/>
  <c r="CS31"/>
  <c r="CM39"/>
  <c r="O39"/>
  <c r="CS43"/>
  <c r="CZ43"/>
  <c r="CU43"/>
  <c r="CM43"/>
  <c r="O43"/>
  <c r="CS47"/>
  <c r="CZ47"/>
  <c r="CU47"/>
  <c r="CM47"/>
  <c r="O47"/>
  <c r="CM59"/>
  <c r="O59"/>
  <c r="CZ63"/>
  <c r="CS63"/>
  <c r="CU63"/>
  <c r="CS70"/>
  <c r="CZ70"/>
  <c r="CU70"/>
  <c r="CS104" i="44"/>
  <c r="CZ104"/>
  <c r="CU104"/>
  <c r="CM70"/>
  <c r="O70"/>
  <c r="O93" i="19"/>
  <c r="O95"/>
  <c r="O14" i="44"/>
  <c r="O99" i="19"/>
  <c r="O33"/>
  <c r="O119"/>
  <c r="O14"/>
  <c r="O37"/>
  <c r="O29"/>
  <c r="O52"/>
  <c r="O69" i="44"/>
  <c r="O17"/>
  <c r="O114" i="19"/>
  <c r="O66"/>
  <c r="CU100" i="44"/>
  <c r="CS100"/>
  <c r="CM131" i="19"/>
  <c r="O131"/>
  <c r="CS127"/>
  <c r="CZ127"/>
  <c r="CU127"/>
  <c r="CM121"/>
  <c r="O121"/>
  <c r="CS121"/>
  <c r="CZ121"/>
  <c r="CU121"/>
  <c r="CS119"/>
  <c r="CZ119"/>
  <c r="CU119"/>
  <c r="CZ115"/>
  <c r="CS109"/>
  <c r="CZ109"/>
  <c r="CU109"/>
  <c r="CS103"/>
  <c r="CZ103"/>
  <c r="CU103"/>
  <c r="CS99"/>
  <c r="CZ99"/>
  <c r="CU99"/>
  <c r="CS93"/>
  <c r="CZ93"/>
  <c r="CU93"/>
  <c r="CS91"/>
  <c r="CZ91"/>
  <c r="CU91"/>
  <c r="CS82"/>
  <c r="CU82"/>
  <c r="CZ82"/>
  <c r="CZ16"/>
  <c r="CS16"/>
  <c r="CU16"/>
  <c r="CZ28"/>
  <c r="CS28"/>
  <c r="CU28"/>
  <c r="CZ30"/>
  <c r="CU30"/>
  <c r="CS30"/>
  <c r="CZ32"/>
  <c r="CS32"/>
  <c r="CU32"/>
  <c r="CM36"/>
  <c r="O36"/>
  <c r="CM40"/>
  <c r="O40"/>
  <c r="CS50"/>
  <c r="CZ50"/>
  <c r="CU50"/>
  <c r="CS52"/>
  <c r="CZ52"/>
  <c r="CU52"/>
  <c r="CU58"/>
  <c r="CS58"/>
  <c r="CZ58"/>
  <c r="CZ62"/>
  <c r="CS62"/>
  <c r="CU62"/>
  <c r="CM62"/>
  <c r="O62"/>
  <c r="CM71"/>
  <c r="O71"/>
  <c r="CZ13"/>
  <c r="CS13"/>
  <c r="CU13"/>
  <c r="CM21" i="44"/>
  <c r="O21"/>
  <c r="CS21"/>
  <c r="CZ21"/>
  <c r="CU21"/>
  <c r="CS72" i="19"/>
  <c r="CZ72"/>
  <c r="CU72"/>
  <c r="CM68"/>
  <c r="O68"/>
  <c r="CS17"/>
  <c r="CZ17"/>
  <c r="CU17"/>
  <c r="CM79"/>
  <c r="O79"/>
  <c r="CM81"/>
  <c r="O81"/>
  <c r="CM27"/>
  <c r="O27"/>
  <c r="CS69" i="44"/>
  <c r="CU69"/>
  <c r="CZ69"/>
  <c r="CM104" i="19"/>
  <c r="O104"/>
  <c r="O79" i="44"/>
  <c r="CM79"/>
  <c r="CS85"/>
  <c r="CU85"/>
  <c r="CZ85"/>
  <c r="DA88"/>
  <c r="CY88"/>
  <c r="CZ68"/>
  <c r="CU68"/>
  <c r="CS68"/>
  <c r="DA53" i="19"/>
  <c r="CY53"/>
  <c r="CS134"/>
  <c r="CZ134"/>
  <c r="CU134"/>
  <c r="CM134"/>
  <c r="O134"/>
  <c r="CZ130"/>
  <c r="CU130"/>
  <c r="CS100"/>
  <c r="CZ100"/>
  <c r="CU100"/>
  <c r="CM100"/>
  <c r="O100"/>
  <c r="CM98"/>
  <c r="O98"/>
  <c r="CU94"/>
  <c r="CZ94"/>
  <c r="CS94"/>
  <c r="CM94"/>
  <c r="O94"/>
  <c r="CS90"/>
  <c r="CU90"/>
  <c r="CZ90"/>
  <c r="CM21"/>
  <c r="O21"/>
  <c r="CM25"/>
  <c r="O25"/>
  <c r="CM45"/>
  <c r="O45"/>
  <c r="CS68"/>
  <c r="CU68"/>
  <c r="CZ68"/>
  <c r="O72"/>
  <c r="CM72"/>
  <c r="CU93" i="44"/>
  <c r="CS17"/>
  <c r="CZ17"/>
  <c r="CU17"/>
  <c r="CM22"/>
  <c r="O22"/>
  <c r="CY120" i="19"/>
  <c r="DA120"/>
  <c r="CY51" i="44"/>
  <c r="O68"/>
  <c r="CM68"/>
  <c r="CS79"/>
  <c r="CU79"/>
  <c r="CZ79"/>
  <c r="O128" i="19"/>
  <c r="CM128"/>
  <c r="CS124"/>
  <c r="CZ124"/>
  <c r="CU124"/>
  <c r="CS116"/>
  <c r="CZ116"/>
  <c r="CU116"/>
  <c r="CZ110"/>
  <c r="CS110"/>
  <c r="CU110"/>
  <c r="CU102"/>
  <c r="CS102"/>
  <c r="CZ102"/>
  <c r="CM102"/>
  <c r="O102"/>
  <c r="CZ96"/>
  <c r="CU96"/>
  <c r="CS96"/>
  <c r="CU92"/>
  <c r="CZ81"/>
  <c r="CS81"/>
  <c r="CU81"/>
  <c r="CZ19"/>
  <c r="CM23"/>
  <c r="O23"/>
  <c r="CS27"/>
  <c r="CZ35"/>
  <c r="CU35"/>
  <c r="CS35"/>
  <c r="O35"/>
  <c r="CM35"/>
  <c r="CM51"/>
  <c r="O51"/>
  <c r="CS59"/>
  <c r="CZ59"/>
  <c r="CU59"/>
  <c r="CM63"/>
  <c r="O63"/>
  <c r="CS66"/>
  <c r="CZ66"/>
  <c r="CU66"/>
  <c r="CZ20" i="44"/>
  <c r="CU20"/>
  <c r="CS20"/>
  <c r="DA24" i="19"/>
  <c r="CY24"/>
  <c r="DA125"/>
  <c r="CY125"/>
  <c r="CZ70" i="44"/>
  <c r="CU70"/>
  <c r="CS70"/>
  <c r="CM83"/>
  <c r="O83"/>
  <c r="O103"/>
  <c r="O17" i="19"/>
  <c r="O82"/>
  <c r="O116"/>
  <c r="O70"/>
  <c r="E13" i="8"/>
  <c r="CY20" i="19"/>
  <c r="CS105" l="1"/>
  <c r="CZ105"/>
  <c r="BC18" i="44"/>
  <c r="CT18"/>
  <c r="BO18"/>
  <c r="K18"/>
  <c r="AQ18"/>
  <c r="AW18"/>
  <c r="AK18"/>
  <c r="CA18"/>
  <c r="S18"/>
  <c r="Y18"/>
  <c r="AE18"/>
  <c r="BU18"/>
  <c r="BI18"/>
  <c r="CG18"/>
  <c r="CS19" i="19"/>
  <c r="CS103" i="44"/>
  <c r="CU115" i="19"/>
  <c r="DA87"/>
  <c r="CU27"/>
  <c r="CS92"/>
  <c r="CS93" i="44"/>
  <c r="CM115" i="19"/>
  <c r="CY77"/>
  <c r="O126"/>
  <c r="O26" i="44"/>
  <c r="O105" i="19"/>
  <c r="CY74" i="44"/>
  <c r="CY60"/>
  <c r="CS71" i="19"/>
  <c r="CZ71"/>
  <c r="CS45" i="44"/>
  <c r="CZ45"/>
  <c r="CS99"/>
  <c r="CZ99"/>
  <c r="O96" i="19"/>
  <c r="DA69"/>
  <c r="DA86"/>
  <c r="H27" i="29"/>
  <c r="CU105" i="19"/>
  <c r="CY85"/>
  <c r="H28" i="56"/>
  <c r="J28" s="1"/>
  <c r="L28" s="1"/>
  <c r="N28" s="1"/>
  <c r="P28" s="1"/>
  <c r="R28" s="1"/>
  <c r="T28" s="1"/>
  <c r="V28" s="1"/>
  <c r="X28" s="1"/>
  <c r="Z28" s="1"/>
  <c r="AB28" s="1"/>
  <c r="K26" i="30"/>
  <c r="L26" s="1"/>
  <c r="U66" i="20"/>
  <c r="G20" i="31"/>
  <c r="C29" i="30"/>
  <c r="C32" s="1"/>
  <c r="K21" i="31"/>
  <c r="L21" s="1"/>
  <c r="K20"/>
  <c r="L20" s="1"/>
  <c r="K19" i="27"/>
  <c r="CS76" i="44"/>
  <c r="CZ76"/>
  <c r="DA58"/>
  <c r="DA31"/>
  <c r="O50" i="19"/>
  <c r="CZ41"/>
  <c r="CY41" s="1"/>
  <c r="CU126"/>
  <c r="DA54" i="44"/>
  <c r="O23"/>
  <c r="DA66"/>
  <c r="DA13"/>
  <c r="DA55"/>
  <c r="O55" i="19"/>
  <c r="O61" i="44"/>
  <c r="DA98"/>
  <c r="O76"/>
  <c r="DA24"/>
  <c r="DA85" i="19"/>
  <c r="O97" i="44"/>
  <c r="CS135" i="19"/>
  <c r="CZ135"/>
  <c r="CZ55"/>
  <c r="CS55"/>
  <c r="CS97" i="44"/>
  <c r="CZ97"/>
  <c r="CU41" i="19"/>
  <c r="CU135"/>
  <c r="DA35" i="44"/>
  <c r="DA90"/>
  <c r="DA77"/>
  <c r="CU76"/>
  <c r="J27" i="29"/>
  <c r="DA107" i="19"/>
  <c r="CY42" i="44"/>
  <c r="CU55" i="19"/>
  <c r="G22" i="31"/>
  <c r="E38"/>
  <c r="C40" s="1"/>
  <c r="C43" s="1"/>
  <c r="G25" i="59"/>
  <c r="I25" s="1"/>
  <c r="J25" s="1"/>
  <c r="AG91" i="44"/>
  <c r="BQ105"/>
  <c r="R140" i="19"/>
  <c r="X105" i="44"/>
  <c r="AP91"/>
  <c r="CX140" i="19"/>
  <c r="AP105" i="44"/>
  <c r="BE56"/>
  <c r="CI73" i="19"/>
  <c r="BW56" i="44"/>
  <c r="X56"/>
  <c r="CX105"/>
  <c r="AS140" i="19"/>
  <c r="AY105" i="44"/>
  <c r="AV105"/>
  <c r="BT112" i="19"/>
  <c r="U56" i="44"/>
  <c r="AM91"/>
  <c r="CC105"/>
  <c r="BE140" i="19"/>
  <c r="CL105" i="44"/>
  <c r="BE105"/>
  <c r="BK105"/>
  <c r="CO105"/>
  <c r="I31" i="31"/>
  <c r="I26" i="59"/>
  <c r="J26" s="1"/>
  <c r="G26" i="31"/>
  <c r="I26" s="1"/>
  <c r="G27"/>
  <c r="I27" s="1"/>
  <c r="G30"/>
  <c r="L27" i="29"/>
  <c r="N27" s="1"/>
  <c r="P27" s="1"/>
  <c r="R27" s="1"/>
  <c r="T27" s="1"/>
  <c r="V27" s="1"/>
  <c r="X27" s="1"/>
  <c r="Z27" s="1"/>
  <c r="AB27" s="1"/>
  <c r="BB105" i="44"/>
  <c r="BZ105"/>
  <c r="CL91"/>
  <c r="CC56"/>
  <c r="CL112" i="19"/>
  <c r="BH112"/>
  <c r="CF112"/>
  <c r="CX112"/>
  <c r="CX73"/>
  <c r="U112"/>
  <c r="BE112"/>
  <c r="AY73"/>
  <c r="U73"/>
  <c r="AM73"/>
  <c r="AS73"/>
  <c r="X112"/>
  <c r="CO112"/>
  <c r="BW112"/>
  <c r="BB56" i="44"/>
  <c r="AS56"/>
  <c r="BZ56"/>
  <c r="BK56"/>
  <c r="BH56"/>
  <c r="AG56"/>
  <c r="AJ56"/>
  <c r="R56"/>
  <c r="BQ140" i="19"/>
  <c r="BW140"/>
  <c r="CR140"/>
  <c r="BW73"/>
  <c r="CC73"/>
  <c r="BH73"/>
  <c r="AV73"/>
  <c r="AP73"/>
  <c r="N112"/>
  <c r="CI112"/>
  <c r="AJ112"/>
  <c r="CC112"/>
  <c r="BK112"/>
  <c r="BQ112"/>
  <c r="BQ91" i="44"/>
  <c r="CL140" i="19"/>
  <c r="AP140"/>
  <c r="BB140"/>
  <c r="CC140"/>
  <c r="AY140"/>
  <c r="BZ140"/>
  <c r="N73"/>
  <c r="CO91" i="44"/>
  <c r="X91"/>
  <c r="CX91"/>
  <c r="AD91"/>
  <c r="U105"/>
  <c r="CL56"/>
  <c r="AD140" i="19"/>
  <c r="BK140"/>
  <c r="AA140"/>
  <c r="M140"/>
  <c r="C18" i="14" s="1"/>
  <c r="M18" s="1"/>
  <c r="AG73" i="19"/>
  <c r="BN105" i="44"/>
  <c r="AG105"/>
  <c r="AM140" i="19"/>
  <c r="M91" i="44"/>
  <c r="C17" i="43" s="1"/>
  <c r="AA17" s="1"/>
  <c r="AV91" i="44"/>
  <c r="CS128" i="19"/>
  <c r="CZ128"/>
  <c r="BW91" i="44"/>
  <c r="CM88" i="19"/>
  <c r="O88"/>
  <c r="CZ118"/>
  <c r="CY118" s="1"/>
  <c r="BT105" i="44"/>
  <c r="DA80"/>
  <c r="CU33" i="19"/>
  <c r="CS33"/>
  <c r="CZ33"/>
  <c r="CY56"/>
  <c r="DA56"/>
  <c r="CS118"/>
  <c r="CS51"/>
  <c r="CZ49"/>
  <c r="CY49" s="1"/>
  <c r="CM52" i="44"/>
  <c r="O52"/>
  <c r="CS72"/>
  <c r="CU72"/>
  <c r="CZ72"/>
  <c r="CS19"/>
  <c r="CZ19"/>
  <c r="CU19"/>
  <c r="CY89" i="19"/>
  <c r="DA89"/>
  <c r="CS73" i="44"/>
  <c r="CZ73"/>
  <c r="CU73"/>
  <c r="DA88" i="19"/>
  <c r="CY88"/>
  <c r="CU18"/>
  <c r="CS18"/>
  <c r="CZ18"/>
  <c r="DA63" i="44"/>
  <c r="CU108" i="19"/>
  <c r="CS108"/>
  <c r="CZ108"/>
  <c r="CI91" i="44"/>
  <c r="CZ16"/>
  <c r="CS16"/>
  <c r="CU95" i="19"/>
  <c r="CC91" i="44"/>
  <c r="AM105"/>
  <c r="CF105"/>
  <c r="CF91"/>
  <c r="BT91"/>
  <c r="AA105"/>
  <c r="CU23"/>
  <c r="U140" i="19"/>
  <c r="CY49" i="44"/>
  <c r="DA49"/>
  <c r="CS84"/>
  <c r="CZ84"/>
  <c r="CU84"/>
  <c r="CY137" i="19"/>
  <c r="DA137"/>
  <c r="CM94" i="44"/>
  <c r="O94"/>
  <c r="CY64" i="19"/>
  <c r="DA64"/>
  <c r="U91" i="44"/>
  <c r="CO73" i="19"/>
  <c r="CZ133"/>
  <c r="CS133"/>
  <c r="CU133"/>
  <c r="CZ51"/>
  <c r="DA51" s="1"/>
  <c r="O84"/>
  <c r="CZ67" i="44"/>
  <c r="CS67"/>
  <c r="CZ84" i="19"/>
  <c r="CS84"/>
  <c r="CY94" i="44"/>
  <c r="DA94"/>
  <c r="BB91"/>
  <c r="CY23"/>
  <c r="CZ52"/>
  <c r="CS52"/>
  <c r="CU52"/>
  <c r="CY44"/>
  <c r="DA44"/>
  <c r="CU103"/>
  <c r="CZ95" i="19"/>
  <c r="CY95" s="1"/>
  <c r="O122"/>
  <c r="O49"/>
  <c r="DA32" i="44"/>
  <c r="CZ26"/>
  <c r="CS26"/>
  <c r="CZ26" i="19"/>
  <c r="CS26"/>
  <c r="CZ111"/>
  <c r="CS111"/>
  <c r="DA27" i="44"/>
  <c r="CY27"/>
  <c r="DA86"/>
  <c r="CM30"/>
  <c r="O30"/>
  <c r="CU88" i="19"/>
  <c r="CS88"/>
  <c r="CY67"/>
  <c r="DA67"/>
  <c r="CZ61" i="44"/>
  <c r="CS61"/>
  <c r="AB66" i="20"/>
  <c r="AC66" s="1"/>
  <c r="CM133" i="19"/>
  <c r="O133"/>
  <c r="CM72" i="44"/>
  <c r="O72"/>
  <c r="O118" i="19"/>
  <c r="CM118"/>
  <c r="CZ102" i="44"/>
  <c r="CS102"/>
  <c r="CU102"/>
  <c r="CM73"/>
  <c r="O73"/>
  <c r="BN91"/>
  <c r="O16"/>
  <c r="DA44" i="19"/>
  <c r="BE91" i="44"/>
  <c r="AS105"/>
  <c r="CI105"/>
  <c r="BZ91"/>
  <c r="CI140" i="19"/>
  <c r="AG140"/>
  <c r="CU128"/>
  <c r="O102" i="44"/>
  <c r="CY76" i="19"/>
  <c r="DA76"/>
  <c r="CM84" i="44"/>
  <c r="O84"/>
  <c r="O108" i="19"/>
  <c r="CS30" i="44"/>
  <c r="CZ30"/>
  <c r="CU30"/>
  <c r="CS83"/>
  <c r="CZ83"/>
  <c r="CU83"/>
  <c r="CS94"/>
  <c r="CU94"/>
  <c r="CM75" i="19"/>
  <c r="O75"/>
  <c r="O19" i="44"/>
  <c r="CR105"/>
  <c r="BH105"/>
  <c r="R105"/>
  <c r="M105"/>
  <c r="N140" i="19"/>
  <c r="AV140"/>
  <c r="X140"/>
  <c r="N105" i="44"/>
  <c r="CO56"/>
  <c r="BH91"/>
  <c r="AY91"/>
  <c r="N91"/>
  <c r="CR91"/>
  <c r="BK91"/>
  <c r="AS91"/>
  <c r="N56"/>
  <c r="N106" s="1"/>
  <c r="AJ91"/>
  <c r="BT140" i="19"/>
  <c r="R112"/>
  <c r="AY112"/>
  <c r="AD73"/>
  <c r="BZ112"/>
  <c r="CR112"/>
  <c r="AM112"/>
  <c r="BN140"/>
  <c r="CO140"/>
  <c r="CF140"/>
  <c r="BH140"/>
  <c r="BE73"/>
  <c r="CF73"/>
  <c r="X73"/>
  <c r="R73"/>
  <c r="AP112"/>
  <c r="BN112"/>
  <c r="AG112"/>
  <c r="BZ73"/>
  <c r="CR73"/>
  <c r="AJ73"/>
  <c r="AA73"/>
  <c r="BN73"/>
  <c r="M73"/>
  <c r="C16" i="14" s="1"/>
  <c r="G16" s="1"/>
  <c r="CL73" i="19"/>
  <c r="BK73"/>
  <c r="BQ73"/>
  <c r="BB73"/>
  <c r="BT73"/>
  <c r="BB112"/>
  <c r="M112"/>
  <c r="C17" i="14" s="1"/>
  <c r="W17" s="1"/>
  <c r="AA112" i="19"/>
  <c r="AD112"/>
  <c r="AV112"/>
  <c r="AY56" i="44"/>
  <c r="BQ56"/>
  <c r="CI56"/>
  <c r="AA56"/>
  <c r="AD56"/>
  <c r="AV56"/>
  <c r="CR56"/>
  <c r="CF56"/>
  <c r="M56"/>
  <c r="C16" i="43" s="1"/>
  <c r="Y16" s="1"/>
  <c r="BN56" i="44"/>
  <c r="CX56"/>
  <c r="AP56"/>
  <c r="AD105"/>
  <c r="AJ105"/>
  <c r="R91"/>
  <c r="BW105"/>
  <c r="AA91"/>
  <c r="C22" i="31"/>
  <c r="C30"/>
  <c r="C25"/>
  <c r="I25" s="1"/>
  <c r="C29"/>
  <c r="I29" s="1"/>
  <c r="C24"/>
  <c r="G14" i="8"/>
  <c r="C20" i="31"/>
  <c r="E12" i="8"/>
  <c r="C17" i="31"/>
  <c r="C38" s="1"/>
  <c r="H32" s="1"/>
  <c r="G12" i="8"/>
  <c r="BT56" i="44"/>
  <c r="AM56"/>
  <c r="AJ140" i="19"/>
  <c r="AS112"/>
  <c r="G23" i="31"/>
  <c r="I23" s="1"/>
  <c r="L13" i="30"/>
  <c r="L17" i="31"/>
  <c r="L16" i="27"/>
  <c r="DA70" i="44"/>
  <c r="CY70"/>
  <c r="CY59" i="19"/>
  <c r="DA59"/>
  <c r="CY35"/>
  <c r="DA35"/>
  <c r="DA19"/>
  <c r="CY19"/>
  <c r="CY102"/>
  <c r="DA102"/>
  <c r="CY124"/>
  <c r="DA124"/>
  <c r="CY79" i="44"/>
  <c r="DA79"/>
  <c r="CY17"/>
  <c r="DA17"/>
  <c r="CY100" i="19"/>
  <c r="DA100"/>
  <c r="CY130"/>
  <c r="DA130"/>
  <c r="CY85" i="44"/>
  <c r="DA85"/>
  <c r="CY72" i="19"/>
  <c r="DA72"/>
  <c r="DA62"/>
  <c r="CY62"/>
  <c r="DA50"/>
  <c r="CY50"/>
  <c r="DA32"/>
  <c r="CY32"/>
  <c r="CY28"/>
  <c r="DA28"/>
  <c r="CY82"/>
  <c r="DA82"/>
  <c r="CY91"/>
  <c r="DA91"/>
  <c r="DA103"/>
  <c r="CY103"/>
  <c r="CY115"/>
  <c r="DA115"/>
  <c r="DA121"/>
  <c r="CY121"/>
  <c r="DA104" i="44"/>
  <c r="CY104"/>
  <c r="DA47" i="19"/>
  <c r="CY47"/>
  <c r="CY15"/>
  <c r="DA15"/>
  <c r="CY22" i="44"/>
  <c r="DA22"/>
  <c r="CY61" i="19"/>
  <c r="DA61"/>
  <c r="DA57"/>
  <c r="CY57"/>
  <c r="DA49"/>
  <c r="DA37"/>
  <c r="CY37"/>
  <c r="DA79"/>
  <c r="CY79"/>
  <c r="DA98"/>
  <c r="CY98"/>
  <c r="CY114"/>
  <c r="DA114"/>
  <c r="DA106"/>
  <c r="CY106"/>
  <c r="CY104"/>
  <c r="DA104"/>
  <c r="CY126"/>
  <c r="DA126"/>
  <c r="CY39"/>
  <c r="DA39"/>
  <c r="DA45"/>
  <c r="CY45"/>
  <c r="CY14" i="44"/>
  <c r="DA14"/>
  <c r="CY97" i="19"/>
  <c r="DA97"/>
  <c r="DA131"/>
  <c r="CY131"/>
  <c r="I32" i="31"/>
  <c r="I28"/>
  <c r="G22" i="59"/>
  <c r="CY20" i="44"/>
  <c r="DA20"/>
  <c r="DA66" i="19"/>
  <c r="CY66"/>
  <c r="CY27"/>
  <c r="DA27"/>
  <c r="DA81"/>
  <c r="CY81"/>
  <c r="CY92"/>
  <c r="DA92"/>
  <c r="CY96"/>
  <c r="DA96"/>
  <c r="CY110"/>
  <c r="DA110"/>
  <c r="DA116"/>
  <c r="CY116"/>
  <c r="CY93" i="44"/>
  <c r="DA93"/>
  <c r="CY68" i="19"/>
  <c r="DA68"/>
  <c r="DA90"/>
  <c r="CY90"/>
  <c r="DA94"/>
  <c r="CY94"/>
  <c r="CY134"/>
  <c r="DA134"/>
  <c r="CY68" i="44"/>
  <c r="DA68"/>
  <c r="CY69"/>
  <c r="DA69"/>
  <c r="DA17" i="19"/>
  <c r="CY17"/>
  <c r="CY21" i="44"/>
  <c r="DA21"/>
  <c r="CY103"/>
  <c r="DA103"/>
  <c r="CY13" i="19"/>
  <c r="DA13"/>
  <c r="CY58"/>
  <c r="DA58"/>
  <c r="CY52"/>
  <c r="DA52"/>
  <c r="DA30"/>
  <c r="CY30"/>
  <c r="CY16"/>
  <c r="DA16"/>
  <c r="DA93"/>
  <c r="CY93"/>
  <c r="CY99"/>
  <c r="DA99"/>
  <c r="CY109"/>
  <c r="DA109"/>
  <c r="CY119"/>
  <c r="DA119"/>
  <c r="DA127"/>
  <c r="CY127"/>
  <c r="CY100" i="44"/>
  <c r="DA100"/>
  <c r="CY70" i="19"/>
  <c r="DA70"/>
  <c r="CY63"/>
  <c r="DA63"/>
  <c r="DA43"/>
  <c r="CY43"/>
  <c r="CY31"/>
  <c r="DA31"/>
  <c r="CY132"/>
  <c r="DA132"/>
  <c r="DA29"/>
  <c r="CY29"/>
  <c r="DA25"/>
  <c r="CY25"/>
  <c r="CY21"/>
  <c r="DA21"/>
  <c r="CY122"/>
  <c r="DA122"/>
  <c r="DA75"/>
  <c r="CY75"/>
  <c r="DA23"/>
  <c r="CY23"/>
  <c r="DA60"/>
  <c r="CY60"/>
  <c r="CY42"/>
  <c r="DA42"/>
  <c r="CY40"/>
  <c r="DA40"/>
  <c r="CY36"/>
  <c r="DA36"/>
  <c r="CY34"/>
  <c r="DA34"/>
  <c r="DA123"/>
  <c r="CY123"/>
  <c r="CY138"/>
  <c r="DA138"/>
  <c r="AC15" i="20" l="1"/>
  <c r="AC118" s="1"/>
  <c r="CY45" i="44"/>
  <c r="DA45"/>
  <c r="O18"/>
  <c r="CM18"/>
  <c r="CY105" i="19"/>
  <c r="DA105"/>
  <c r="DA41"/>
  <c r="CY99" i="44"/>
  <c r="DA99"/>
  <c r="CY71" i="19"/>
  <c r="DA71"/>
  <c r="CS18" i="44"/>
  <c r="CU18"/>
  <c r="CU56" s="1"/>
  <c r="CZ18"/>
  <c r="I20" i="31"/>
  <c r="J20" s="1"/>
  <c r="L17" i="27"/>
  <c r="L14" i="30"/>
  <c r="AC69" i="20"/>
  <c r="AA66"/>
  <c r="H69" s="1"/>
  <c r="DA97" i="44"/>
  <c r="CY97"/>
  <c r="DA135" i="19"/>
  <c r="CY135"/>
  <c r="CY55"/>
  <c r="DA55"/>
  <c r="CY76" i="44"/>
  <c r="DA76"/>
  <c r="O73" i="19"/>
  <c r="I18" i="14"/>
  <c r="I22" i="31"/>
  <c r="J22" s="1"/>
  <c r="H25" i="59"/>
  <c r="Y18" i="14"/>
  <c r="CU73" i="19"/>
  <c r="BT141"/>
  <c r="G17" i="43"/>
  <c r="BE106" i="44"/>
  <c r="CI141" i="19"/>
  <c r="BW141"/>
  <c r="X141"/>
  <c r="BH141"/>
  <c r="AG106" i="44"/>
  <c r="AY106"/>
  <c r="CX141" i="19"/>
  <c r="BW106" i="44"/>
  <c r="CX106"/>
  <c r="BH106"/>
  <c r="CU140" i="19"/>
  <c r="AM106" i="44"/>
  <c r="CF141" i="19"/>
  <c r="E18" i="14"/>
  <c r="K18"/>
  <c r="BQ106" i="44"/>
  <c r="BB141" i="19"/>
  <c r="CO106" i="44"/>
  <c r="O105"/>
  <c r="BZ106"/>
  <c r="U106"/>
  <c r="E23" i="58" s="1"/>
  <c r="F23" s="1"/>
  <c r="CL106" i="44"/>
  <c r="U141" i="19"/>
  <c r="E24" i="58" s="1"/>
  <c r="F24" s="1"/>
  <c r="AA18" i="14"/>
  <c r="S18"/>
  <c r="O18"/>
  <c r="G18"/>
  <c r="W18"/>
  <c r="R106" i="44"/>
  <c r="CI106"/>
  <c r="CL141" i="19"/>
  <c r="BK106" i="44"/>
  <c r="CC141" i="19"/>
  <c r="X106" i="44"/>
  <c r="BN106"/>
  <c r="Q18" i="14"/>
  <c r="U18"/>
  <c r="AM141" i="19"/>
  <c r="AY141"/>
  <c r="AV106" i="44"/>
  <c r="AP141" i="19"/>
  <c r="BE141"/>
  <c r="N141"/>
  <c r="D14" i="8" s="1"/>
  <c r="E14" s="1"/>
  <c r="O91" i="44"/>
  <c r="BB106"/>
  <c r="AV141" i="19"/>
  <c r="BK141"/>
  <c r="AS106" i="44"/>
  <c r="AP106"/>
  <c r="AS141" i="19"/>
  <c r="AD106" i="44"/>
  <c r="BQ141" i="19"/>
  <c r="BZ141"/>
  <c r="R141"/>
  <c r="CC106" i="44"/>
  <c r="M106"/>
  <c r="AA141" i="19"/>
  <c r="E24" i="59" s="1"/>
  <c r="F24" s="1"/>
  <c r="G21" i="31"/>
  <c r="I21" s="1"/>
  <c r="J21" s="1"/>
  <c r="S16" i="43"/>
  <c r="AA16"/>
  <c r="M16"/>
  <c r="Q17"/>
  <c r="K17" i="14"/>
  <c r="E16" i="43"/>
  <c r="Q16"/>
  <c r="W16"/>
  <c r="U16"/>
  <c r="S16" i="14"/>
  <c r="U17"/>
  <c r="W17" i="43"/>
  <c r="S17"/>
  <c r="E16" i="14"/>
  <c r="E17" i="43"/>
  <c r="U17"/>
  <c r="K16"/>
  <c r="I16"/>
  <c r="K17"/>
  <c r="I17"/>
  <c r="M17"/>
  <c r="L18" i="31"/>
  <c r="G17" i="14"/>
  <c r="C18" i="43"/>
  <c r="U18" s="1"/>
  <c r="G16"/>
  <c r="O16"/>
  <c r="Y17"/>
  <c r="O17"/>
  <c r="M17" i="14"/>
  <c r="I30" i="31"/>
  <c r="J30" s="1"/>
  <c r="AA106" i="44"/>
  <c r="E23" i="59" s="1"/>
  <c r="F23" s="1"/>
  <c r="AJ141" i="19"/>
  <c r="CR141"/>
  <c r="AJ106" i="44"/>
  <c r="CR106"/>
  <c r="AG141" i="19"/>
  <c r="CU105" i="44"/>
  <c r="O56"/>
  <c r="O140" i="19"/>
  <c r="O112"/>
  <c r="CO141"/>
  <c r="CF106" i="44"/>
  <c r="CU112" i="19"/>
  <c r="CU91" i="44"/>
  <c r="I16" i="14"/>
  <c r="CY83" i="44"/>
  <c r="DA83"/>
  <c r="CY19"/>
  <c r="DA19"/>
  <c r="DA95" i="19"/>
  <c r="CY102" i="44"/>
  <c r="DA102"/>
  <c r="CY26"/>
  <c r="DA26"/>
  <c r="DA33" i="19"/>
  <c r="CY33"/>
  <c r="CY51"/>
  <c r="M16" i="14"/>
  <c r="Y17"/>
  <c r="CY111" i="19"/>
  <c r="DA111"/>
  <c r="CY84" i="44"/>
  <c r="DA84"/>
  <c r="DA72"/>
  <c r="CY72"/>
  <c r="CY61"/>
  <c r="DA61"/>
  <c r="CY52"/>
  <c r="DA52"/>
  <c r="Y16" i="14"/>
  <c r="C20"/>
  <c r="D16" s="1"/>
  <c r="S17"/>
  <c r="DA133" i="19"/>
  <c r="CY133"/>
  <c r="DA18"/>
  <c r="CY18"/>
  <c r="CY67" i="44"/>
  <c r="DA67"/>
  <c r="K16" i="14"/>
  <c r="W16"/>
  <c r="CY73" i="44"/>
  <c r="DA73"/>
  <c r="O16" i="14"/>
  <c r="DA118" i="19"/>
  <c r="AA17" i="14"/>
  <c r="BT106" i="44"/>
  <c r="CY26" i="19"/>
  <c r="DA26"/>
  <c r="CY84"/>
  <c r="DA84"/>
  <c r="CY16" i="44"/>
  <c r="DA16"/>
  <c r="CY128" i="19"/>
  <c r="DA128"/>
  <c r="Q16" i="14"/>
  <c r="Q17"/>
  <c r="O17"/>
  <c r="CY30" i="44"/>
  <c r="DA30"/>
  <c r="AA16" i="14"/>
  <c r="I17"/>
  <c r="E17"/>
  <c r="M141" i="19"/>
  <c r="U16" i="14"/>
  <c r="CY108" i="19"/>
  <c r="DA108"/>
  <c r="BN141"/>
  <c r="AD141"/>
  <c r="D18" i="31"/>
  <c r="J28"/>
  <c r="J32"/>
  <c r="G36"/>
  <c r="H22" i="59"/>
  <c r="I22"/>
  <c r="J22" s="1"/>
  <c r="H34" i="31"/>
  <c r="H37"/>
  <c r="H23"/>
  <c r="H29"/>
  <c r="H26"/>
  <c r="H28"/>
  <c r="D43"/>
  <c r="D20"/>
  <c r="D17"/>
  <c r="D38" s="1"/>
  <c r="D25"/>
  <c r="D26"/>
  <c r="D24"/>
  <c r="H33"/>
  <c r="H27"/>
  <c r="H30"/>
  <c r="H20"/>
  <c r="D22"/>
  <c r="J29"/>
  <c r="J26"/>
  <c r="D23"/>
  <c r="D30"/>
  <c r="H35"/>
  <c r="H31"/>
  <c r="J34"/>
  <c r="D33"/>
  <c r="D19"/>
  <c r="H22"/>
  <c r="D36"/>
  <c r="J23"/>
  <c r="J25"/>
  <c r="J37"/>
  <c r="J31"/>
  <c r="J27"/>
  <c r="D31"/>
  <c r="H25"/>
  <c r="D37"/>
  <c r="D34"/>
  <c r="J33"/>
  <c r="J35"/>
  <c r="D29"/>
  <c r="D35"/>
  <c r="D27"/>
  <c r="D21"/>
  <c r="G19"/>
  <c r="G24"/>
  <c r="G18"/>
  <c r="D28"/>
  <c r="D32"/>
  <c r="C21" i="8" l="1"/>
  <c r="H117" i="20"/>
  <c r="C21" i="22"/>
  <c r="AA119" i="20"/>
  <c r="AC117"/>
  <c r="CY18" i="44"/>
  <c r="DA18"/>
  <c r="DA56" s="1"/>
  <c r="G20" i="14"/>
  <c r="H20" s="1"/>
  <c r="K17" i="30"/>
  <c r="L17" s="1"/>
  <c r="W20" i="14"/>
  <c r="X20" s="1"/>
  <c r="L18" i="27"/>
  <c r="L15" i="30"/>
  <c r="DA105" i="44"/>
  <c r="G24" i="58"/>
  <c r="H24" s="1"/>
  <c r="CU141" i="19"/>
  <c r="M24" i="58" s="1"/>
  <c r="L19" i="31"/>
  <c r="K23" i="58"/>
  <c r="L23" s="1"/>
  <c r="K20" i="14"/>
  <c r="L20" s="1"/>
  <c r="O106" i="44"/>
  <c r="N18" i="27" s="1"/>
  <c r="G23" i="58"/>
  <c r="H23" s="1"/>
  <c r="M20" i="14"/>
  <c r="N20" s="1"/>
  <c r="K24" i="58"/>
  <c r="L24" s="1"/>
  <c r="Q18" i="43"/>
  <c r="Q19" s="1"/>
  <c r="K24" i="59"/>
  <c r="L24" s="1"/>
  <c r="M18" i="43"/>
  <c r="M19" s="1"/>
  <c r="L19" i="27"/>
  <c r="U20" i="14"/>
  <c r="V20" s="1"/>
  <c r="G24" i="59"/>
  <c r="H24" s="1"/>
  <c r="O141" i="19"/>
  <c r="C24" i="58" s="1"/>
  <c r="CU106" i="44"/>
  <c r="M23" i="59" s="1"/>
  <c r="U19" i="43"/>
  <c r="DA140" i="19"/>
  <c r="E20" i="14"/>
  <c r="E21" s="1"/>
  <c r="C19" i="43"/>
  <c r="AA20" i="14"/>
  <c r="AB20" s="1"/>
  <c r="O20"/>
  <c r="P20" s="1"/>
  <c r="H21" i="31"/>
  <c r="K23" i="59"/>
  <c r="L23" s="1"/>
  <c r="S20" i="14"/>
  <c r="T20" s="1"/>
  <c r="AA18" i="43"/>
  <c r="AA19" s="1"/>
  <c r="W18"/>
  <c r="W19" s="1"/>
  <c r="K18"/>
  <c r="K19" s="1"/>
  <c r="I20" i="14"/>
  <c r="J20" s="1"/>
  <c r="E18" i="43"/>
  <c r="E19" s="1"/>
  <c r="O18"/>
  <c r="O19" s="1"/>
  <c r="G18"/>
  <c r="G19" s="1"/>
  <c r="I18"/>
  <c r="I19" s="1"/>
  <c r="S18"/>
  <c r="S19" s="1"/>
  <c r="Y18"/>
  <c r="Y19" s="1"/>
  <c r="G23" i="59"/>
  <c r="H23" s="1"/>
  <c r="Q20" i="14"/>
  <c r="R20" s="1"/>
  <c r="DA91" i="44"/>
  <c r="DA73" i="19"/>
  <c r="Y20" i="14"/>
  <c r="Z20" s="1"/>
  <c r="DA112" i="19"/>
  <c r="G21" i="59"/>
  <c r="G13" i="30"/>
  <c r="G27" s="1"/>
  <c r="D17" i="14"/>
  <c r="D18"/>
  <c r="H18" i="31"/>
  <c r="I18"/>
  <c r="I24"/>
  <c r="J24" s="1"/>
  <c r="H24"/>
  <c r="H19"/>
  <c r="I19"/>
  <c r="J19" s="1"/>
  <c r="H36"/>
  <c r="I36"/>
  <c r="J36" s="1"/>
  <c r="G21" i="22" l="1"/>
  <c r="I21"/>
  <c r="E21"/>
  <c r="E27" s="1"/>
  <c r="C27"/>
  <c r="C25" i="27"/>
  <c r="C22" i="30"/>
  <c r="C27" i="8"/>
  <c r="J118" i="20"/>
  <c r="AB118"/>
  <c r="Z64"/>
  <c r="W64"/>
  <c r="C23" i="59"/>
  <c r="D23" s="1"/>
  <c r="M24"/>
  <c r="N24" s="1"/>
  <c r="C23" i="58"/>
  <c r="I23" s="1"/>
  <c r="J23" s="1"/>
  <c r="T19" i="43"/>
  <c r="N23" i="59"/>
  <c r="F20" i="14"/>
  <c r="Z19" i="43"/>
  <c r="N19"/>
  <c r="C24" i="59"/>
  <c r="I24" s="1"/>
  <c r="J24" s="1"/>
  <c r="F19" i="43"/>
  <c r="I24" i="58"/>
  <c r="J24" s="1"/>
  <c r="D24"/>
  <c r="DA106" i="44"/>
  <c r="N24" i="58"/>
  <c r="N19" i="27"/>
  <c r="DA141" i="19"/>
  <c r="E20" i="43"/>
  <c r="G20" s="1"/>
  <c r="I20" s="1"/>
  <c r="K20" s="1"/>
  <c r="M20" s="1"/>
  <c r="O20" s="1"/>
  <c r="Q20" s="1"/>
  <c r="S20" s="1"/>
  <c r="U20" s="1"/>
  <c r="W20" s="1"/>
  <c r="Y20" s="1"/>
  <c r="AA20" s="1"/>
  <c r="M23" i="58"/>
  <c r="N23" s="1"/>
  <c r="D17" i="43"/>
  <c r="D16"/>
  <c r="D18"/>
  <c r="P19"/>
  <c r="H19"/>
  <c r="X19"/>
  <c r="J19"/>
  <c r="L19"/>
  <c r="R19"/>
  <c r="V19"/>
  <c r="AB19"/>
  <c r="D20" i="14"/>
  <c r="G17" i="31"/>
  <c r="I13" i="30"/>
  <c r="I27" s="1"/>
  <c r="H21" i="59"/>
  <c r="H28" s="1"/>
  <c r="G28"/>
  <c r="I21"/>
  <c r="J18" i="31"/>
  <c r="F21" i="14"/>
  <c r="H21" s="1"/>
  <c r="J21" s="1"/>
  <c r="L21" s="1"/>
  <c r="N21" s="1"/>
  <c r="P21" s="1"/>
  <c r="R21" s="1"/>
  <c r="T21" s="1"/>
  <c r="V21" s="1"/>
  <c r="X21" s="1"/>
  <c r="Z21" s="1"/>
  <c r="AB21" s="1"/>
  <c r="G21"/>
  <c r="I21" s="1"/>
  <c r="K21" s="1"/>
  <c r="M21" s="1"/>
  <c r="O21" s="1"/>
  <c r="Q21" s="1"/>
  <c r="S21" s="1"/>
  <c r="U21" s="1"/>
  <c r="W21" s="1"/>
  <c r="Y21" s="1"/>
  <c r="AA21" s="1"/>
  <c r="L21" i="22" l="1"/>
  <c r="M21" s="1"/>
  <c r="I27"/>
  <c r="J27" s="1"/>
  <c r="I22" i="30"/>
  <c r="C27"/>
  <c r="I9" i="27"/>
  <c r="I9" i="30"/>
  <c r="D22" i="22"/>
  <c r="D24"/>
  <c r="D26"/>
  <c r="D12"/>
  <c r="D25"/>
  <c r="D19"/>
  <c r="D18"/>
  <c r="D20"/>
  <c r="D23"/>
  <c r="D17"/>
  <c r="D15"/>
  <c r="D13"/>
  <c r="D14"/>
  <c r="I25" i="27"/>
  <c r="C31"/>
  <c r="D21" i="22"/>
  <c r="I23" i="59"/>
  <c r="J23" s="1"/>
  <c r="D23" i="58"/>
  <c r="F20" i="43"/>
  <c r="H20" s="1"/>
  <c r="J20" s="1"/>
  <c r="L20" s="1"/>
  <c r="N20" s="1"/>
  <c r="P20" s="1"/>
  <c r="R20" s="1"/>
  <c r="T20" s="1"/>
  <c r="V20" s="1"/>
  <c r="X20" s="1"/>
  <c r="Z20" s="1"/>
  <c r="AB20" s="1"/>
  <c r="D24" i="59"/>
  <c r="D19" i="43"/>
  <c r="I28" i="59"/>
  <c r="J21"/>
  <c r="J28" s="1"/>
  <c r="I17" i="31"/>
  <c r="H17"/>
  <c r="H38" s="1"/>
  <c r="G38"/>
  <c r="J25" i="27" l="1"/>
  <c r="I31"/>
  <c r="J24" i="30"/>
  <c r="J23"/>
  <c r="J25"/>
  <c r="J26"/>
  <c r="H25"/>
  <c r="D23"/>
  <c r="H23"/>
  <c r="H26"/>
  <c r="D24"/>
  <c r="D26"/>
  <c r="D25"/>
  <c r="H24"/>
  <c r="D21" i="27"/>
  <c r="D29"/>
  <c r="D30"/>
  <c r="D26"/>
  <c r="D20"/>
  <c r="D23"/>
  <c r="J28"/>
  <c r="H22"/>
  <c r="H30"/>
  <c r="J27"/>
  <c r="J26"/>
  <c r="J29"/>
  <c r="J23"/>
  <c r="D27"/>
  <c r="J24"/>
  <c r="J30"/>
  <c r="D22"/>
  <c r="H28"/>
  <c r="D24"/>
  <c r="H21"/>
  <c r="J22"/>
  <c r="J21"/>
  <c r="D28"/>
  <c r="H18"/>
  <c r="H29"/>
  <c r="J18"/>
  <c r="H27"/>
  <c r="H26"/>
  <c r="H19"/>
  <c r="H20"/>
  <c r="J20"/>
  <c r="H17"/>
  <c r="J19"/>
  <c r="J17"/>
  <c r="F21"/>
  <c r="F29"/>
  <c r="F30"/>
  <c r="F22"/>
  <c r="F28"/>
  <c r="F20"/>
  <c r="F27"/>
  <c r="F18"/>
  <c r="F26"/>
  <c r="F23"/>
  <c r="F19"/>
  <c r="F17"/>
  <c r="D25"/>
  <c r="J17" i="31"/>
  <c r="J38" s="1"/>
  <c r="I38"/>
  <c r="F27" i="22" l="1"/>
  <c r="E28" l="1"/>
  <c r="F28" l="1"/>
  <c r="D16" l="1"/>
  <c r="D27" s="1"/>
  <c r="G27" l="1"/>
  <c r="H27" s="1"/>
  <c r="E17" i="8"/>
  <c r="D16" i="30" l="1"/>
  <c r="D19"/>
  <c r="D22"/>
  <c r="D17"/>
  <c r="D21"/>
  <c r="D20"/>
  <c r="D14"/>
  <c r="D18"/>
  <c r="D15"/>
  <c r="H16"/>
  <c r="H20"/>
  <c r="H22"/>
  <c r="H19"/>
  <c r="J16"/>
  <c r="H18"/>
  <c r="H15"/>
  <c r="H17"/>
  <c r="J20"/>
  <c r="J22"/>
  <c r="J18"/>
  <c r="J15"/>
  <c r="H21"/>
  <c r="J17"/>
  <c r="J19"/>
  <c r="J21"/>
  <c r="H14"/>
  <c r="J14"/>
  <c r="H24" i="27"/>
  <c r="D18"/>
  <c r="H23"/>
  <c r="D17"/>
  <c r="D19"/>
  <c r="H25"/>
  <c r="D16"/>
  <c r="J16"/>
  <c r="J31" s="1"/>
  <c r="H16"/>
  <c r="D34"/>
  <c r="D32" i="30"/>
  <c r="D13"/>
  <c r="H13"/>
  <c r="J13"/>
  <c r="I13" i="58"/>
  <c r="L27" i="30"/>
  <c r="L38" i="31"/>
  <c r="I13" i="59"/>
  <c r="I11" i="31"/>
  <c r="L28" i="59"/>
  <c r="L31" i="27"/>
  <c r="L28" i="58"/>
  <c r="H28" i="22"/>
  <c r="J28" s="1"/>
  <c r="G28"/>
  <c r="I28" s="1"/>
  <c r="D31" i="27" l="1"/>
  <c r="H27" i="30"/>
  <c r="H31" i="27"/>
  <c r="J27" i="30"/>
  <c r="D27"/>
  <c r="F24" i="27"/>
  <c r="F25"/>
  <c r="F30" i="31"/>
  <c r="F21"/>
  <c r="F23"/>
  <c r="F26"/>
  <c r="F35"/>
  <c r="F25"/>
  <c r="F27"/>
  <c r="F32"/>
  <c r="F18"/>
  <c r="F19"/>
  <c r="F33"/>
  <c r="F31"/>
  <c r="F22"/>
  <c r="F37"/>
  <c r="F28"/>
  <c r="F24"/>
  <c r="F34"/>
  <c r="F29"/>
  <c r="F36"/>
  <c r="F20"/>
  <c r="F17"/>
  <c r="F16" i="27"/>
  <c r="F31" l="1"/>
  <c r="F38" i="31"/>
</calcChain>
</file>

<file path=xl/sharedStrings.xml><?xml version="1.0" encoding="utf-8"?>
<sst xmlns="http://schemas.openxmlformats.org/spreadsheetml/2006/main" count="3359" uniqueCount="1310">
  <si>
    <t>(2 Arquibancadas x 22 comprimento x Reboco pela Frente e Trás h = 1,3 x 2) + (4 seções finais arquibancada x 0,93m²)</t>
  </si>
  <si>
    <t>Área de locação</t>
  </si>
  <si>
    <t>Base de Brita Graduada</t>
  </si>
  <si>
    <t>Lona Preta</t>
  </si>
  <si>
    <t>Concreto 25mpa</t>
  </si>
  <si>
    <t>Concreto fck &gt; 25,0 MPa – 5% perda - quantidade projeto do Engº Flávio Henrique Braga -   81 m³</t>
  </si>
  <si>
    <t>Lançamento do concreto 25 mpa</t>
  </si>
  <si>
    <t>Lixamento de superfície de concreto grosso ou fino com lixadeira elétrica</t>
  </si>
  <si>
    <t>Execução de corte em piso com Serra clipper</t>
  </si>
  <si>
    <t>Juntas serradas – corte e preenchimento     192 metros lineares</t>
  </si>
  <si>
    <t>Calçada</t>
  </si>
  <si>
    <t xml:space="preserve">calçada externa no  entorno da quadra. </t>
  </si>
  <si>
    <t>Demarcação</t>
  </si>
  <si>
    <t>Faixas de demarcação volei, futsal e basquete</t>
  </si>
  <si>
    <t>Logo do Estado</t>
  </si>
  <si>
    <t>Uma em cada oitão</t>
  </si>
  <si>
    <t>Pintura para piso 
e arquibancada</t>
  </si>
  <si>
    <t>(2 arquibancada x 22 comprimento x altura = 1,30m) + 4 seções finais arquibancada x 0,93m²</t>
  </si>
  <si>
    <t>Basquete</t>
  </si>
  <si>
    <t>Futebol</t>
  </si>
  <si>
    <t>Volei</t>
  </si>
  <si>
    <t>Alambrado</t>
  </si>
  <si>
    <t>Material granular de base – empolamento 25%. Área de locação da quadra (768)-área da arquibancada (42,70*2)=85,40 considerando 0,05 de espessura</t>
  </si>
  <si>
    <t>área de locação - área de arquibancadas</t>
  </si>
  <si>
    <t>Fornecimento e Aplicação de Tela eletrosoldada Q-113, malha 10x10, arame 3.8mm, painel 2,45x6m, espaçadores metálicos h=6cm para sustentação da tela</t>
  </si>
  <si>
    <t>Fornecimento e Instalação de Cabo de cobre nú seção 16.00 mm2</t>
  </si>
  <si>
    <t>CP0228</t>
  </si>
  <si>
    <t>SDEL0057</t>
  </si>
  <si>
    <t>SDEL0070</t>
  </si>
  <si>
    <t>16.0</t>
  </si>
  <si>
    <t>19.0</t>
  </si>
  <si>
    <t>20.0</t>
  </si>
  <si>
    <t>21.0</t>
  </si>
  <si>
    <t>Concreto 20Mpa</t>
  </si>
  <si>
    <t>1. 15.145.037.  0</t>
  </si>
  <si>
    <t>CO0580</t>
  </si>
  <si>
    <t>Joelho 90° soldavel de pvc marrom ø 75 mm</t>
  </si>
  <si>
    <t>1. 15.145.063.  0</t>
  </si>
  <si>
    <t>CO0630</t>
  </si>
  <si>
    <t>Te 90° soldavel de pvc marrom ø 75 mm</t>
  </si>
  <si>
    <t>SDEL0014</t>
  </si>
  <si>
    <t>SDEL0013</t>
  </si>
  <si>
    <t>SDEL0061</t>
  </si>
  <si>
    <t>INSTALAÇÕES ELÉTRICAS - PREVENÇÃO CONTRA DESCARGAS ATMOSFÉRICAS E INCÊNDIO</t>
  </si>
  <si>
    <t>Fornecimento E Instalação De Isolador De Uso Geral - Fixação Horizontal Simples C/ 100 Mm</t>
  </si>
  <si>
    <t>Fornecimento E Instalação De Isolador De Uso Geral - Fixação Horizontal  Reforçado C/ 100 Mm</t>
  </si>
  <si>
    <t>1. 15.145.074.  0</t>
  </si>
  <si>
    <t>CO0652</t>
  </si>
  <si>
    <t>Tubo de pvc soldavel, com conexoes ø 75 mm</t>
  </si>
  <si>
    <t>Caixa sifonada de pvc com grelha branca e porta grelha redonda, 150 x 150 x 50 mm</t>
  </si>
  <si>
    <t>1. 16.120.012.  0</t>
  </si>
  <si>
    <t>CP0063</t>
  </si>
  <si>
    <t>1. 16.170.022.  5</t>
  </si>
  <si>
    <t>CP0441</t>
  </si>
  <si>
    <t>SDEL0054</t>
  </si>
  <si>
    <t>2.24</t>
  </si>
  <si>
    <t>2.25</t>
  </si>
  <si>
    <t>2.26</t>
  </si>
  <si>
    <t>2.27</t>
  </si>
  <si>
    <t>2.28</t>
  </si>
  <si>
    <t>2.29</t>
  </si>
  <si>
    <t>2.30</t>
  </si>
  <si>
    <t>2.31</t>
  </si>
  <si>
    <t>2.32</t>
  </si>
  <si>
    <t>2.33</t>
  </si>
  <si>
    <t>2.34</t>
  </si>
  <si>
    <t>2.35</t>
  </si>
  <si>
    <t>2.36</t>
  </si>
  <si>
    <t>2.37</t>
  </si>
  <si>
    <t>***********</t>
  </si>
  <si>
    <t>PÇ</t>
  </si>
  <si>
    <t>SDEL0088</t>
  </si>
  <si>
    <t>SDEL0089</t>
  </si>
  <si>
    <t>Mão francesa plana de 619 mm</t>
  </si>
  <si>
    <t>SDEL0090</t>
  </si>
  <si>
    <t>Parafuso de cabeça quadrada 125 mm</t>
  </si>
  <si>
    <t>SDEL0091</t>
  </si>
  <si>
    <t>SDEL0092</t>
  </si>
  <si>
    <t>SDEL0094</t>
  </si>
  <si>
    <t>SDEL0095</t>
  </si>
  <si>
    <t>SDEL0096</t>
  </si>
  <si>
    <t>Olhal para parafuso</t>
  </si>
  <si>
    <t>SDEL0097</t>
  </si>
  <si>
    <t>SDEL0098</t>
  </si>
  <si>
    <t>SDEL0099</t>
  </si>
  <si>
    <t>SDEL0100</t>
  </si>
  <si>
    <t>Fornecimento de Elo Fusível de Alta Tensão 15 K 500 mm</t>
  </si>
  <si>
    <t>SDEL0101</t>
  </si>
  <si>
    <t>Para-raio de distribuição 12 kV, Polimérico, 10 kA</t>
  </si>
  <si>
    <t>SDEL0102</t>
  </si>
  <si>
    <t>SDEL0103</t>
  </si>
  <si>
    <t>Fornecimento de Pino Auto Travante 16.00 x 140.00 mm 15/34.5 KV</t>
  </si>
  <si>
    <t>SDEL0104</t>
  </si>
  <si>
    <t>SDEL0105</t>
  </si>
  <si>
    <t>Caixa tipo DJ-2</t>
  </si>
  <si>
    <t>SDEL0108</t>
  </si>
  <si>
    <t>1. 16.120.018.  5</t>
  </si>
  <si>
    <t>CP0073</t>
  </si>
  <si>
    <t>SDEL0109</t>
  </si>
  <si>
    <t>SDEL0110</t>
  </si>
  <si>
    <t>SDEL0111</t>
  </si>
  <si>
    <t>SDEL0113</t>
  </si>
  <si>
    <t>Fornecimento de Conector Derivação p/Linha Viva 6 - 250</t>
  </si>
  <si>
    <t>SDEL0114</t>
  </si>
  <si>
    <t>SDEL0115</t>
  </si>
  <si>
    <t>Fornecimento de Conector Derivação Tipo Cunha - AMP - Tipo II ou Similar</t>
  </si>
  <si>
    <t>SDEL0116</t>
  </si>
  <si>
    <t>Cartucho para conector cunha (vermelho)</t>
  </si>
  <si>
    <t>SDEL0119</t>
  </si>
  <si>
    <t>Areia Grossa</t>
  </si>
  <si>
    <t>Brita nº 2</t>
  </si>
  <si>
    <t>Cimento - SC 50 Kg</t>
  </si>
  <si>
    <t>ACUMULADO CONTRATUAL</t>
  </si>
  <si>
    <t>ACUMULADO ADITIVO</t>
  </si>
  <si>
    <t>SALDO ADITIVO</t>
  </si>
  <si>
    <t>SALDO TOTAL</t>
  </si>
  <si>
    <t>1ª MED ADITIVO</t>
  </si>
  <si>
    <t>2ª MED ADITIVO</t>
  </si>
  <si>
    <t>3ª MED ADITIVO</t>
  </si>
  <si>
    <t>4ª MED ADITIVO</t>
  </si>
  <si>
    <t>5ª MED ADITIVO</t>
  </si>
  <si>
    <t>6ª MED ADITIVO</t>
  </si>
  <si>
    <t>7ª MED ADITIVO</t>
  </si>
  <si>
    <t>8ª MED ADITIVO</t>
  </si>
  <si>
    <t>9ª MED ADITIVO</t>
  </si>
  <si>
    <t>10ª MED ADITIVO</t>
  </si>
  <si>
    <t>11ª MED ADITIVO</t>
  </si>
  <si>
    <t>12ª MED ADITIVO</t>
  </si>
  <si>
    <t>1ª MED CONTRATO</t>
  </si>
  <si>
    <t>2ª MED CONTRATO</t>
  </si>
  <si>
    <t>3ª MED CONTRATO</t>
  </si>
  <si>
    <t>4ª MED CONTRATO</t>
  </si>
  <si>
    <t>5ª MED CONTRATO</t>
  </si>
  <si>
    <t>6ª MED CONTRATO</t>
  </si>
  <si>
    <t>7ª MED CONTRATO</t>
  </si>
  <si>
    <t>8ª MED CONTRATO</t>
  </si>
  <si>
    <t>9ª MED CONTRATO</t>
  </si>
  <si>
    <t>10ª MED CONTRATO</t>
  </si>
  <si>
    <t>11ª MED CONTRATO</t>
  </si>
  <si>
    <t>12ª MED CONTRATO</t>
  </si>
  <si>
    <t>ACUMULADO GERAL (R$)</t>
  </si>
  <si>
    <t>SALDO GERAL (R$)</t>
  </si>
  <si>
    <t>1ª Med Contrato</t>
  </si>
  <si>
    <t>1ª Med Aditivo</t>
  </si>
  <si>
    <t>BOLETIM DE MEDIÇÃO CONTRATO</t>
  </si>
  <si>
    <t>BOLETIM DE MEDIÇÃO ADITIVO</t>
  </si>
  <si>
    <t>Valor do Convênio:</t>
  </si>
  <si>
    <t>1ª Med Contr</t>
  </si>
  <si>
    <t>1ª Med Adit</t>
  </si>
  <si>
    <t>2ª Med Adit</t>
  </si>
  <si>
    <t>3ª Med Adit</t>
  </si>
  <si>
    <t>4ª Med Adit</t>
  </si>
  <si>
    <t>2ª Med Contr</t>
  </si>
  <si>
    <t>3ª Med Contr</t>
  </si>
  <si>
    <t>4ª Med Contr</t>
  </si>
  <si>
    <t>5ª Med Contr</t>
  </si>
  <si>
    <t>5ª Med Adit</t>
  </si>
  <si>
    <t>6ª Med Contr</t>
  </si>
  <si>
    <t>6ª Med Adit</t>
  </si>
  <si>
    <t>7ª Med Contr</t>
  </si>
  <si>
    <t>7ª Med Adit</t>
  </si>
  <si>
    <t>8ª Med Contr</t>
  </si>
  <si>
    <t>8ª Med Adit</t>
  </si>
  <si>
    <t>9ª Med Contr</t>
  </si>
  <si>
    <t>9ª Med Adit</t>
  </si>
  <si>
    <t>10ª Med Contr</t>
  </si>
  <si>
    <t>10ª Med Adit</t>
  </si>
  <si>
    <t>11ª Med Contr</t>
  </si>
  <si>
    <t>11ª Med Adit</t>
  </si>
  <si>
    <t>12ª Med Contr</t>
  </si>
  <si>
    <t>12ª Med Adit</t>
  </si>
  <si>
    <t>2ª Med Aditivo</t>
  </si>
  <si>
    <t>3ª Med Contrato</t>
  </si>
  <si>
    <t>CENTRO POLÍTICO ADMINISTRATIVO - RUA ENGº EDGAR PRADO ARZE - Nº 215 - 3613-6300</t>
  </si>
  <si>
    <t>RESUMO DE MATERIAIS - vestiário + cozinha + refeitório</t>
  </si>
  <si>
    <t>Infra-Estrutura</t>
  </si>
  <si>
    <t>Concreto 25Mpa</t>
  </si>
  <si>
    <t>1,20x1,20</t>
  </si>
  <si>
    <t>1,30x1,30</t>
  </si>
  <si>
    <t>1,40x1,40</t>
  </si>
  <si>
    <t>0,80x0,80</t>
  </si>
  <si>
    <t>Escavação - no caso da sapata considerei uma média de profundidade igual a 2,00m + Perímetro de viga baldrame (122,55) x 0,50 de largura x 0,50 de profundidade.</t>
  </si>
  <si>
    <t>Prancha 01:</t>
  </si>
  <si>
    <t>Volume Concreto</t>
  </si>
  <si>
    <r>
      <t>m</t>
    </r>
    <r>
      <rPr>
        <sz val="10"/>
        <color indexed="10"/>
        <rFont val="Calibri"/>
        <family val="2"/>
      </rPr>
      <t>³</t>
    </r>
  </si>
  <si>
    <r>
      <t>m</t>
    </r>
    <r>
      <rPr>
        <sz val="10"/>
        <color indexed="10"/>
        <rFont val="Calibri"/>
        <family val="2"/>
      </rPr>
      <t>²</t>
    </r>
  </si>
  <si>
    <t>Aço CA-50</t>
  </si>
  <si>
    <t>kg</t>
  </si>
  <si>
    <t>Prancha 02:</t>
  </si>
  <si>
    <t>Aço CA-60</t>
  </si>
  <si>
    <t>Armadura:</t>
  </si>
  <si>
    <t>Prancha 02 - CA-50:</t>
  </si>
  <si>
    <r>
      <t>m</t>
    </r>
    <r>
      <rPr>
        <sz val="10"/>
        <color indexed="30"/>
        <rFont val="Calibri"/>
        <family val="2"/>
      </rPr>
      <t>³</t>
    </r>
  </si>
  <si>
    <t>Prancha 03:</t>
  </si>
  <si>
    <r>
      <t>m</t>
    </r>
    <r>
      <rPr>
        <sz val="10"/>
        <color indexed="30"/>
        <rFont val="Calibri"/>
        <family val="2"/>
      </rPr>
      <t>²</t>
    </r>
  </si>
  <si>
    <t>Pilar</t>
  </si>
  <si>
    <t>Prancha 03 - CA-50:</t>
  </si>
  <si>
    <t>Prancha 03 - CA-60:</t>
  </si>
  <si>
    <t>Prancha 04:</t>
  </si>
  <si>
    <t>Baldrame</t>
  </si>
  <si>
    <t>Prancha 04 - CA-50:</t>
  </si>
  <si>
    <t>Prancha 04 - CA-60:</t>
  </si>
  <si>
    <t>Prancha 05:</t>
  </si>
  <si>
    <t>Viga</t>
  </si>
  <si>
    <t>CA-50:</t>
  </si>
  <si>
    <t>CA-60:</t>
  </si>
  <si>
    <t>Prancha 06:</t>
  </si>
  <si>
    <t>VIGA DE COBERTURA</t>
  </si>
  <si>
    <r>
      <t>m</t>
    </r>
    <r>
      <rPr>
        <sz val="10"/>
        <color indexed="12"/>
        <rFont val="Calibri"/>
        <family val="2"/>
      </rPr>
      <t>³</t>
    </r>
  </si>
  <si>
    <r>
      <t>m</t>
    </r>
    <r>
      <rPr>
        <sz val="10"/>
        <color indexed="12"/>
        <rFont val="Calibri"/>
        <family val="2"/>
      </rPr>
      <t>²</t>
    </r>
  </si>
  <si>
    <t>Prancha 06 - CA-50:</t>
  </si>
  <si>
    <t>Prancha 06 - CA-60:</t>
  </si>
  <si>
    <t>Prancha 07:</t>
  </si>
  <si>
    <t>RESUMO DE MATERIAIS - EE - 12 SALAS</t>
  </si>
  <si>
    <t>1,60x1,60</t>
  </si>
  <si>
    <t>2,00x2,00</t>
  </si>
  <si>
    <t>2,10x2,20</t>
  </si>
  <si>
    <t>2,00x2,20</t>
  </si>
  <si>
    <t>Escavação - no caso da sapata considerei uma média de profundidade igual a 2,50m + Perímetro de viga baldrame (240,40ml) x 0,60 de largura x 0,70 de profundidade.</t>
  </si>
  <si>
    <t>4,50x1,30</t>
  </si>
  <si>
    <t>2,10x2,00</t>
  </si>
  <si>
    <t>1,80x1,80</t>
  </si>
  <si>
    <t>2,30x2,30</t>
  </si>
  <si>
    <t>CA-50</t>
  </si>
  <si>
    <t>CA-60</t>
  </si>
  <si>
    <t>Prancha 05 - CA-50:</t>
  </si>
  <si>
    <t>Prancha 05 - CA-60:</t>
  </si>
  <si>
    <t>PILAR</t>
  </si>
  <si>
    <t>Prancha 07 - CA-50:</t>
  </si>
  <si>
    <t>Prancha 07 - CA-60:</t>
  </si>
  <si>
    <t>Prancha 08 - CA-50:</t>
  </si>
  <si>
    <t>Prancha 08 - CA-60:</t>
  </si>
  <si>
    <t>Prancha 09 - CA-50:</t>
  </si>
  <si>
    <t>Prancha 09 - CA-60:</t>
  </si>
  <si>
    <t>Prancha 10:</t>
  </si>
  <si>
    <t>BALDRAME</t>
  </si>
  <si>
    <t>Prancha 10 - CA-50:</t>
  </si>
  <si>
    <t>Prancha 10 - CA-60:</t>
  </si>
  <si>
    <t>Prancha 11 - CA-50:</t>
  </si>
  <si>
    <t>Prancha 11 - CA-60:</t>
  </si>
  <si>
    <t>Prancha 12:</t>
  </si>
  <si>
    <t>LAJE + VIGA INTERMEDIÁRIA</t>
  </si>
  <si>
    <t>Prancha 13 - CA-50:</t>
  </si>
  <si>
    <t>Prancha 13 - CA-60:</t>
  </si>
  <si>
    <t>Prancha 14 - CA-50:</t>
  </si>
  <si>
    <t>Prancha 14 - CA-60:</t>
  </si>
  <si>
    <t>Prancha 15 - CA-50:</t>
  </si>
  <si>
    <t>Prancha 15 - CA-60:</t>
  </si>
  <si>
    <t>Prancha 16 - CA-50:</t>
  </si>
  <si>
    <t>Prancha 16 - CA-60:</t>
  </si>
  <si>
    <t>Prancha 17:</t>
  </si>
  <si>
    <t>Ferragem negativa da laje PAV 1</t>
  </si>
  <si>
    <t>Prancha 18:</t>
  </si>
  <si>
    <t>Ferragem positiva da laje PAV 1</t>
  </si>
  <si>
    <t>Prancha 19:</t>
  </si>
  <si>
    <t>Armadura de Cisalhamento PAV 1</t>
  </si>
  <si>
    <t>Prancha 20:</t>
  </si>
  <si>
    <t>Prancha 21 - CA-50:</t>
  </si>
  <si>
    <t>Prancha 21 - CA-60:</t>
  </si>
  <si>
    <t>Prancha 22 - CA-50:</t>
  </si>
  <si>
    <t>Prancha 22 - CA-60:</t>
  </si>
  <si>
    <t>Prancha 23 - CA-50:</t>
  </si>
  <si>
    <t>Prancha 23 - CA-60:</t>
  </si>
  <si>
    <t>Prancha 24:</t>
  </si>
  <si>
    <t>Laje de Cobertura - Ferragem negativa</t>
  </si>
  <si>
    <t>Prancha 25:</t>
  </si>
  <si>
    <t>Laje de Cobertura - Ferragem positiva</t>
  </si>
  <si>
    <t>Compactação</t>
  </si>
  <si>
    <t>Onde está proposto o o bloco de concreto sextavado + calçada</t>
  </si>
  <si>
    <t>Guias de concreto</t>
  </si>
  <si>
    <r>
      <t xml:space="preserve">* Pátio  da praça (43,10X2)+(13,73X4)= </t>
    </r>
    <r>
      <rPr>
        <b/>
        <sz val="10"/>
        <color indexed="10"/>
        <rFont val="Arial"/>
        <family val="2"/>
      </rPr>
      <t xml:space="preserve">141,12 ml </t>
    </r>
    <r>
      <rPr>
        <sz val="10"/>
        <rFont val="Arial"/>
        <family val="2"/>
      </rPr>
      <t xml:space="preserve">
* local onde será executado calçada na frente de toda escola (</t>
    </r>
    <r>
      <rPr>
        <b/>
        <sz val="10"/>
        <color indexed="10"/>
        <rFont val="Arial"/>
        <family val="2"/>
      </rPr>
      <t>94ml</t>
    </r>
    <r>
      <rPr>
        <sz val="10"/>
        <rFont val="Arial"/>
        <family val="2"/>
      </rPr>
      <t>), conforme projeto</t>
    </r>
  </si>
  <si>
    <t>Bloco concreto sextavado</t>
  </si>
  <si>
    <r>
      <t>*Pátio da praça (</t>
    </r>
    <r>
      <rPr>
        <b/>
        <sz val="10"/>
        <color indexed="10"/>
        <rFont val="Arial"/>
        <family val="2"/>
      </rPr>
      <t>385,60 m2</t>
    </r>
    <r>
      <rPr>
        <sz val="10"/>
        <rFont val="Arial"/>
        <family val="2"/>
      </rPr>
      <t>)
* Acesso Principal (4,40*5=</t>
    </r>
    <r>
      <rPr>
        <b/>
        <sz val="10"/>
        <color indexed="10"/>
        <rFont val="Arial"/>
        <family val="2"/>
      </rPr>
      <t>22</t>
    </r>
    <r>
      <rPr>
        <b/>
        <sz val="10"/>
        <color indexed="10"/>
        <rFont val="Arial"/>
        <family val="2"/>
      </rPr>
      <t>m2</t>
    </r>
    <r>
      <rPr>
        <sz val="10"/>
        <rFont val="Arial"/>
        <family val="2"/>
      </rPr>
      <t>)
* estacionamento da entrada (</t>
    </r>
    <r>
      <rPr>
        <b/>
        <sz val="10"/>
        <color indexed="10"/>
        <rFont val="Arial"/>
        <family val="2"/>
      </rPr>
      <t>172,74 m2</t>
    </r>
    <r>
      <rPr>
        <sz val="10"/>
        <rFont val="Arial"/>
        <family val="2"/>
      </rPr>
      <t>)</t>
    </r>
  </si>
  <si>
    <t>Calçada/Piso Concreto</t>
  </si>
  <si>
    <r>
      <t>* calçada no entorno de toda construção (escola + refeitório) com largura de 0,80m acompanhamndo o beiral (1648,72-1429,36)=</t>
    </r>
    <r>
      <rPr>
        <b/>
        <sz val="10"/>
        <color indexed="10"/>
        <rFont val="Arial"/>
        <family val="2"/>
      </rPr>
      <t>219,36m2</t>
    </r>
    <r>
      <rPr>
        <sz val="10"/>
        <rFont val="Arial"/>
        <family val="2"/>
      </rPr>
      <t xml:space="preserve">
* calçada na frente de toda escola parte externa da escola (94ml * 2,90ml de largura = </t>
    </r>
    <r>
      <rPr>
        <b/>
        <sz val="10"/>
        <color indexed="10"/>
        <rFont val="Arial"/>
        <family val="2"/>
      </rPr>
      <t>272,60</t>
    </r>
    <r>
      <rPr>
        <b/>
        <sz val="10"/>
        <color indexed="10"/>
        <rFont val="Arial"/>
        <family val="2"/>
      </rPr>
      <t>m2</t>
    </r>
    <r>
      <rPr>
        <sz val="10"/>
        <rFont val="Arial"/>
        <family val="2"/>
      </rPr>
      <t>)
* calçada no entorno da praça (</t>
    </r>
    <r>
      <rPr>
        <b/>
        <sz val="10"/>
        <color indexed="10"/>
        <rFont val="Arial"/>
        <family val="2"/>
      </rPr>
      <t>66,82m2</t>
    </r>
    <r>
      <rPr>
        <sz val="10"/>
        <rFont val="Arial"/>
        <family val="2"/>
      </rPr>
      <t>)</t>
    </r>
  </si>
  <si>
    <t>Terra Vegetal</t>
  </si>
  <si>
    <t>2,5cm da área da grama</t>
  </si>
  <si>
    <t>Oiti (média)</t>
  </si>
  <si>
    <t>Oiti (grande)</t>
  </si>
  <si>
    <t>Mini Ixória (grande)</t>
  </si>
  <si>
    <t>Pingo de Ouro (pequeno)</t>
  </si>
  <si>
    <t>Pingo de Ouro (grande)</t>
  </si>
  <si>
    <t>Palmeira Fênix ( 4.50 mts)</t>
  </si>
  <si>
    <t>Banco de Concreto</t>
  </si>
  <si>
    <t>Banco em Estrutura Mista - conforme projeto 04un</t>
  </si>
  <si>
    <t>Grama</t>
  </si>
  <si>
    <r>
      <t>*nos canteiros da praça (46,70*2)+(9,86*4)=</t>
    </r>
    <r>
      <rPr>
        <b/>
        <sz val="10"/>
        <color indexed="10"/>
        <rFont val="Arial"/>
        <family val="2"/>
      </rPr>
      <t>132,84m2</t>
    </r>
    <r>
      <rPr>
        <b/>
        <sz val="10"/>
        <color indexed="30"/>
        <rFont val="Arial"/>
        <family val="2"/>
      </rPr>
      <t xml:space="preserve">
*</t>
    </r>
    <r>
      <rPr>
        <sz val="10"/>
        <rFont val="Arial"/>
        <family val="2"/>
      </rPr>
      <t>na entrada da escola nas duas laterais (320,76+323,33)=</t>
    </r>
    <r>
      <rPr>
        <b/>
        <sz val="10"/>
        <color indexed="10"/>
        <rFont val="Arial"/>
        <family val="2"/>
      </rPr>
      <t>644,09m2</t>
    </r>
    <r>
      <rPr>
        <sz val="10"/>
        <color indexed="10"/>
        <rFont val="Arial"/>
        <family val="2"/>
      </rPr>
      <t>.</t>
    </r>
  </si>
  <si>
    <r>
      <t>M</t>
    </r>
    <r>
      <rPr>
        <sz val="11"/>
        <color indexed="8"/>
        <rFont val="Calibri"/>
        <family val="2"/>
      </rPr>
      <t>³</t>
    </r>
  </si>
  <si>
    <t>INSTALAÇÕES HIDRAÚLICAS</t>
  </si>
  <si>
    <t>Mictorio de louca individual, inclusive jogo de metais, engate flexível, parafusos e sifão</t>
  </si>
  <si>
    <t>1. 15.420.006.  5</t>
  </si>
  <si>
    <t>CO1259</t>
  </si>
  <si>
    <t>Torneira de pressao metalica para uso geral (escovódromo)</t>
  </si>
  <si>
    <t>Bacia de louca sifonada branca, inclusive anel de vedação, assento Plastico Standard Branco, bolsa de ligação, joelho e Tubo de ligação</t>
  </si>
  <si>
    <t>Fornecimento e instalação de bacia sanitária linha conforto P51 de louça 1ª linha, inclusive anel de vedação, assento especial AP52 (linha conforto 1ª linha), bolsa de ligação, joelho, tubo de ligação em PVC rígido cromado 40 mm, SPUD de borracha</t>
  </si>
  <si>
    <t>Valvula de descarga metalica sem registro e com canopla, ø 32 mm (1 1/4") ou 40 mm (1 1/2")</t>
  </si>
  <si>
    <t>Valvula de descarga do tipo alavanca para as bacias sanitárias , ø 50 mm (1 1/2") PNEE</t>
  </si>
  <si>
    <t>1. 15.110.004.  5</t>
  </si>
  <si>
    <t>CO0014</t>
  </si>
  <si>
    <t>Registro de gaveta bruto ø 100 mm (4")</t>
  </si>
  <si>
    <t>1. 15.110.007.  0</t>
  </si>
  <si>
    <t>CO0019</t>
  </si>
  <si>
    <t>Registro de gaveta com canopla ø 40 mm (1 1/2")</t>
  </si>
  <si>
    <t>1. 15.110.001.  0</t>
  </si>
  <si>
    <t>CO0007</t>
  </si>
  <si>
    <t>Registro de gaveta bruto ø 20 mm (3/4")</t>
  </si>
  <si>
    <t>1. 15.145.049.  5</t>
  </si>
  <si>
    <t>CO0606</t>
  </si>
  <si>
    <t>Luva soldavel/rosca de pvc marrom ø 25 mm x 3/4"</t>
  </si>
  <si>
    <t>1. 15.420.001.  5</t>
  </si>
  <si>
    <t>CO1231</t>
  </si>
  <si>
    <t>Chuveiro-ducha metalico</t>
  </si>
  <si>
    <t>1. 15.145.012.  5</t>
  </si>
  <si>
    <t>CO0531</t>
  </si>
  <si>
    <t>Cap (tampao) soldavel de pvc marrom ø 25 mm (bebedouro)</t>
  </si>
  <si>
    <t>1. 15.145.011.  0</t>
  </si>
  <si>
    <t>CO0529</t>
  </si>
  <si>
    <t>Adaptador soldavel longo de pvc marrom com flanges livres para caixa d'agua ø 110 mm x 4"</t>
  </si>
  <si>
    <t>Adaptador pvc soldavel curto c/ bolsa e rosca p/ registro 110mm x 4 pol</t>
  </si>
  <si>
    <t>Adaptador soldavel curto com bolsa e rosca para registro de pvc rigido D.E. 25mm x 3/4 pol</t>
  </si>
  <si>
    <t>Adaptador soldavel curto com bolsa e rosca para registro de pvc rigido D.E. 50mm x 1.5 pol</t>
  </si>
  <si>
    <t>Bucha reducao pvc sold curta p/ agua fria pred p/ agua fria pred 110mm x 85mm</t>
  </si>
  <si>
    <t>Bucha de reducao longa de pvc rigido para tubo soldável D.E. 50 x 25mm</t>
  </si>
  <si>
    <t>Bucha de reducao longa de pvc rigido para tubo soldável D.E. 75 x 50mm</t>
  </si>
  <si>
    <t>Bucha de redução longade pvc rígido para tubo soldável DIAM. 85x75mm</t>
  </si>
  <si>
    <t>1. 15.145.033.  5</t>
  </si>
  <si>
    <t>CO0582</t>
  </si>
  <si>
    <t>Joelho 90° soldavel de pvc marrom ø 110 mm</t>
  </si>
  <si>
    <t>1. 15.145.036.  0</t>
  </si>
  <si>
    <t>CO0578</t>
  </si>
  <si>
    <t>Joelho 90° soldavel de pvc marrom ø 50 mm</t>
  </si>
  <si>
    <t>1. 15.145.037.  5</t>
  </si>
  <si>
    <t>CO0581</t>
  </si>
  <si>
    <t>Joelho 90° soldavel de pvc marrom ø 85 mm</t>
  </si>
  <si>
    <t>1. 15.145.070.  5</t>
  </si>
  <si>
    <t>CO0654</t>
  </si>
  <si>
    <t>Tubo de pvc soldavel, com conexoes ø 110 mm</t>
  </si>
  <si>
    <t>1. 15.145.076.  0</t>
  </si>
  <si>
    <t>CO0656</t>
  </si>
  <si>
    <t>Tubo de pvc soldavel, sem conexoes ø 25 mm</t>
  </si>
  <si>
    <t>1. 15.145.077.  5</t>
  </si>
  <si>
    <t>CO0659</t>
  </si>
  <si>
    <t>Tubo de pvc soldavel, sem conexoes ø 50 mm</t>
  </si>
  <si>
    <t>1. 15.145.074.  5</t>
  </si>
  <si>
    <t>CO0653</t>
  </si>
  <si>
    <t>Tubo de pvc soldavel, com conexoes ø 85 mm</t>
  </si>
  <si>
    <t>1. 15.145.059.  5</t>
  </si>
  <si>
    <t>CO0632</t>
  </si>
  <si>
    <t>Te 90° soldavel de pvc marrom ø 110 mm</t>
  </si>
  <si>
    <t>1. 15.145.062.  0</t>
  </si>
  <si>
    <t>CO0628</t>
  </si>
  <si>
    <t>Te 90° soldavel de pvc marrom ø 50 mm</t>
  </si>
  <si>
    <t>1. 15.145.063.  5</t>
  </si>
  <si>
    <t>CO0631</t>
  </si>
  <si>
    <t>Te 90° soldavel de pvc marrom ø 85 mm</t>
  </si>
  <si>
    <t>1. 15.145.055.  5</t>
  </si>
  <si>
    <t>CO0617</t>
  </si>
  <si>
    <t>Te 90° de reducao soldavel de pvc marrom ø 75 x 50 mm</t>
  </si>
  <si>
    <t>1. 15.145.070.  0</t>
  </si>
  <si>
    <t>CO0644</t>
  </si>
  <si>
    <t>Uniao soldavel de pvc marrom ø 85 mm</t>
  </si>
  <si>
    <t>1. 15.145.039.  0</t>
  </si>
  <si>
    <t>CO0585</t>
  </si>
  <si>
    <t>Joelho 90° soldavel/rosca de pvc marrom ø 25 mm x 3/4"</t>
  </si>
  <si>
    <t>1. 15.145.030.  5</t>
  </si>
  <si>
    <t>CO0568</t>
  </si>
  <si>
    <t>Joelho 90° de reducao soldavel de pvc marrom ø 25 x 20 mm</t>
  </si>
  <si>
    <t xml:space="preserve">INSTALAÇÕES SANITÁRIAS </t>
  </si>
  <si>
    <t>1. 02.690.003.  0</t>
  </si>
  <si>
    <t>CB0228</t>
  </si>
  <si>
    <t>Caixa de inspecao em alvenaria - 1/2 tijolo comum macico revestido internamente com argamassa de cimento e areia sem peneirar, traco 1:3, lastro de concreto e = 10 cm, tampa e = 5 cm, dimensoes 60 x 60 x 60 cm</t>
  </si>
  <si>
    <t>Ralo sifonado pvc cilindrico 100 x 40 mm c/grelha redonda branca</t>
  </si>
  <si>
    <t>1. 15.170.007.  0</t>
  </si>
  <si>
    <t>CO1054</t>
  </si>
  <si>
    <t>Curva 90° curta de pvc branco , ponta bolsa e virola, ø 50 mm</t>
  </si>
  <si>
    <t>1. 15.170.011.  0</t>
  </si>
  <si>
    <t>CO1066</t>
  </si>
  <si>
    <t>Joelho 45° de pvc branco , ponta bolsa e virola, ø 100 mm</t>
  </si>
  <si>
    <t>1. 15.170.012.  0</t>
  </si>
  <si>
    <t>CO1065</t>
  </si>
  <si>
    <t>Joelho 45° de pvc branco , ponta bolsa e virola, ø 75 mm</t>
  </si>
  <si>
    <t>1. 15.170.014.  5</t>
  </si>
  <si>
    <t>CO1070</t>
  </si>
  <si>
    <t>Joelho 90° de pvc branco , ponta bolsa e virola, ø 75 mm</t>
  </si>
  <si>
    <t>1. 15.170.018.  5</t>
  </si>
  <si>
    <t>CO1078</t>
  </si>
  <si>
    <t>Juncao 45° de pvc branco com reducao, ponta bolsa e virola, ø 75 x 50 mm</t>
  </si>
  <si>
    <t>1. 15.170.019.  0</t>
  </si>
  <si>
    <t>CO1075</t>
  </si>
  <si>
    <t>Juncao 45° de pvc branco , ponta bolsa e virola, ø 75 x 75 mm</t>
  </si>
  <si>
    <t>1. 15.170.028.  0</t>
  </si>
  <si>
    <t>CO1098</t>
  </si>
  <si>
    <t>Reducao excentrica pbv de pvc branco , ø 100 x 50 mm</t>
  </si>
  <si>
    <t>1. 15.170.029.  0</t>
  </si>
  <si>
    <t>CO1097</t>
  </si>
  <si>
    <t>Reducao excentrica pbv de pvc branco , ø 75 x 50 mm</t>
  </si>
  <si>
    <t>1. 15.170.037.  0</t>
  </si>
  <si>
    <t>CO1115</t>
  </si>
  <si>
    <t>Tubo de pvc branco, sem conexoes , ponta bolsa e virola, ø 150 mm</t>
  </si>
  <si>
    <t>1. 15.170.036.  0</t>
  </si>
  <si>
    <t>CO1113</t>
  </si>
  <si>
    <t>Tubo de pvc branco, sem conexoes , ponta bolsa e virola, ø 75 mm</t>
  </si>
  <si>
    <t>1. 15.170.032.  5</t>
  </si>
  <si>
    <t>CO1109</t>
  </si>
  <si>
    <t>Te 90° de pvc branco , ponta bolsa e virola, ø 100 x 100 mm</t>
  </si>
  <si>
    <t>1. 15.170.033.  5</t>
  </si>
  <si>
    <t>CO1108</t>
  </si>
  <si>
    <t>Te 90° de pvc branco , ponta bolsa e virola, ø 75 x 75 mm</t>
  </si>
  <si>
    <t>1. 15.170.031.  5</t>
  </si>
  <si>
    <t>CO1104</t>
  </si>
  <si>
    <t>Te 90° de reducao de pvc branco , ponta bolsa e virola, ø 75 x 50 mm</t>
  </si>
  <si>
    <t>Fossa Séptica em alvenaria - 1/2 tijolo comum maciço revestido internamente com argamassa de cimento e areia sem peneirar, traço 1:3, piso de concreto com tela de aço e=12 cm, tampa (laje pré-fabricada) e = 12 cm, dimensões 530x270x 180cm</t>
  </si>
  <si>
    <t>Execução de sumidouro com diâmetro 3.00 m e prof. 3.00 m</t>
  </si>
  <si>
    <t>1. 15.410.002.  5</t>
  </si>
  <si>
    <t>CO1223</t>
  </si>
  <si>
    <t>Tampo de granito para pia, e=30,00 mm, largura 0,60 m</t>
  </si>
  <si>
    <t>Lavatorio de louca de embutir (cuba) , com torneira de pressao para lavatório de mesa padrão médio, engate flexivel de PVC cromado 30cm, sifão metálico para lavatório cromado, válvula de escoamento metálico para lavatório.</t>
  </si>
  <si>
    <t xml:space="preserve">Fornecimento e instalação de lavatorio L51 465x350mm coluna suspensa para L510 DECA ou similar com torneira metálica de alavanca (1/4 volta) e acessórios (engate, sifão cromado, válvula) - PNEE </t>
  </si>
  <si>
    <t>1. 15.410.007.  5</t>
  </si>
  <si>
    <t>CO1235</t>
  </si>
  <si>
    <t>Lavatorio de louca , com coluna, com torneira de pressão e acessórios(engate, sifão cromado,
 válvula)</t>
  </si>
  <si>
    <t>Bancada para cozinha em aço inox nas dimensões 2,46m x 0,80m com 01 cuba em aço inox de dimensões 0,80 x 0,60 x 0,50 (Lavapanelas), inclusive torneira de pressão para pia longa de parede, sifão metálico para pia e válvula de escoamento metálica para pia de cozinha, fixada sobre parede de alvenaria de tijolo de 1/2 vez acabamento em azulejo ceramico esmaltado de dimensões 150mm x 150mm com rejunte de cor branco. (Conforme detalhe padrão SEDUC)</t>
  </si>
  <si>
    <t>*******************</t>
  </si>
  <si>
    <t>Tanque pré-moldado de concreto, inclusive torneira de pressão de uso geral de parede, sifão metálico e válvula)</t>
  </si>
  <si>
    <t>1. 10.810.003.  0</t>
  </si>
  <si>
    <t>CJ0024</t>
  </si>
  <si>
    <t>Saboneteira de plastico para sabonete liquido a granel</t>
  </si>
  <si>
    <t>Espelho para lavatorio oval grande 45 cm x 56cm</t>
  </si>
  <si>
    <t>Porta papel toalha para toalha de papel</t>
  </si>
  <si>
    <t>Fio isolado de pvc secao 2,5 mm2 - 750 v - 70°c</t>
  </si>
  <si>
    <t>1. 16.120.000.  5</t>
  </si>
  <si>
    <t>CP0041</t>
  </si>
  <si>
    <t>Cabo isolado em pvc secao 4 mm2 - 750 v - 70°c - flexivel</t>
  </si>
  <si>
    <t>1. 16.120.018.  0</t>
  </si>
  <si>
    <t>CP0072</t>
  </si>
  <si>
    <t>Fio isolado de pvc secao 6 mm2 - 750 v - 70°c</t>
  </si>
  <si>
    <t>Cabo isolado em pvc secao 10 mm2 - 0,6/1kv - 70°c - flexivel</t>
  </si>
  <si>
    <t>1. 16.120.011.  5</t>
  </si>
  <si>
    <t>CP0062</t>
  </si>
  <si>
    <t>Cabo isolado em pvc secao 50 mm2 - 0,6/1kv - 70°c - flexivel</t>
  </si>
  <si>
    <t>1. 16.120.011.  0</t>
  </si>
  <si>
    <t>CP0061</t>
  </si>
  <si>
    <t>Cabo isolado em pvc secao 35 mm2 - 0,6/1kv - 70°c - flexivel</t>
  </si>
  <si>
    <t>Cabo isolado em pvc secao 70 mm2 - 0,6/1kv - 70°c - flexivel</t>
  </si>
  <si>
    <t>1. 16.120.013.  0</t>
  </si>
  <si>
    <t>CP0065</t>
  </si>
  <si>
    <t>Cabo isolado em pvc secao 120 mm2 - 0,6/1kv - 70°c - flexivel</t>
  </si>
  <si>
    <t>*********</t>
  </si>
  <si>
    <t>SDEL0003</t>
  </si>
  <si>
    <t>Disjuntor bipolar termomagnético de 15 A em quadro de distribuição</t>
  </si>
  <si>
    <t>SDEL0160</t>
  </si>
  <si>
    <t>Disjuntor bifásico termomagnético de 30 A em quadro de distribuição</t>
  </si>
  <si>
    <t>Disjuntor monopolar termomagnetico de 10 a em quadro de distribuicao</t>
  </si>
  <si>
    <t>SDEL0001</t>
  </si>
  <si>
    <t>Disjuntor monopolar termomagnetico de 15 A em quadro de distribuição</t>
  </si>
  <si>
    <t>Disjuntor tripolar termomagnetico de 40 a em quadro de distribuicao</t>
  </si>
  <si>
    <t>1. 16.170.023.  0</t>
  </si>
  <si>
    <t>CP0442</t>
  </si>
  <si>
    <t>Disjuntor tripolar termomagnetico de 50 a em quadro de distribuicao</t>
  </si>
  <si>
    <t>SDEL0138</t>
  </si>
  <si>
    <t>Disjuntor trifásico termomagnetico de 90 A em quadro de distribuição</t>
  </si>
  <si>
    <t>SDEL0008</t>
  </si>
  <si>
    <t>Disjuntor trifásico termomagntico de 100 A em quadro de distribuição</t>
  </si>
  <si>
    <t>SDEL0151</t>
  </si>
  <si>
    <t>Disjuntor trifásico termomagnético de 125 A em quadro de distribuição</t>
  </si>
  <si>
    <t>1. 16.135.010.  0</t>
  </si>
  <si>
    <t>CP0216</t>
  </si>
  <si>
    <t>Eletroduto de pvc flexivel corrugado ø 25 mm (3/4")</t>
  </si>
  <si>
    <t>1. 16.135.010.  5</t>
  </si>
  <si>
    <t>CP0217</t>
  </si>
  <si>
    <t>Eletroduto de pvc flexivel corrugado ø 32 mm (1")</t>
  </si>
  <si>
    <t>SDEL0139</t>
  </si>
  <si>
    <t>Eletroduto de PVC flexivel corrugado de Ø 1.1/2", kanaflex ou similar</t>
  </si>
  <si>
    <t>SDEL0053</t>
  </si>
  <si>
    <t>Eletroduto de PVC flexivel corrugado Ø 2", kanaflex ou similar</t>
  </si>
  <si>
    <t>Eletroduto de PVC flexivel corrugado Ø 3", kanaflex ou similar</t>
  </si>
  <si>
    <t>Luminaria fluorescente completa industrial com 2 lampadas de 40 w, tipo calha de sobrepor</t>
  </si>
  <si>
    <t>SDEL0140</t>
  </si>
  <si>
    <t>Fornecimento e instalação de globo cristal completo com lâmpada econômica espiral de 25 W</t>
  </si>
  <si>
    <t>Poste duplo T  7/150 Dan</t>
  </si>
  <si>
    <t>Luminária tipo iluminação publica com braço de  1m, receptáculo E-27 com lâmpada de 250 W mista</t>
  </si>
  <si>
    <t>SDEL0141</t>
  </si>
  <si>
    <t>Fornecimento de lâmpada mista 250w/220v</t>
  </si>
  <si>
    <t>SDEL0082</t>
  </si>
  <si>
    <t>Fornecimento de Parafuso cabeça quadrada ""máquina"", dim.16.00mm x 250.00mm, incl. Porca Quadrada Diam. Interno 16.00 mm e  arruela</t>
  </si>
  <si>
    <t>1. 16.180.008.  5</t>
  </si>
  <si>
    <t>CP0483</t>
  </si>
  <si>
    <t>Interruptor pulsador de campainha ou minuteria 2 a - 250 v</t>
  </si>
  <si>
    <t>Interruptor , uma tecla simples 10 a - 250 v</t>
  </si>
  <si>
    <t>Interruptor , duas teclas simples 10 a - 250 v</t>
  </si>
  <si>
    <t>1. 16.180.002.  5</t>
  </si>
  <si>
    <t>CP0471</t>
  </si>
  <si>
    <t>Interruptor , tres teclas simples 10 a - 250 v</t>
  </si>
  <si>
    <t>1. 16.180.004.  0</t>
  </si>
  <si>
    <t>CP0474</t>
  </si>
  <si>
    <t>Interruptor , uma tecla paralelo 10 a - 250 v</t>
  </si>
  <si>
    <t>1. 16.180.001.  5</t>
  </si>
  <si>
    <t>CP0469</t>
  </si>
  <si>
    <t>Interruptor , duas teclas paralelo 10 a - 250 v</t>
  </si>
  <si>
    <t>Tomada 2P+T universal de embutir 10A-250V com espelho para caixa 4X2 linha popular</t>
  </si>
  <si>
    <t>Fornecimento e Instalação de Tomada ( 2P+T) universal de Embutir 15 A - 250V para informática com espelho para caixa 4x2"""", Linha Popular</t>
  </si>
  <si>
    <t>Fornecimento e instalação de ventilador de teto c/rot em sentido dir/inverso c/3 pas de Madeira 60hz 110v c/ interuptor tipo reostado p/2 setores e com capacitor</t>
  </si>
  <si>
    <t>Caixa de ligacao de pvc para eletroduto flexivel , retangular, dimensoes 4 x 2"</t>
  </si>
  <si>
    <t>1. 16.150.009.  0</t>
  </si>
  <si>
    <t>CP0377</t>
  </si>
  <si>
    <t>Caixa de ligacao estampada em chapa de aco , octogonal com fundo movel, dimensoes 3 x 3"</t>
  </si>
  <si>
    <t>SDEL0175</t>
  </si>
  <si>
    <t>Fornecimento e Instalação de Rele fotoelétrico para comando automático de iluminação 110V/220V, incl. Base</t>
  </si>
  <si>
    <t>SDEL0072</t>
  </si>
  <si>
    <t xml:space="preserve"> Fornecimento e instalação de Quadro de Dist. Tripolar de Embutir Montado com Barramento Príncipal de 450 A para disjuntor Geral tipo Caixa Moldada de 400 A e Barramento Secundário de 225 A , e capacidade para acomodar 36 circuitos</t>
  </si>
  <si>
    <t>SDEL0167</t>
  </si>
  <si>
    <t>Quadro de distribuição tripolar de embutir em chapa metálica de 40 posições e barramento de 225 A</t>
  </si>
  <si>
    <t>Quadro de distribuição de embutir em chapa metálica de 24 posições e  barramento de 100 A</t>
  </si>
  <si>
    <t>Fornecimento e instalação de Quadro De Dist Tripolar Embutir C/ Barramento Com Porta 32 Circuitos 100 A</t>
  </si>
  <si>
    <t>1. 16.135.007.  5</t>
  </si>
  <si>
    <t>CP0210</t>
  </si>
  <si>
    <t>Eletroduto de pvc rigido roscavel, com conexoes ø 60 mm (2")</t>
  </si>
  <si>
    <t>SDEL0144</t>
  </si>
  <si>
    <t>Execução de mureta em alvenaria de 1,5 vez  de tijolo assente com argamassa mista 1:2:8 cimento cal hidratada e areia inclusive fundação em concreto TRACO 1:3</t>
  </si>
  <si>
    <t>Caixa de inspeção em alvenaria - 1/2 tijolo comum macico revestido internamente cim argamassa de cimento e areia sem peneirar, traço 1:3, lastro de concreto E = 10 CM, tampa E = 5 CM, dimensões 30 X 30 X 30 CM</t>
  </si>
  <si>
    <t>Caixa de inspecao em alvenaria - 1/2 tijolo comum macico revestido internamente com argamassa de cimento e areia sem peneirar, traco 1:3, lastro de concreto e = 10 cm, tampa e = 5 cm, dimensoes 80 x 80 x 60 cm</t>
  </si>
  <si>
    <t>SDEL0052</t>
  </si>
  <si>
    <t>Caixa de inspeção em alvenaria - 1/2  tijolo macico revestido internamente com argamassa de cimento e areia sem peneirar, traço 1:3, lastro de concreto E = 10 cm, TAMPA E = 5 cm, dimensoes 100 X 100 X 80 cm</t>
  </si>
  <si>
    <t>SDEL0145</t>
  </si>
  <si>
    <t>Abertura e enchimento de rasgos na alvenaria, traço 1:2:8, para passagem de canalização diâmetro 1/2 à 1 pol</t>
  </si>
  <si>
    <t>1. 02.310.004.  0</t>
  </si>
  <si>
    <t>CB0066</t>
  </si>
  <si>
    <t>Escavacao manual de vala em solo de 1a categoria (faixa de profundidade: entre 2 e 4 m)</t>
  </si>
  <si>
    <t>POSTO DE TRANSFORMAÇÃO 150 kVA</t>
  </si>
  <si>
    <t>SDEL0087</t>
  </si>
  <si>
    <t>Poste de concreto armado - Seção DT 11/1000dAN</t>
  </si>
  <si>
    <t>Isolador de disco – porcelana 150 mm</t>
  </si>
  <si>
    <t>Gancho Olhal</t>
  </si>
  <si>
    <t>Chave fusível –tipo C- 15 kV – 10 kA</t>
  </si>
  <si>
    <t>Isolador pilar – 110 kV</t>
  </si>
  <si>
    <t>Protetor de bucha de AT de transformador - 15 kV</t>
  </si>
  <si>
    <t>SDEL0231</t>
  </si>
  <si>
    <t>Fornecimento e instalação de Transformador Trifásico 13,8KV/220-127V de 150KVA, imerso em óleo mineral, instalado em poste</t>
  </si>
  <si>
    <t>SDEL0012</t>
  </si>
  <si>
    <t>Disjuntor tripolar caixa moldada 400 A e tensão máxima de 450 Vca, Norma Nema, Linha Industrial Tipo - TJD OU similar</t>
  </si>
  <si>
    <t>Parafuso de cabeça quadrada de 250 mm</t>
  </si>
  <si>
    <t>Parafuso de cabeça quadrada de 300 mm</t>
  </si>
  <si>
    <t>SDEL0278</t>
  </si>
  <si>
    <t>Parafuso de rosca dupla de 350 mm</t>
  </si>
  <si>
    <t>SDEL0277</t>
  </si>
  <si>
    <t>Parafuso de rosca dupla de 450 mm</t>
  </si>
  <si>
    <t>Suporte de transformador em poste DT</t>
  </si>
  <si>
    <t>Cabo de aço galvanizado – 6,4 mm (kg)</t>
  </si>
  <si>
    <t>Fio isolado de pvc secao 10 mm2 - 750 v - 70°c</t>
  </si>
  <si>
    <t>Cabo de cobre coberto com XLPE - 16 mm²- 15 kV)</t>
  </si>
  <si>
    <t>Manilha sapatilha</t>
  </si>
  <si>
    <t>Alça pré-formada</t>
  </si>
  <si>
    <t>Conector derivação cunha tipo estribo normal- 2- 4 (vermelho)</t>
  </si>
  <si>
    <t>SDEL0045</t>
  </si>
  <si>
    <t>Conector Transversal Tipo Cunha Para Aterramento 5/8"" x ( 25 a 35 mm)</t>
  </si>
  <si>
    <t>SDEL0120</t>
  </si>
  <si>
    <t>SDEL0121</t>
  </si>
  <si>
    <t>SDEL0122</t>
  </si>
  <si>
    <t>SDEL0295</t>
  </si>
  <si>
    <t>Fornecimento de Cabo de Alumínio Nú 2/0 CAA AWG SPARROW</t>
  </si>
  <si>
    <t>3.25</t>
  </si>
  <si>
    <t>3.26</t>
  </si>
  <si>
    <t>Fornecimento E Instalação De Conector De Uso Geral - Split Bolt P/ Cabo Ø 35 Mm²</t>
  </si>
  <si>
    <t>Fornecimento E Instalação De Componentes De Fixação - Abraçadeira Tipo "D" C/ Cunha 3/4''</t>
  </si>
  <si>
    <t>Cabeçote PVC Preto 3/4"</t>
  </si>
  <si>
    <t>1.16.135.0115</t>
  </si>
  <si>
    <t>Curva 90 de PVC rígido para eletroduto roscável, Ø 25 mm (3/4 )</t>
  </si>
  <si>
    <t>1.16.135.0160</t>
  </si>
  <si>
    <t>Luva de PVC para eletroduto rígido roscável, Ø 25 mm (3/4 )</t>
  </si>
  <si>
    <t>Bucha com arruela em zamak para eletroduto, Ø 20 mm (3/4 )</t>
  </si>
  <si>
    <t>Fornecimento E Instalação De Sinalizadores - Aparelhos Sinalizadores Simples C/ Célula</t>
  </si>
  <si>
    <t>Fornecimento E Instalação De Abraçadeira P/ Sinalizador De 2''</t>
  </si>
  <si>
    <t>Eletroduto de PVC rígido roscável, sem conexões, Ø 25 mm (3/4 )</t>
  </si>
  <si>
    <t>Fornecimento e Instalação de Bucha de Redução 60 x 25 mm ( 2 x 3/4 pol)</t>
  </si>
  <si>
    <t>Fornecimento de Parafuso cabeça quadrada ""máquina"", dim.16.00mm x 250.00mm, incl. Porca Quadrada Diam. Interno 16.00 mm</t>
  </si>
  <si>
    <t>Fornecimento e instalação de Mastro Captor Tipo Porta Bandeira de Aço Galvanizado a fogo com Redução 3/4 altura de 8 metros</t>
  </si>
  <si>
    <t>SDH0001.12</t>
  </si>
  <si>
    <t>SDH0002.12</t>
  </si>
  <si>
    <t>00000103 
SINAPI-JUL/11</t>
  </si>
  <si>
    <t>SDH0004.12</t>
  </si>
  <si>
    <t>SDH0006.12</t>
  </si>
  <si>
    <t>00000831
SINAPI-JUL/11</t>
  </si>
  <si>
    <t>SDH0011.12</t>
  </si>
  <si>
    <t>SDH0012.12</t>
  </si>
  <si>
    <t>SDH0010.12</t>
  </si>
  <si>
    <t>Caixa de inspecao em alvenaria - 1/2 tijolo comum macico revestido internamente com argamassa de cimento e areia sem peneirar, traco 1:3, lastro de concreto e = 10 cm, tampa e = 5 cm, dimensoes 80 x 80 x 60 cm (caixa de gordura)</t>
  </si>
  <si>
    <t>00011741
SINAPI-JUL/2011</t>
  </si>
  <si>
    <t>SDH0016.12</t>
  </si>
  <si>
    <t>SDH0037.12</t>
  </si>
  <si>
    <t>SDH0023.12</t>
  </si>
  <si>
    <t>SDH0003.12</t>
  </si>
  <si>
    <t>SDH0017.12</t>
  </si>
  <si>
    <t>SDH0043.12</t>
  </si>
  <si>
    <t>SDH0045.12</t>
  </si>
  <si>
    <t>Bancada para cozinha em aço inox  nas dimensões 2,91m x 0,60m com 02 cubas em aço inox de dimensões 0,50 x 0,45 x 0,35, inclusive torneira de pressão para pia longa de parede, sifão metálico para pia e válvula de escoamento metálica para pia de cozinha, fixada sobre parede de alvenaria de tijolo de 1/2 vez acabamento em azulejo ceramico esmaltado de dimensões 150mm x 150mm com rejunte de cor branco.</t>
  </si>
  <si>
    <t>SDH0027.12</t>
  </si>
  <si>
    <t>SDH0018.12</t>
  </si>
  <si>
    <t>SDH0028.12</t>
  </si>
  <si>
    <t>SDEL0178</t>
  </si>
  <si>
    <t>Luminaria de emergência com 02 lâmpadas de 8w</t>
  </si>
  <si>
    <t>SDEL0449</t>
  </si>
  <si>
    <t>SDEL0047</t>
  </si>
  <si>
    <t>Fornecimento e Instalação de Cabo de cobre nú seção 35.00 mm2</t>
  </si>
  <si>
    <t>SDEL0020</t>
  </si>
  <si>
    <t>Fornecimento e Instalação de Solda Exotérmica para aterramento haste cabo</t>
  </si>
  <si>
    <t xml:space="preserve">  1. 13.110.000.  5 </t>
  </si>
  <si>
    <t>CM0007</t>
  </si>
  <si>
    <t xml:space="preserve">Captor de Latão Cromado, Cobre Cromado ou Aço Inoxidável, Tipo Franklin  </t>
  </si>
  <si>
    <t>SDEL0023</t>
  </si>
  <si>
    <t>SDEL0022</t>
  </si>
  <si>
    <t>SDEL0018</t>
  </si>
  <si>
    <t>Mastro simples de ferro galvanizado p/ para-raios, altura de 6 mts,ø50 mm (2"), completo</t>
  </si>
  <si>
    <t>SDEL0024</t>
  </si>
  <si>
    <t>SDEL0025</t>
  </si>
  <si>
    <t>SDEL0056</t>
  </si>
  <si>
    <t>CP0219</t>
  </si>
  <si>
    <t>Fornecimento e instalação de abraçadeira p/ eletroduto tipo cunha de pvc, c/01 parafuso de d=25 mm (3/4 pol)</t>
  </si>
  <si>
    <t>SDEL0188</t>
  </si>
  <si>
    <t>Fornecimento e Instalação de Haste Aterramento Cobreada de alta camada 5/8'' X 2,40m</t>
  </si>
  <si>
    <t>SDEL0190</t>
  </si>
  <si>
    <t>SDEL0191</t>
  </si>
  <si>
    <t xml:space="preserve">  1. 16.135.005.  5 </t>
  </si>
  <si>
    <t>CP0206</t>
  </si>
  <si>
    <t>SDEL0027</t>
  </si>
  <si>
    <t>Fornecimento e instalação de cabo de cobre seção 2x2.50 mm2, com isolamento para 0.60 /1.00 Kv, com caract. não propagante ao fogo e auto extinguível, sintenax ou similar.</t>
  </si>
  <si>
    <t>SDEL0059</t>
  </si>
  <si>
    <t xml:space="preserve">Fornecimento e Instalação de Poste Duplo T 12/300 Dan </t>
  </si>
  <si>
    <t>SDEL0192</t>
  </si>
  <si>
    <t>SDEL0079</t>
  </si>
  <si>
    <t>SDEL0034</t>
  </si>
  <si>
    <t xml:space="preserve">Fornecimento e instalação de parafuso auto atarrachante 4,8x50mm S-8 com Bucha S-8 </t>
  </si>
  <si>
    <t>SDEL0019</t>
  </si>
  <si>
    <t>Cruzeta de Concreto 90 x 90 x 2000 mm - 250 daN - Retangular</t>
  </si>
  <si>
    <t>Arruela Quadrada 16.00 de 38.00mm X 3.00 mm com Furo de 18.00 mm</t>
  </si>
  <si>
    <t>SECRETARIA MUNICIPAL DE SAÚDE</t>
  </si>
  <si>
    <t>DIRETORIA DE PROJETOS E OBRAS</t>
  </si>
  <si>
    <t>17.0</t>
  </si>
  <si>
    <t>18.0</t>
  </si>
  <si>
    <t>GERENTE DE PROJETO E OBRAS</t>
  </si>
  <si>
    <t>BOLETIM DE MEDIÇÃO DE CONTRATO</t>
  </si>
  <si>
    <t>(QUARENTA E C INCO MIL DUZENTOS E CONCOENTA E OITO REAIS  E CINCOENTA E NOVE CENTAVOS)</t>
  </si>
  <si>
    <t>1ª MEDIÇÃO</t>
  </si>
  <si>
    <t xml:space="preserve">2ª MEDIÇÃO </t>
  </si>
  <si>
    <t>3ª MEDIÇÃO</t>
  </si>
  <si>
    <t>PREFEITURA MUNICIPAL DE VARZEA GRANDE</t>
  </si>
  <si>
    <t xml:space="preserve">Periodo:  </t>
  </si>
  <si>
    <t>AMPLIAÇÃO</t>
  </si>
  <si>
    <t>3.6</t>
  </si>
  <si>
    <t>9.3</t>
  </si>
  <si>
    <t>1.41</t>
  </si>
  <si>
    <t>1.42</t>
  </si>
  <si>
    <t>1.43</t>
  </si>
  <si>
    <t>1.44</t>
  </si>
  <si>
    <t>1.45</t>
  </si>
  <si>
    <t>1.46</t>
  </si>
  <si>
    <t>1.47</t>
  </si>
  <si>
    <t>1.48</t>
  </si>
  <si>
    <t>2.21</t>
  </si>
  <si>
    <t>2.22</t>
  </si>
  <si>
    <t>2.23</t>
  </si>
  <si>
    <t>CUIABÁ - MATO GROSSO</t>
  </si>
  <si>
    <t>BDI:</t>
  </si>
  <si>
    <t>UND</t>
  </si>
  <si>
    <t>ITEM</t>
  </si>
  <si>
    <t xml:space="preserve">ESPECIFICAÇÃO DE SERVIÇOS E MATERIAL </t>
  </si>
  <si>
    <t>UNITÁRIO</t>
  </si>
  <si>
    <t>OBRA:</t>
  </si>
  <si>
    <t>SUBTOTAL</t>
  </si>
  <si>
    <t>TOTAL GERAL</t>
  </si>
  <si>
    <t>UN</t>
  </si>
  <si>
    <t>COBERTURA</t>
  </si>
  <si>
    <t>KG</t>
  </si>
  <si>
    <t>PINTURA</t>
  </si>
  <si>
    <t>M</t>
  </si>
  <si>
    <t>CJ</t>
  </si>
  <si>
    <t>1.2</t>
  </si>
  <si>
    <t>4.0</t>
  </si>
  <si>
    <t>4.4</t>
  </si>
  <si>
    <t>7.2</t>
  </si>
  <si>
    <t>GOVERNO DO ESTADO DE MATO GROSSO</t>
  </si>
  <si>
    <t>ok</t>
  </si>
  <si>
    <t>5º MÊS</t>
  </si>
  <si>
    <t>6º MÊS</t>
  </si>
  <si>
    <t>SECRETARIA DE ESTADO DE EDUCAÇÃO</t>
  </si>
  <si>
    <t>CRONOGRAMA FISICO FINANCEIRO</t>
  </si>
  <si>
    <t>DESCRIÇÃO / ETAPA</t>
  </si>
  <si>
    <t>PERIODO</t>
  </si>
  <si>
    <t>À Executar</t>
  </si>
  <si>
    <t>1º MÊS</t>
  </si>
  <si>
    <t>2º MÊS</t>
  </si>
  <si>
    <t>3º MÊS</t>
  </si>
  <si>
    <t>Valor(R$)</t>
  </si>
  <si>
    <t>%</t>
  </si>
  <si>
    <t>Valor (R$)</t>
  </si>
  <si>
    <t>Valor Do Mês</t>
  </si>
  <si>
    <t>Valor Acomulado</t>
  </si>
  <si>
    <t>************</t>
  </si>
  <si>
    <t>5.2</t>
  </si>
  <si>
    <t>5.3</t>
  </si>
  <si>
    <t>Reaterro</t>
  </si>
  <si>
    <t>PLANILHA CONSOLIDADA</t>
  </si>
  <si>
    <t>6.2</t>
  </si>
  <si>
    <t>LIMPEZA DA OBRA</t>
  </si>
  <si>
    <t>Limpeza Geral</t>
  </si>
  <si>
    <t>MOVIMENTO DE SOLOS</t>
  </si>
  <si>
    <t>Data da Medição:</t>
  </si>
  <si>
    <t>INFRA - ESTRUTURA</t>
  </si>
  <si>
    <t>Serviços</t>
  </si>
  <si>
    <t>8.3</t>
  </si>
  <si>
    <t>Importa o Presente Orçamento em:</t>
  </si>
  <si>
    <t>1.49</t>
  </si>
  <si>
    <t>1.50</t>
  </si>
  <si>
    <t>1.51</t>
  </si>
  <si>
    <t>1.52</t>
  </si>
  <si>
    <t>1.53</t>
  </si>
  <si>
    <t>1.54</t>
  </si>
  <si>
    <t>1.55</t>
  </si>
  <si>
    <t>1.56</t>
  </si>
  <si>
    <t>1.57</t>
  </si>
  <si>
    <t>1.58</t>
  </si>
  <si>
    <t>1.59</t>
  </si>
  <si>
    <t>1.60</t>
  </si>
  <si>
    <t xml:space="preserve">SECRETARIA DE ESTADO DE EDUCAÇÃO </t>
  </si>
  <si>
    <t>1.0</t>
  </si>
  <si>
    <t>1.1</t>
  </si>
  <si>
    <t>DEDUÇÃO DA 1ª PARCELA 20%:</t>
  </si>
  <si>
    <t>Memória Cálculo</t>
  </si>
  <si>
    <t>Un</t>
  </si>
  <si>
    <t>Quant.</t>
  </si>
  <si>
    <t>1.36</t>
  </si>
  <si>
    <t>1.39</t>
  </si>
  <si>
    <t>1.40</t>
  </si>
  <si>
    <t>Alvenaria 1 vez</t>
  </si>
  <si>
    <t>REVESTIMENTOS</t>
  </si>
  <si>
    <t>4º MÊS</t>
  </si>
  <si>
    <t>2.10</t>
  </si>
  <si>
    <t>2.8</t>
  </si>
  <si>
    <t>2.9</t>
  </si>
  <si>
    <t>INSTALAÇÕES ELÉTRICAS - BAIXA TENSÃO</t>
  </si>
  <si>
    <t>1.4</t>
  </si>
  <si>
    <t>1.37</t>
  </si>
  <si>
    <t>1.38</t>
  </si>
  <si>
    <t>2.11</t>
  </si>
  <si>
    <t>2.12</t>
  </si>
  <si>
    <t>2.13</t>
  </si>
  <si>
    <t>2.14</t>
  </si>
  <si>
    <t>2.15</t>
  </si>
  <si>
    <t>2.16</t>
  </si>
  <si>
    <t>2.17</t>
  </si>
  <si>
    <t>2.18</t>
  </si>
  <si>
    <t>2.19</t>
  </si>
  <si>
    <t>2.20</t>
  </si>
  <si>
    <t>ACUMULADO TOTAL</t>
  </si>
  <si>
    <t>ESTADO DE MATO GROSSO</t>
  </si>
  <si>
    <t>FISCAL DE OBRAS</t>
  </si>
  <si>
    <t>Igual volume escavado /2</t>
  </si>
  <si>
    <t>Assunto:</t>
  </si>
  <si>
    <t>37/2008</t>
  </si>
  <si>
    <t>SALDO CONTRATUAL</t>
  </si>
  <si>
    <t>QUANT.</t>
  </si>
  <si>
    <t>PREÇO R$</t>
  </si>
  <si>
    <t>TOTAL</t>
  </si>
  <si>
    <t>FÍSICO %</t>
  </si>
  <si>
    <t>SERVIÇOS PRELIMINARES</t>
  </si>
  <si>
    <t>TOTAL DA OBRA =</t>
  </si>
  <si>
    <t>Item</t>
  </si>
  <si>
    <t>*************</t>
  </si>
  <si>
    <t>**************</t>
  </si>
  <si>
    <t>3.4</t>
  </si>
  <si>
    <t>3.5</t>
  </si>
  <si>
    <t>1.18</t>
  </si>
  <si>
    <t>1.21</t>
  </si>
  <si>
    <t>1.25</t>
  </si>
  <si>
    <t>1.29</t>
  </si>
  <si>
    <t>1.31</t>
  </si>
  <si>
    <t>SERVIÇOS CONSTRUTIVOS COMPLEMENTARES</t>
  </si>
  <si>
    <t>2.4</t>
  </si>
  <si>
    <t>2.5</t>
  </si>
  <si>
    <t>2.6</t>
  </si>
  <si>
    <t>7.4</t>
  </si>
  <si>
    <t>12.0</t>
  </si>
  <si>
    <t>3.7</t>
  </si>
  <si>
    <t>Reaterro manual de vala</t>
  </si>
  <si>
    <t>2.1</t>
  </si>
  <si>
    <t>3.0</t>
  </si>
  <si>
    <t>3.1</t>
  </si>
  <si>
    <t>3.2</t>
  </si>
  <si>
    <t>3.3</t>
  </si>
  <si>
    <t>4.1</t>
  </si>
  <si>
    <t>4.2</t>
  </si>
  <si>
    <t>4.3</t>
  </si>
  <si>
    <t>5.0</t>
  </si>
  <si>
    <t>5.1</t>
  </si>
  <si>
    <t>6.0</t>
  </si>
  <si>
    <t>6.1</t>
  </si>
  <si>
    <t>7.0</t>
  </si>
  <si>
    <t>7.1</t>
  </si>
  <si>
    <t>8.0</t>
  </si>
  <si>
    <t>8.1</t>
  </si>
  <si>
    <t>8.2</t>
  </si>
  <si>
    <t>ML</t>
  </si>
  <si>
    <t>9.0</t>
  </si>
  <si>
    <t>9.1</t>
  </si>
  <si>
    <t>9.2</t>
  </si>
  <si>
    <t>10.0</t>
  </si>
  <si>
    <t>10.1</t>
  </si>
  <si>
    <t>11.0</t>
  </si>
  <si>
    <t>13.0</t>
  </si>
  <si>
    <t>14.0</t>
  </si>
  <si>
    <t>15.0</t>
  </si>
  <si>
    <t>****************</t>
  </si>
  <si>
    <t>SERVIÇOS COMPLEMENTARES</t>
  </si>
  <si>
    <t>Data Ordem Serviço:</t>
  </si>
  <si>
    <t>Prazo Execução:</t>
  </si>
  <si>
    <t>DIAS</t>
  </si>
  <si>
    <t>PRAZO =</t>
  </si>
  <si>
    <t>CONTRATO</t>
  </si>
  <si>
    <t>VALORES (R$)</t>
  </si>
  <si>
    <t>SERVIÇOS TÉCNICOS - PROJETOS</t>
  </si>
  <si>
    <t>Àrea construída</t>
  </si>
  <si>
    <t>2.7</t>
  </si>
  <si>
    <t>Valor do Contrato:</t>
  </si>
  <si>
    <t>MEDIÇÃO DO CONTRATO (R$)</t>
  </si>
  <si>
    <t>MEDIÇÃO DO ADITIVO (R$)</t>
  </si>
  <si>
    <t>9.4</t>
  </si>
  <si>
    <t>2.0</t>
  </si>
  <si>
    <t>GERENTE DE PROJETO PTA / LOA</t>
  </si>
  <si>
    <t>COORDENADOR DE OBRAS</t>
  </si>
  <si>
    <r>
      <t xml:space="preserve">Termo de </t>
    </r>
    <r>
      <rPr>
        <b/>
        <sz val="13"/>
        <color indexed="12"/>
        <rFont val="Arial"/>
        <family val="2"/>
      </rPr>
      <t>Contrato:</t>
    </r>
  </si>
  <si>
    <t>7º MÊS</t>
  </si>
  <si>
    <t>8º MÊS</t>
  </si>
  <si>
    <t>9º MÊS</t>
  </si>
  <si>
    <t>10º MÊS</t>
  </si>
  <si>
    <t>11º MÊS</t>
  </si>
  <si>
    <t>12º MÊS</t>
  </si>
  <si>
    <t>INCC:</t>
  </si>
  <si>
    <t>4.5</t>
  </si>
  <si>
    <t>Locação</t>
  </si>
  <si>
    <t>Área construída</t>
  </si>
  <si>
    <t>conforme projeto</t>
  </si>
  <si>
    <t>Preparação</t>
  </si>
  <si>
    <t>7.3</t>
  </si>
  <si>
    <t>SUB-TOTAL (R$)</t>
  </si>
  <si>
    <t>PISOS</t>
  </si>
  <si>
    <t>2.2</t>
  </si>
  <si>
    <t>2.3</t>
  </si>
  <si>
    <t>Escavação</t>
  </si>
  <si>
    <t>Forma</t>
  </si>
  <si>
    <t>Concreto</t>
  </si>
  <si>
    <t>Chapisco</t>
  </si>
  <si>
    <t>1.5</t>
  </si>
  <si>
    <t>1.6</t>
  </si>
  <si>
    <t>1.7</t>
  </si>
  <si>
    <t>1.8</t>
  </si>
  <si>
    <t>1.9</t>
  </si>
  <si>
    <t>1.10</t>
  </si>
  <si>
    <t>1.11</t>
  </si>
  <si>
    <t>1.12</t>
  </si>
  <si>
    <t>1.13</t>
  </si>
  <si>
    <t>1.14</t>
  </si>
  <si>
    <t>1.15</t>
  </si>
  <si>
    <t>1.17</t>
  </si>
  <si>
    <t>1.19</t>
  </si>
  <si>
    <t>1.20</t>
  </si>
  <si>
    <t>1.22</t>
  </si>
  <si>
    <t>1.23</t>
  </si>
  <si>
    <t>1.24</t>
  </si>
  <si>
    <t>1.26</t>
  </si>
  <si>
    <t>1.27</t>
  </si>
  <si>
    <t>1.28</t>
  </si>
  <si>
    <t>1.30</t>
  </si>
  <si>
    <t>1.32</t>
  </si>
  <si>
    <t>1.33</t>
  </si>
  <si>
    <t>1.34</t>
  </si>
  <si>
    <t>1.35</t>
  </si>
  <si>
    <t>UND.</t>
  </si>
  <si>
    <t>QUANTIDADE</t>
  </si>
  <si>
    <t>1.3</t>
  </si>
  <si>
    <t>1.16</t>
  </si>
  <si>
    <t xml:space="preserve">Apiloamento </t>
  </si>
  <si>
    <t>M²</t>
  </si>
  <si>
    <t>M³</t>
  </si>
  <si>
    <t>Kg</t>
  </si>
  <si>
    <t>Reboco</t>
  </si>
  <si>
    <t>Secretaria Adjunta de Estrutura Escolar</t>
  </si>
  <si>
    <t xml:space="preserve">Aço CA 50 </t>
  </si>
  <si>
    <t>Aço CA 60</t>
  </si>
  <si>
    <t>MEDIÇÃO DO CONTRATO:</t>
  </si>
  <si>
    <t>MEDIÇÃO DO ADITIVO:</t>
  </si>
  <si>
    <t>TOTAL A PAGAR:</t>
  </si>
  <si>
    <t>IMPORTA O VALOR TOTAL A PAGAR:</t>
  </si>
  <si>
    <t>REVISADA 1</t>
  </si>
  <si>
    <t>REVISADA 2</t>
  </si>
  <si>
    <t>ADITIVO 1</t>
  </si>
  <si>
    <t>ADITIVO 2</t>
  </si>
  <si>
    <t>Valor do Aditivo 2:</t>
  </si>
  <si>
    <t>Valor do Aditivo 1:</t>
  </si>
  <si>
    <t>VALOR CONTRATO + ADITIVOS (R$)</t>
  </si>
  <si>
    <t>SALDO DO CONTRATO</t>
  </si>
  <si>
    <t>SALDO DO ADITIVO</t>
  </si>
  <si>
    <t>Controle do Saldo de Empenho</t>
  </si>
  <si>
    <t>7.5</t>
  </si>
  <si>
    <t>7.6</t>
  </si>
  <si>
    <t>7.7</t>
  </si>
  <si>
    <t>7.8</t>
  </si>
  <si>
    <t>7.9</t>
  </si>
  <si>
    <t>CA 60</t>
  </si>
  <si>
    <t>1. 02.310.016.  5</t>
  </si>
  <si>
    <t>CB0093</t>
  </si>
  <si>
    <t>1. 15.170.036.  5</t>
  </si>
  <si>
    <t>CO1114</t>
  </si>
  <si>
    <t>Tubo de pvc branco, sem conexoes , ponta bolsa e virola, ø 100 mm</t>
  </si>
  <si>
    <t>1. 15.170.015.  0</t>
  </si>
  <si>
    <t>CO1071</t>
  </si>
  <si>
    <t>Joelho 90° de pvc branco , ponta bolsa e virola, ø 100 mm</t>
  </si>
  <si>
    <t>1. 16.120.017.  0</t>
  </si>
  <si>
    <t>CP0070</t>
  </si>
  <si>
    <r>
      <t>M</t>
    </r>
    <r>
      <rPr>
        <sz val="11"/>
        <rFont val="Calibri"/>
        <family val="2"/>
      </rPr>
      <t>²</t>
    </r>
  </si>
  <si>
    <t>Sapatas</t>
  </si>
  <si>
    <t>Meso-Estrutura</t>
  </si>
  <si>
    <t>Dimensão</t>
  </si>
  <si>
    <t>Área</t>
  </si>
  <si>
    <t>Área Total</t>
  </si>
  <si>
    <t>CA 50</t>
  </si>
  <si>
    <t>Apiloamento</t>
  </si>
  <si>
    <t>Total =</t>
  </si>
  <si>
    <t>1. 15.410.011.  0</t>
  </si>
  <si>
    <t>CO1242</t>
  </si>
  <si>
    <t>1. 15.410.001.  5</t>
  </si>
  <si>
    <t>CO1221</t>
  </si>
  <si>
    <t>1. 15.120.001.  0</t>
  </si>
  <si>
    <t>CO0032</t>
  </si>
  <si>
    <t>1. 15.110.005.  5</t>
  </si>
  <si>
    <t>CO0016</t>
  </si>
  <si>
    <t>Registro de gaveta com canopla ø 20 mm (3/4")</t>
  </si>
  <si>
    <t>1. 15.110.010.  0</t>
  </si>
  <si>
    <t>CO0025</t>
  </si>
  <si>
    <t>Registro de pressao com canopla ø 20 mm (3/4")</t>
  </si>
  <si>
    <t>1. 15.145.034.  5</t>
  </si>
  <si>
    <t>CO0575</t>
  </si>
  <si>
    <t>Joelho 90° soldavel de pvc marrom ø 25 mm</t>
  </si>
  <si>
    <t>1. 15.145.060.  5</t>
  </si>
  <si>
    <t>CO0625</t>
  </si>
  <si>
    <t>Te 90° soldavel de pvc marrom ø 25 mm</t>
  </si>
  <si>
    <t>1. 15.145.054.  0</t>
  </si>
  <si>
    <t>CO0614</t>
  </si>
  <si>
    <t>Te 90° de reducao soldavel de pvc marrom ø 50 x 25 mm</t>
  </si>
  <si>
    <t>1. 15.145.058.  0</t>
  </si>
  <si>
    <t>CO0621</t>
  </si>
  <si>
    <t>Te 90° soldavel de pvc azul com rosca metalica , ø 25 mm x 25 mm x 1/2"</t>
  </si>
  <si>
    <t>1. 02.690.002.  5</t>
  </si>
  <si>
    <t>CB0227</t>
  </si>
  <si>
    <t>1. 15.170.013.  5</t>
  </si>
  <si>
    <t>CO1068</t>
  </si>
  <si>
    <t>Joelho 90° de pvc branco , ponta e bolsa soldavel, ø 40 mm</t>
  </si>
  <si>
    <t>1. 15.170.014.  0</t>
  </si>
  <si>
    <t>CO1069</t>
  </si>
  <si>
    <t>Joelho 90° de pvc branco , ponta bolsa e virola, ø 50 mm</t>
  </si>
  <si>
    <t>1. 15.170.011.  5</t>
  </si>
  <si>
    <t>CO1064</t>
  </si>
  <si>
    <t>Joelho 45° de pvc branco , ponta bolsa e virola, ø 50 mm</t>
  </si>
  <si>
    <t>1. 15.170.008.  0</t>
  </si>
  <si>
    <t>CO1057</t>
  </si>
  <si>
    <t>Curva 90° curta de pvc branco , ponta e bolsa soldavel, ø 40 mm</t>
  </si>
  <si>
    <t>1. 15.170.012.  5</t>
  </si>
  <si>
    <t>CO1063</t>
  </si>
  <si>
    <t>Joelho 45° de pvc branco , ponta e bolsa soldavel, ø 40 mm</t>
  </si>
  <si>
    <t>1. 15.170.018.  0</t>
  </si>
  <si>
    <t>CO1074</t>
  </si>
  <si>
    <t>Juncao 45° de pvc branco , ponta bolsa e virola, ø 50 x 50 mm</t>
  </si>
  <si>
    <t>1. 15.170.017.  0</t>
  </si>
  <si>
    <t>CO1079</t>
  </si>
  <si>
    <t>Juncao 45° de pvc branco com reducao, ponta bolsa e virola, ø 100 x 50 mm</t>
  </si>
  <si>
    <t>1. 15.170.016.  5</t>
  </si>
  <si>
    <t>CO1076</t>
  </si>
  <si>
    <t>Juncao 45° de pvc branco , ponta bolsa e virola, ø 100 x 100 mm</t>
  </si>
  <si>
    <t>1. 15.170.035.  0</t>
  </si>
  <si>
    <t>CO1111</t>
  </si>
  <si>
    <t>Tubo de pvc branco, sem conexoes , ponta e bolsa soldavel, ø 40 mm</t>
  </si>
  <si>
    <t>1. 15.170.035.  5</t>
  </si>
  <si>
    <t>CO1112</t>
  </si>
  <si>
    <t>Tubo de pvc branco, sem conexoes , ponta bolsa e virola, ø 50 mm</t>
  </si>
  <si>
    <t>1. 15.170.033.  0</t>
  </si>
  <si>
    <t>CO1107</t>
  </si>
  <si>
    <t>Te 90° de pvc branco , ponta bolsa e virola, ø 50 x 50 mm</t>
  </si>
  <si>
    <t>1. 15.410.006.  0</t>
  </si>
  <si>
    <t>CO1232</t>
  </si>
  <si>
    <t>Barra de apoio para banheiro PNEE em aço cromado de 0,80m</t>
  </si>
  <si>
    <t>1. 10.810.001.  0</t>
  </si>
  <si>
    <t>CJ0020</t>
  </si>
  <si>
    <t>Porta-papel de louca branca ou em cores</t>
  </si>
  <si>
    <t>1. 16.120.009.  5</t>
  </si>
  <si>
    <t>CP0058</t>
  </si>
  <si>
    <t>1. 16.120.010.  0</t>
  </si>
  <si>
    <t>CP0059</t>
  </si>
  <si>
    <t>Cabo isolado em pvc secao 16 mm2 - 0,6/1kv - 70°c - flexivel</t>
  </si>
  <si>
    <t>1. 16.120.010.  5</t>
  </si>
  <si>
    <t>CP0060</t>
  </si>
  <si>
    <t>Cabo isolado em pvc secao 25 mm2 - 0,6/1kv - 70°c - flexivel</t>
  </si>
  <si>
    <t>1. 16.135.029.  5</t>
  </si>
  <si>
    <t>CP0259</t>
  </si>
  <si>
    <t>1. 16.180.004.  5</t>
  </si>
  <si>
    <t>CP0475</t>
  </si>
  <si>
    <t>1. 16.180.000.  5</t>
  </si>
  <si>
    <t>CP0467</t>
  </si>
  <si>
    <t>1. 16.510.003.  0</t>
  </si>
  <si>
    <t>CP0509</t>
  </si>
  <si>
    <t>1. 16.170.011.  0</t>
  </si>
  <si>
    <t>CP0414</t>
  </si>
  <si>
    <t>1. 16.170.014.  5</t>
  </si>
  <si>
    <t>CP0425</t>
  </si>
  <si>
    <t>Disjuntor bipolar termomagnetico de 10 a em quadro de distribuicao</t>
  </si>
  <si>
    <t>1. 16.170.015.  5</t>
  </si>
  <si>
    <t>CP0427</t>
  </si>
  <si>
    <t>Disjuntor bipolar termomagnetico de 20 a em quadro de distribuicao</t>
  </si>
  <si>
    <t>SDEL0051</t>
  </si>
  <si>
    <t>1. 02.690.002.  0</t>
  </si>
  <si>
    <t>CB0226</t>
  </si>
  <si>
    <t>Caixa de inspecao em alvenaria - 1/2 tijolo comum macico revestido internamente com argamassa de cimento e areia sem peneirar, traco 1:3, lastro de concreto e = 10 cm, tampa e = 5 cm, dimensoes 40 x 40 x 60 cm</t>
  </si>
  <si>
    <t>1. 16.180.010.  5</t>
  </si>
  <si>
    <t>CP0487</t>
  </si>
  <si>
    <t>Tomada dois polos mais terra 20 a - 250 v</t>
  </si>
  <si>
    <t>SDEL0063</t>
  </si>
  <si>
    <t>SDEL0058</t>
  </si>
  <si>
    <t>SDEL0046</t>
  </si>
  <si>
    <r>
      <t>M</t>
    </r>
    <r>
      <rPr>
        <sz val="11"/>
        <rFont val="Calibri"/>
        <family val="2"/>
      </rPr>
      <t>³</t>
    </r>
  </si>
  <si>
    <t>3.8</t>
  </si>
  <si>
    <t>3.9</t>
  </si>
  <si>
    <t>3.10</t>
  </si>
  <si>
    <t>3.11</t>
  </si>
  <si>
    <t>3.12</t>
  </si>
  <si>
    <t>3.13</t>
  </si>
  <si>
    <t>3.14</t>
  </si>
  <si>
    <t>3.15</t>
  </si>
  <si>
    <t>3.16</t>
  </si>
  <si>
    <t>3.17</t>
  </si>
  <si>
    <t>3.18</t>
  </si>
  <si>
    <t>3.19</t>
  </si>
  <si>
    <t>3.20</t>
  </si>
  <si>
    <t>3.21</t>
  </si>
  <si>
    <t>3.22</t>
  </si>
  <si>
    <t>3.23</t>
  </si>
  <si>
    <t>3.24</t>
  </si>
  <si>
    <t>6 blocos 0,8 x 0,8 h=1,20 + 14 blocos 1,3x1,3 h = 1,20m (considerado 20cm a mais na escavação de cada lado e 5cm de profundidade para o lastro de concreto) + base da arquibancada (1,90x0,16x22m)X 02 lados</t>
  </si>
  <si>
    <t>6 blocos 0,8 x 0,8 + 14 blocos 1,3x1,3 (conisderado + 20cm de área escavada)</t>
  </si>
  <si>
    <t>Lastro de Concreto</t>
  </si>
  <si>
    <t>Igual ao apilomaneto dos pilares x h=5cm</t>
  </si>
  <si>
    <t>6 blocos 1 + 14 blocos 2</t>
  </si>
  <si>
    <t>Concreto - lançamento</t>
  </si>
  <si>
    <t>MURETA DE PROTEÇÃO / ARQUIBANCADA</t>
  </si>
  <si>
    <t>Arquibancada (2 arquibancada x (1,3m + 0,72m + 0,32m) x comprimento 22m</t>
  </si>
  <si>
    <t>2 arquibancada x altura 0,08 x comprimento</t>
  </si>
  <si>
    <t>Aço</t>
  </si>
  <si>
    <t>Estimado com taxa de 80kg/m³ - Retirado área aço da laje de seção inferior que não possui ferro</t>
  </si>
  <si>
    <t>Duas Arquibancadas x comprimento 22m x (seção superior + seção intermediária + seção inferior)</t>
  </si>
  <si>
    <t>Duas Arquibancadas x comprimento 22m x (seção superior + seção intermediária + seção inferior) - lançamento</t>
  </si>
  <si>
    <t>Telha ondulada ARCO</t>
  </si>
  <si>
    <t>(Comp. Cobertura 12,9 x 2 + comp. Lanternin 6,51) - calculo da área exata (12,9*2*32+6,51*32) = 1033,92m²</t>
  </si>
  <si>
    <t>Telha Trapezoidal Oitão</t>
  </si>
  <si>
    <t>Dois Oitões - Área exata = 134,66m² (pelo projeto) x 2 = 269,32m² -  considerado 365,3 para as perdas</t>
  </si>
  <si>
    <t>Estrutura Metálica</t>
  </si>
  <si>
    <t>Enviado pelo projetista</t>
  </si>
  <si>
    <t>ESPECIFICAÇÃO DOS SERVIÇOS E MATERIAIS</t>
  </si>
  <si>
    <t>EMPRESA</t>
  </si>
  <si>
    <t>TRANSPORTE DE ENTULHO COM CAMINHAO BASCULANTE 6 M3, RODOVIA PAVIMENTADA, DMT 0,5 A 1,0 KM</t>
  </si>
  <si>
    <r>
      <rPr>
        <b/>
        <sz val="12"/>
        <color indexed="12"/>
        <rFont val="Arial"/>
        <family val="2"/>
      </rPr>
      <t xml:space="preserve">MUNICÍPIO: </t>
    </r>
    <r>
      <rPr>
        <sz val="12"/>
        <color indexed="12"/>
        <rFont val="Arial"/>
        <family val="2"/>
      </rPr>
      <t xml:space="preserve"> VARZEA GRANDE- MT</t>
    </r>
  </si>
  <si>
    <t>SUPERINTENDENCIA DE PROJETOS</t>
  </si>
  <si>
    <t>Data de Inicio</t>
  </si>
  <si>
    <t>ASSUNTO:</t>
  </si>
  <si>
    <t>Período da Medição:</t>
  </si>
  <si>
    <t>PREFEITURA MUNICIPAL DE VÁRZEA GRANDE</t>
  </si>
  <si>
    <t>SECRETÁRIA MUNICIPAL DE SAÚDE</t>
  </si>
  <si>
    <t>SUPERINTENDENCIA DE PROJETOS -SMS</t>
  </si>
  <si>
    <t>OBRAS:</t>
  </si>
  <si>
    <t>RES. TÉCNICO</t>
  </si>
  <si>
    <t>ATA DE REGISTRO DE PREÇOS DO PREGÃO ELETRÔNICO N° 1/2015</t>
  </si>
  <si>
    <t xml:space="preserve">CONTRATO : </t>
  </si>
  <si>
    <t>QUANT</t>
  </si>
  <si>
    <t>VALORES</t>
  </si>
  <si>
    <t xml:space="preserve">Periodo : </t>
  </si>
  <si>
    <t>SERVIÇOS PLENIMINARES</t>
  </si>
  <si>
    <t>XX/XX/XXXX</t>
  </si>
  <si>
    <t>XXXXXXXXXXXX</t>
  </si>
  <si>
    <t>REF</t>
  </si>
  <si>
    <t>BDI</t>
  </si>
  <si>
    <t>M3</t>
  </si>
  <si>
    <t>M2</t>
  </si>
  <si>
    <t>CONCRETO</t>
  </si>
  <si>
    <t>ALVENARIA E FECHAMENTO</t>
  </si>
  <si>
    <t>DEMOLIÇÃO E RETIRADAS</t>
  </si>
  <si>
    <t xml:space="preserve">ALUGUEL CONTAINER/ESCRIT/WC /C/1  VASO/1 LAV/1 MIC/4 CHUV LARG=2,20M COMPR=6,20M ALT=2,50 CHAPA DE AÇO NERV TRAPEZ FORRO/ISOL TERMOACUST CHASSIS REFORC PISO COMPENS NAVAL INCL INST ELETR/HIDRO-SANIT EXCEL TRANSP/CARGA/DESCARGA </t>
  </si>
  <si>
    <t>MENSAL</t>
  </si>
  <si>
    <t>2..2</t>
  </si>
  <si>
    <t xml:space="preserve">MOVIMENTOS DE SOLOS </t>
  </si>
  <si>
    <t>PISO</t>
  </si>
  <si>
    <t>EXECUCAÇÃO DE CONTRAPISO EM ARGAMASSA TRAÇO DE 1:4 (CIMENTO E AREA), PREPARO MECÂNICO COM BETONEIRA 400L, APLICADO EM ÁREAS SECAS MENORES QUE 10M2 SOBRE LAJE, ADERIDO, ESPESSURA 2CM, ACABAMENTO REFORÇADO. AF_06/2014</t>
  </si>
  <si>
    <t>REVESTIMENTOS EM PAREDES</t>
  </si>
  <si>
    <t>ESQUADRIAS/VIDROS E ACESSÓRIOS</t>
  </si>
  <si>
    <t>PINTURAS E ACABAMENTOS</t>
  </si>
  <si>
    <t>APLICAÇÃO MANUAL DE FUNDO SELADOR ACRÍLICO  EM PANOS COM PRESENÇA DE VÃOS DE EDIFICIOS DE MULTIPLOS PAVIMENTOS AF_06/2014</t>
  </si>
  <si>
    <t>APLICAÇÃO E LIXAMENTO DE MASSA LATÉX EM PAREDES, DUAS DEMÃOS AF_062014</t>
  </si>
  <si>
    <t>EXECUÇÃO DE PINTURA INCL. MATERIAL COM ESMALTE BRILHANTE (2 DEMAOS), SOBRE A SUPERFICIE METALICA, INCLUSIVE PROTEÇÃO COM ZARCAO (1 DEMAO)</t>
  </si>
  <si>
    <t>EXECUÇÃO DE PINTURA INCL. MATERIAL COM  ESMALTE BRILHANTE PARA MADEIRA, DUAS DEMÃOS, SOBRE O FUNDO NIVELADOR BRANCA</t>
  </si>
  <si>
    <t>EXECUÇÃO DE PINTURA INC. MATERIAL COM TINTA LATÉX ACRÍLICA EM PAREDES, DUAS DEMÃOS AF_06/2014</t>
  </si>
  <si>
    <t>REMOÇÃO DE PNITURA PVA/ACRILICA</t>
  </si>
  <si>
    <t>SERVIÇOS ESPECIAIS</t>
  </si>
  <si>
    <t>TELHAMENTO COM TELHA DE FIBROCIMENTO ONDULADA, ESPESSURA DE 6MM, INCLUSO JUNTAS DE VEDAÇÃO E ACESSÓRIOS DE FIXAÇÃO, EXCLUINDO MADEIRAMENTO</t>
  </si>
  <si>
    <t>INST. ELÉTRICAS</t>
  </si>
  <si>
    <t xml:space="preserve">DJUNTOR TERMOMAGNÉTICO BIPOLAR 10A A 50A 240V FORNECIMENTO E INSTALAÇÃO </t>
  </si>
  <si>
    <t xml:space="preserve">DJUNTOR TERMOMAGNÉTICO MONOPOLAR 10A A 30A 240V FORNECIMENTO E INSTALAÇÃO </t>
  </si>
  <si>
    <t xml:space="preserve">DJUNTOR TERMOMAGNÉTICO TRIPOLAR 10A A 50A 240V FORNECIMENTO E INSTALAÇÃO </t>
  </si>
  <si>
    <t xml:space="preserve">DJUNTOR TERMOMAGNÉTICO TRIPOLAR 125A A 150A 240V FORNECIMENTO E INSTALAÇÃO </t>
  </si>
  <si>
    <t>ESPELHO PLASTICO 4X2 - FORNECIMENTO E INSTALAÇÃO</t>
  </si>
  <si>
    <t>FORNECIMENTO E INSTALAÇÃO DE CABO DE COBRE ISOLADO PVC 450/750 6MM2 RESISTENTE A CHAMA</t>
  </si>
  <si>
    <t>FORNECIMENTO E INSTALAÇÃO DE CABO DE COBRE ISOLADO PVC 450/750 2,5MM2 RESISTENTE A CHAMA</t>
  </si>
  <si>
    <t>FORNECIMENTO E INSTALAÇÃO DE CABO DE COBRE ISOLADO PVC 450/750 4MM2 RESISTENTE A CHAMA</t>
  </si>
  <si>
    <t>FORNECIMENTO E INSTALAÇÃO DE CABO DE COBRE ISOLAMENTO TERMOPLÁSTICO 0,6/1KV 25MM2 ANTI-CHAMA</t>
  </si>
  <si>
    <t>FORNECIMENTO E INSTALAÇÃO DE CABO DE COBRE ISOLAMENTO TERMOPLÁSTICO 0,6/1KV 16MM2 ANTI-CHAMA</t>
  </si>
  <si>
    <t>FORNECIMENTO E INSTALAÇÃO DE CABO DE COBRE ISOLAMENTO TERMOPLÁSTICO 0,6/1KV 10MM2 ANTI-CHAMA</t>
  </si>
  <si>
    <t>FORNECIMENTO E INSTALAÇÃO DE CABO DE COBRE ISOLAMENTO TERMOPLÁSTICO 0,6/1KV 35MM2 ANTI-CHAMA</t>
  </si>
  <si>
    <t>FORNECIMENTO E INSTALAÇÃO DE CONDULETE 3/4 EM LIGA DE ALUMINIO FUNDIDO TIPO ''T''.</t>
  </si>
  <si>
    <t>FORNECIMENTO E INSTALAÇÃO DE TOMADA DE EMBUTIR 2P+T 10A/250V C/ PLACA</t>
  </si>
  <si>
    <t>FORNECIMENTO E INSTALAÇÃO DE TOMADA DE EMBUTIR 2P+T 20A/250V C/ PLACA</t>
  </si>
  <si>
    <t>FORNECINEMTO E INSTALAÇÃO INCL CONEXÕES DE ELETROCALHA 100X100 CHAPA 20</t>
  </si>
  <si>
    <t>REATOR PARA LAMPADA FLUORESCENTE 2X40W  PARTIDA RAPIDA FORNECIMENTO E INSTALAÇÃO</t>
  </si>
  <si>
    <t>TOMADA 3P+T 30A/440V SEM PLACA - FORNECIMENTO E INSTALAÇÃO</t>
  </si>
  <si>
    <t>ATERRAMENTO</t>
  </si>
  <si>
    <t>11.1</t>
  </si>
  <si>
    <t>ELÉTRICA ESTABILIZADA</t>
  </si>
  <si>
    <t>HIDROSSANITÁRIO</t>
  </si>
  <si>
    <t>13.1</t>
  </si>
  <si>
    <t>12.1</t>
  </si>
  <si>
    <t>12.2</t>
  </si>
  <si>
    <t>12.3</t>
  </si>
  <si>
    <t>12.4</t>
  </si>
  <si>
    <t>SUBSTITUIÇÃO OU INSTALAÇÃO COM FORNECIMENTO DE CONJUNTO MODULAR DE PONTOS DE TOMADAS 2P+t, RJ45 E RJ11 CONJUGADAS, EXCETO INSFRAESTRUTURA E CABEAMENTOS</t>
  </si>
  <si>
    <t>SUBSTITUIÇÃO OU INSTALAÇÃO COM FORNECIMENTO DE MATERIAL PARA CABEAMENTO DE ENERGIA ESTABILIZADA, LOGICA E TELEFONE, INCLUSO SITEMA DE DISTRIBUIÇÃO APARENTE TIPO DPL RODAPÉ, PIAL LEGRAND OU SIMILAR, COM DIMENSIONAMENTO E ELABORAÇÃO DE PROJETO DE ADEQUAÇÕES</t>
  </si>
  <si>
    <t xml:space="preserve">SUBSTITUIÇÃO OU INSTALAÇÃO DE PAINEL DE COMANDO DE 1200 X 800 X 350 COM OS RESPECTIVOS BARRAMENTOS TERRA, FASES E NEUTRO, TERMINAIS E DEAMIS ACESSÓRIOS, COM DIMENSIONAMENTO OU REDIMENSIONAMENTO DE CIRCUITO ELÉTRICO, CAPACIDADE 300A, INCLUSIVE ANCORAGEM EM </t>
  </si>
  <si>
    <t>SUBSTITUIÇÃO OU INSTALAÇÃO DE QUADROS DE PROTEÇÃO CONTRA SURTOS, PREDIAIS, CENTELHADOR COM BARRAMENTOS E DISPOSITIVOS DPS, VARISTORES DE OXIDO DE ZINCO, LIMITADORES DE SOBRE-CORRENTES E SINALIZAÇÃO DE INTERRUPÇÃO DE FASE INDIVIDUAL, PAINEL DE COMANDO, ACE</t>
  </si>
  <si>
    <t>INSTALAÇÕES HIDROSSANITÁRIAS</t>
  </si>
  <si>
    <t>5.4</t>
  </si>
  <si>
    <t>5.5</t>
  </si>
  <si>
    <t>5.6</t>
  </si>
  <si>
    <t>5.7</t>
  </si>
  <si>
    <t>9.5</t>
  </si>
  <si>
    <t>9.6</t>
  </si>
  <si>
    <t>11.2</t>
  </si>
  <si>
    <t>11.3</t>
  </si>
  <si>
    <t>12.5</t>
  </si>
  <si>
    <t>12.6</t>
  </si>
  <si>
    <t>12.7</t>
  </si>
  <si>
    <t>12.8</t>
  </si>
  <si>
    <t>12.9</t>
  </si>
  <si>
    <t>12.10</t>
  </si>
  <si>
    <t>12.11</t>
  </si>
  <si>
    <t>12.12</t>
  </si>
  <si>
    <t>12.13</t>
  </si>
  <si>
    <t>12.14</t>
  </si>
  <si>
    <t>12.15</t>
  </si>
  <si>
    <t>12.16</t>
  </si>
  <si>
    <t>12.17</t>
  </si>
  <si>
    <t>12.18</t>
  </si>
  <si>
    <t>12.19</t>
  </si>
  <si>
    <t>12.20</t>
  </si>
  <si>
    <t>12.21</t>
  </si>
  <si>
    <t>12.22</t>
  </si>
  <si>
    <t>14.1</t>
  </si>
  <si>
    <t>14.2</t>
  </si>
  <si>
    <t>14.3</t>
  </si>
  <si>
    <t>14.4</t>
  </si>
  <si>
    <t>2ª Med Contrato</t>
  </si>
  <si>
    <t>8.4</t>
  </si>
  <si>
    <t>8.5</t>
  </si>
  <si>
    <t xml:space="preserve"> PORTA DE MADEIRA PARA PINTURA, SEMI-OCA (LEVE OU MÉDIA), 70X210CM, ESPESSURA DE 3,5CM, INCLUSO DOBRADIÇAS - FORNECIMENTO E INSTALAÇÃO. AF_08/2015</t>
  </si>
  <si>
    <t>PORTA DE MADEIRA PARA PINTURA, SEMI-OCA (LEVE OU MÉDIA), 90X210CM, ESPESSURA DE 3,5CM, INCLUSO DOBRADIÇAS - FORNECIMENTO E INSTALAÇÃO. AF_08/2015</t>
  </si>
  <si>
    <t>PORTA DE MADEIRA PARA PINTURA, SEMI-OCA (LEVE OU MÉDIA), 80X210CM, ESPESSURA DE 3,5CM, INCLUSO DOBRADIÇAS - FORNECIMENTO E INSTALAÇÃO. AF_08/2015</t>
  </si>
  <si>
    <t>73847/001</t>
  </si>
  <si>
    <t xml:space="preserve"> CARGA MANUAL DE ENTULHO EM CAMINHAO BASCULANTE 6 M3 </t>
  </si>
  <si>
    <t>DEMOLIÇÃO DE REVESTIMENTO CERÂMICO, DE FORMA MANUAL, SEM REAPROVEITAMENTO.</t>
  </si>
  <si>
    <t xml:space="preserve">REMOÇÃO DE PORTAS, DE FORMA MANUAL, SEM REAPROVEITAMENTO. </t>
  </si>
  <si>
    <t>REMOÇÃO DE JANELAS, DE FORMA MANUAL, SEM REAPROVEITAMENTO.</t>
  </si>
  <si>
    <t xml:space="preserve"> REMOÇÃO DE TELHAS, DE FIBROCIMENTO, METÁLICA E CERÂMICA, DE FORMA MANUAL, SEM REAPROVEITAMENTO.</t>
  </si>
  <si>
    <t xml:space="preserve"> REVESTIMENTO CERÂMICO PARA PISO COM PLACAS TIPO ESMALTADA EXTRA DE DIMENSÕES 45X45 CM APLICADA EM AMBIENTES DE ÁREA MENOR QUE 5 M2. AF_06/2014</t>
  </si>
  <si>
    <t xml:space="preserve"> FECHADURA DE EMBUTIR PARA PORTA DE BANHEIRO, COMPLETA, ACABAMENTO PADRÃO MÉDIO, INCLUSO EXECUÇÃO DE FURO - FORNECIMENTO E INSTALAÇÃO. AF_08/2015</t>
  </si>
  <si>
    <t xml:space="preserve"> FECHADURA DE EMBUTIR COM CILINDRO, EXTERNA, COMPLETA, ACABAMENTO PADRÃO MÉDIO, INCLUSO EXECUÇÃO DE FURO - FORNECIMENTO E INSTALAÇÃO. AF_08/2</t>
  </si>
  <si>
    <t>74065/003</t>
  </si>
  <si>
    <t xml:space="preserve"> CUMEEIRA PARA TELHA DE FIBROCIMENTO ONDULADA E = 6 MM, INCLUSO ACESSÓRIOS DE FIXAÇÃO E IÇAMENTO. AF_06/2016</t>
  </si>
  <si>
    <t>74130/003</t>
  </si>
  <si>
    <t>74130/001</t>
  </si>
  <si>
    <t>74130/004</t>
  </si>
  <si>
    <t>74130/006</t>
  </si>
  <si>
    <t>Aluguel para Execução em 3 messes</t>
  </si>
  <si>
    <t>VL UNITITÁRIO  (COM BDI)</t>
  </si>
  <si>
    <t>VL UNITITÁRIO</t>
  </si>
  <si>
    <t>VALOR TOTAL PARCIAL</t>
  </si>
  <si>
    <t>8.6</t>
  </si>
  <si>
    <t>15.1</t>
  </si>
  <si>
    <t>COMP</t>
  </si>
  <si>
    <t xml:space="preserve">CONCRETO FCK = 20MPA, TRAÇO 1:2,7:3 (CIMENTO/ AREIA MÉDIA/ BRITA 1) - PREPARO MECÂNICO COM BETONEIRA 400 L. AF_07/2016 </t>
  </si>
  <si>
    <t>Tampas de concreto</t>
  </si>
  <si>
    <t>ALVENARIA DE VEDAÇÃO DE BLOCOS CERÂMICOS FURADOS NA VERTICAL DE 9X19X39CM (ESPESSURA 9CM) DE PAREDES COM ÁREA LÍQUIDA MENOR QUE 6M² COM VÃOS E ARGAMASSA DE ASSENTAMENTO COM PREPARO EM BETONEIRA. AF_06/2014</t>
  </si>
  <si>
    <t>9.7</t>
  </si>
  <si>
    <t>PINTURA EPOXI, DUAS DEMÕES</t>
  </si>
  <si>
    <t>10.2</t>
  </si>
  <si>
    <t>73838/001</t>
  </si>
  <si>
    <t>PORTA DE VIDRO TEMPERADO, 0,9X2,10M, ESPESSURA 10MM, INCLUSIVE ACESSORIOS</t>
  </si>
  <si>
    <t>EMBOÇO, PARA RECEBIMENTO DE CERÂMICA, EM ARGAMASSA TRAÇO 1:2:8, PREPAR O MECÂNICO COM BETONEIRA 400L, APLICADO MANUALMENTE EM FACES INTERNAS
DE PAREDES, PARA AMBIENTE COM ÁREA ENTRE 5M2 E 10M2, ESPESSURA DE 20MM</t>
  </si>
  <si>
    <t>8.7</t>
  </si>
  <si>
    <t>CHAPISCO APLICADO EM ALVENARIAS E ESTRUTURAS DE CONCRETO INTERNAS, COM COLHER DE PEDREIRO. ARGAMASSA TRAÇO 1:3 COM PREPARO EM BETONEIRA 400
L. AF_06/2014</t>
  </si>
  <si>
    <t>FORRO EM RÉGUAS DE PVC, FRISADO, PARA AMBIENTES RESIDENCIAIS, INCLUSIVE ESTRUTURA DE FIXAÇÃO. AF_05/2017_P</t>
  </si>
  <si>
    <t>RECOLOCACAO DE MADEIRAMENTO DO TELHADO - CAIBROS, CONSIDERANDO REAPROVEITAMENTO DE MATERIAL</t>
  </si>
  <si>
    <t>10.3</t>
  </si>
  <si>
    <t>6.3</t>
  </si>
  <si>
    <t>6.4</t>
  </si>
  <si>
    <t>CONTRAPISO EM ARGAMASSA TRAÇO 1:4 (CIMENTO E AREIA), PREPARO MECÂNICO COM BETONEIRA 400 L, APLICADO EM ÁREAS SECAS SOBRE LAJE, ADERIDO, ESPESSURA 2CM. AF_06/2014</t>
  </si>
  <si>
    <t>REMOÇÃO DE FORROS DE DRYWALL, PVC E FIBROMINERAL, DE FORMA MANUAL, SEM REAPROVEITAMENTO. AF_12/2017</t>
  </si>
  <si>
    <t>5.8</t>
  </si>
  <si>
    <t>REMOÇÃO DE PORTAS, DE FORMA MANUAL, SEM REAPROVEITAMENTO.</t>
  </si>
  <si>
    <t xml:space="preserve"> VIDRO TEMPERADO INCOLOR, ESPESSURA 6MM, FORNECIMENTO E INSTALACAO, INCLUSIVE MASSA PARA VEDACAO</t>
  </si>
  <si>
    <t>8.8</t>
  </si>
  <si>
    <t>JANELA DE AÇO BASCULANTE, FIXAÇÃO COM ARGAMASSA, SEM VIDROS, PADRONIZADA. AF_07/2016</t>
  </si>
  <si>
    <t>74125/002</t>
  </si>
  <si>
    <t>ESPELHO CRISTAL ESPESSURA 4MM, COM MOLDURA EM ALUMINIO E COMPENSADO 6MM PLASTIFICADO COLADO</t>
  </si>
  <si>
    <t>12.23</t>
  </si>
  <si>
    <t>12.24</t>
  </si>
  <si>
    <t>12.25</t>
  </si>
  <si>
    <t xml:space="preserve"> REMOÇÃO DE INTERRUPTORES/TOMADAS ELÉTRICAS, DE FORMA MANUAL, SEM REAPROVEITAMENTO. AF_12/2017</t>
  </si>
  <si>
    <t>REMOÇÃO DE CABOS ELÉTRICOS, DE FORMA MANUAL, SEM REAPROVEITAMENTO. AF_12/2017</t>
  </si>
  <si>
    <t>REMOÇÃO DE LUMINÁRIAS, DE FORMA MANUAL, SEM REAPROVEITAMENTO. AF_12/2017</t>
  </si>
  <si>
    <t>LÂMPADA FLUORESCENTE ISPIRAL BRANCA 45 W</t>
  </si>
  <si>
    <t>12.26</t>
  </si>
  <si>
    <t>LAMPADA FLUORESCENTE COMPACTA 2U BRANCA 15 W, BASE E27 (127/220 V)</t>
  </si>
  <si>
    <t>FORNECIMENTO E INSTALAÇÃO DE ELTRODUTO DE PVC FLEXIVEL CORRUGADO DN 25MM (3/4)</t>
  </si>
  <si>
    <t>FORNECIMENTO E INSTALAÇÃO DE ELTRODUTO DE PVC RIGIDO ROSCÁVEL DN 32MM (1'') INCL CONEXÕES.</t>
  </si>
  <si>
    <t>ELETRODUTO RÍGIDO ROSCÁVEL, PVC, DN 25 MM (3/4"), PARA CIRCUITOS TERMI 
NAIS, INSTALADO EM FORRO - FORNECIMENTO E INSTALAÇÃO. AF_12/2015</t>
  </si>
  <si>
    <t>EXECUÇÃO DE PASSEIO (CALÇADA) OU PISO DE CONCRETO COM CONCRETO MOLDADO M3 AS 538,75
IN LOCO, FEITO EM OBRA, ACABAMENTO CONVENCIONAL, NÃO ARMADO. AF_07/2016</t>
  </si>
  <si>
    <t>SINAPI 05/2018</t>
  </si>
  <si>
    <t>DATA: 28/09/2018</t>
  </si>
  <si>
    <t>TAMPA DE CONCRETO ARMADO 60X60X5CM PARA CAIXA</t>
  </si>
  <si>
    <t>VIDRO FANTASIA TIPO CANELADO, ESPESSURA 4MM</t>
  </si>
  <si>
    <t>12.27</t>
  </si>
  <si>
    <t>13.2</t>
  </si>
  <si>
    <t>96986</t>
  </si>
  <si>
    <t>96977</t>
  </si>
  <si>
    <t>FORNECIMENTO E INSTALAÇÃO DE CORDOALHA DE COBRE NU 50MM2, ENTERRADA.</t>
  </si>
  <si>
    <t>FORNECIMENTO E INSTALAÇÃO DE HASTE DE ATERRAMENTO 3/4 PARA SPDA.</t>
  </si>
  <si>
    <t>PISO EM GRANILITE, MARMORITE OU GRANITINA ESPESSURA 8 MM, INCLUSO JUNTAS DE DILATACAO PLASTICAS, COM APLICAÇÃO DE RESINA.</t>
  </si>
  <si>
    <t>TREZENTOS E SETENTA E SEIS MIL, OITOCENTOS E VINTE E SEIS REAIS E TRINTA E SEIS CENTAVOS</t>
  </si>
  <si>
    <t>POLICLINICA JARDIM GLORIA II</t>
  </si>
  <si>
    <t>POLICLINICA JARDIM GLÓRIA II</t>
  </si>
  <si>
    <r>
      <t xml:space="preserve">ENDEREÇO: </t>
    </r>
    <r>
      <rPr>
        <sz val="12"/>
        <color indexed="12"/>
        <rFont val="Arial"/>
        <family val="2"/>
      </rPr>
      <t>RUA HARMONIA ESQUINA COM RUA DO AMOR, BAIRRO JARDIM GLORIA II, VARZEA GRANDE-MT</t>
    </r>
  </si>
  <si>
    <t>ENDEREÇO:  RUA HARMONIA ESQUINA COM RUA DO AMOR, BAIRRO JARDIM GLORIA II, VARZEA GRANDE-MT</t>
  </si>
  <si>
    <t>COMP. 01</t>
  </si>
  <si>
    <t>MÃO DE OBRA</t>
  </si>
  <si>
    <t>Auxiliar de eletricista com encargos complementares</t>
  </si>
  <si>
    <t>Eletricista com encargos complementares</t>
  </si>
  <si>
    <t>H</t>
  </si>
  <si>
    <t>Sub-Total</t>
  </si>
  <si>
    <t>MATERIAIS</t>
  </si>
  <si>
    <t>Caixa de ligação de PVC para eletroduto flexível corrugado de embutir (comprimento: 4" / largura: 4"/profudidade: 46 mm)</t>
  </si>
  <si>
    <t>Eletroduto de PVC rigido de encaixe com conexões (diâmetro equivalente: 3/4" / diâmetro nominal: 25mm)</t>
  </si>
  <si>
    <t>Espelho / Placa de 4 Postos 4"x4", para instalações de Tomadas e Interruptores</t>
  </si>
  <si>
    <t>ELETROCALHA LISA OU PERFURADA EM AÇO GALVANIZADO , LARGURA 100MM E ALTURA 50MM, INCLUSIVE EMENDA E FIZAÇÃO - FORNECIMENTO E INSTALAÇÃO.</t>
  </si>
  <si>
    <t>Eletrocalha Lisa ou Perfurada em aço galvanizado, largura 100mm e altura 50mm</t>
  </si>
  <si>
    <t>Emenda para eletrocalha, lisa ou perfurada em aço galvanizado, largura 100mm e altura 50mm - fornecimento e instalação</t>
  </si>
  <si>
    <t xml:space="preserve">Fixação de tubos horizontais de PVC, CPVC ou Cobre diâmetros menores ou iguais a 40mm ou eletrocalhas até 150mm de Largura, com Abraçadeiras metálica rígida tipo d 1/2", Fixada diretamente na Laje. </t>
  </si>
  <si>
    <t>COMP. 02</t>
  </si>
  <si>
    <t>COMP. 03</t>
  </si>
  <si>
    <t>PONTO PARA INSTALAÇÃO DE REDE DE LÓGICA</t>
  </si>
  <si>
    <t>PINTURA DE PISO COM RESINA A BASE DE SOLVENTE, DUAS DEMÃOS</t>
  </si>
  <si>
    <t>Servente com encargos complementares</t>
  </si>
  <si>
    <t>Pintura com encargos complementares</t>
  </si>
  <si>
    <t>Aplicação Manual de Fundo selador acrílico em superficiaes internas da sacada  de edifícios de multíplus pavimentos.</t>
  </si>
  <si>
    <t>L</t>
  </si>
  <si>
    <t>Resina Acrílica a Base de Solvente Incolor</t>
  </si>
  <si>
    <t>DESONERADO</t>
  </si>
  <si>
    <t>COMPOSIÇÃO DA TAXA DE BENEFÍCIOS E DESPESAS INDIRETAS</t>
  </si>
  <si>
    <t>Grupo A</t>
  </si>
  <si>
    <t xml:space="preserve">Despesas indiretas </t>
  </si>
  <si>
    <t>AC</t>
  </si>
  <si>
    <t>Administração central</t>
  </si>
  <si>
    <t>SG</t>
  </si>
  <si>
    <t>Seguro e Garantia</t>
  </si>
  <si>
    <t>R</t>
  </si>
  <si>
    <t>Risco</t>
  </si>
  <si>
    <t>Total do grupo A</t>
  </si>
  <si>
    <t>Grupo B</t>
  </si>
  <si>
    <t>Bonificação</t>
  </si>
  <si>
    <t>DF</t>
  </si>
  <si>
    <t>Despesas Financeiras</t>
  </si>
  <si>
    <t>Total do grupo B</t>
  </si>
  <si>
    <t>Grupo C</t>
  </si>
  <si>
    <t>Lucro</t>
  </si>
  <si>
    <t>Total do grupo C</t>
  </si>
  <si>
    <t>Grupo D</t>
  </si>
  <si>
    <t>Impostos</t>
  </si>
  <si>
    <t>C.1</t>
  </si>
  <si>
    <t>PIS</t>
  </si>
  <si>
    <t>C.2</t>
  </si>
  <si>
    <t>COFINS</t>
  </si>
  <si>
    <t>C.3</t>
  </si>
  <si>
    <t>ISSQN</t>
  </si>
  <si>
    <t>C.4</t>
  </si>
  <si>
    <t>CPRB</t>
  </si>
  <si>
    <t>Total do grupo D</t>
  </si>
  <si>
    <t>Fórmula para o cálculo do B.D.I. ( benefícios e despesas indiretas )</t>
  </si>
  <si>
    <t>BDI  = ((1+AC+S+R+G)(1+DF)(1+L)/(1-I))-1</t>
  </si>
  <si>
    <t>SINAPI 08/2018</t>
  </si>
  <si>
    <t>INTERRUPTOR PARALELO DE EMBUTIR 10A/250 1 TECLA, INCLUINDO SUPORTE E PLACA  - FORNECIMENTO E INSTALAÇÃO</t>
  </si>
  <si>
    <t>REF.: SINAPI 08/2018                 DESONERADA</t>
  </si>
</sst>
</file>

<file path=xl/styles.xml><?xml version="1.0" encoding="utf-8"?>
<styleSheet xmlns="http://schemas.openxmlformats.org/spreadsheetml/2006/main">
  <numFmts count="15">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quot;R$&quot;* #,##0.00_);_(&quot;R$&quot;* \(#,##0.00\);_(&quot;R$&quot;* &quot;-&quot;??_);_(@_)"/>
    <numFmt numFmtId="167" formatCode="0.000"/>
    <numFmt numFmtId="168" formatCode="0.0%"/>
    <numFmt numFmtId="169" formatCode="_([$€-2]* #,##0.00_);_([$€-2]* \(#,##0.00\);_([$€-2]* &quot;-&quot;??_)"/>
    <numFmt numFmtId="170" formatCode="00000"/>
    <numFmt numFmtId="171" formatCode="#,##0.00;[Red]#,##0.00"/>
    <numFmt numFmtId="172" formatCode="_(* #,##0.00_);_(* \(#,##0.00\);_(* \-??_);_(@_)"/>
    <numFmt numFmtId="173" formatCode="&quot;R$ &quot;#,##0.00"/>
    <numFmt numFmtId="174" formatCode="&quot;R$&quot;\ #,##0.00"/>
    <numFmt numFmtId="175" formatCode="#,##0.00_);\(#,##0.00\)"/>
    <numFmt numFmtId="179" formatCode="_-* #,##0.00000_-;\-* #,##0.00000_-;_-* &quot;-&quot;??_-;_-@_-"/>
  </numFmts>
  <fonts count="88">
    <font>
      <sz val="10"/>
      <name val="Arial"/>
    </font>
    <font>
      <sz val="11"/>
      <color theme="1"/>
      <name val="Arial"/>
      <family val="2"/>
    </font>
    <font>
      <sz val="11"/>
      <color indexed="8"/>
      <name val="Calibri"/>
      <family val="2"/>
    </font>
    <font>
      <sz val="10"/>
      <name val="Arial"/>
      <family val="2"/>
    </font>
    <font>
      <sz val="14"/>
      <name val="Arial"/>
      <family val="2"/>
    </font>
    <font>
      <b/>
      <sz val="14"/>
      <name val="Arial"/>
      <family val="2"/>
    </font>
    <font>
      <sz val="11"/>
      <name val="Arial"/>
      <family val="2"/>
    </font>
    <font>
      <b/>
      <sz val="12"/>
      <name val="Arial"/>
      <family val="2"/>
    </font>
    <font>
      <b/>
      <sz val="11"/>
      <name val="Arial"/>
      <family val="2"/>
    </font>
    <font>
      <sz val="12"/>
      <name val="Arial"/>
      <family val="2"/>
    </font>
    <font>
      <sz val="11"/>
      <color indexed="12"/>
      <name val="Arial"/>
      <family val="2"/>
    </font>
    <font>
      <b/>
      <sz val="10"/>
      <name val="Arial"/>
      <family val="2"/>
    </font>
    <font>
      <sz val="10"/>
      <name val="Arial"/>
      <family val="2"/>
    </font>
    <font>
      <sz val="12"/>
      <name val="Arial"/>
      <family val="2"/>
    </font>
    <font>
      <sz val="12"/>
      <color indexed="12"/>
      <name val="Arial"/>
      <family val="2"/>
    </font>
    <font>
      <sz val="8"/>
      <name val="Arial"/>
      <family val="2"/>
    </font>
    <font>
      <b/>
      <sz val="18"/>
      <name val="Arial"/>
      <family val="2"/>
    </font>
    <font>
      <sz val="12"/>
      <name val="Times New Roman"/>
      <family val="1"/>
    </font>
    <font>
      <b/>
      <i/>
      <sz val="12"/>
      <name val="Arial"/>
      <family val="2"/>
    </font>
    <font>
      <sz val="14"/>
      <color indexed="12"/>
      <name val="Arial"/>
      <family val="2"/>
    </font>
    <font>
      <sz val="12"/>
      <color indexed="10"/>
      <name val="Arial"/>
      <family val="2"/>
    </font>
    <font>
      <sz val="10"/>
      <color indexed="10"/>
      <name val="Arial"/>
      <family val="2"/>
    </font>
    <font>
      <sz val="13"/>
      <name val="Arial"/>
      <family val="2"/>
    </font>
    <font>
      <sz val="10"/>
      <color indexed="10"/>
      <name val="Arial"/>
      <family val="2"/>
    </font>
    <font>
      <b/>
      <u/>
      <sz val="20"/>
      <name val="Arial"/>
      <family val="2"/>
    </font>
    <font>
      <b/>
      <sz val="12"/>
      <color indexed="12"/>
      <name val="Arial"/>
      <family val="2"/>
    </font>
    <font>
      <b/>
      <sz val="13"/>
      <name val="Arial"/>
      <family val="2"/>
    </font>
    <font>
      <sz val="11"/>
      <color indexed="10"/>
      <name val="Arial"/>
      <family val="2"/>
    </font>
    <font>
      <b/>
      <sz val="12"/>
      <color indexed="10"/>
      <name val="Arial"/>
      <family val="2"/>
    </font>
    <font>
      <sz val="11"/>
      <name val="Arial"/>
      <family val="2"/>
    </font>
    <font>
      <b/>
      <sz val="13"/>
      <color indexed="12"/>
      <name val="Arial"/>
      <family val="2"/>
    </font>
    <font>
      <sz val="14"/>
      <name val="Arial"/>
      <family val="2"/>
    </font>
    <font>
      <b/>
      <sz val="9"/>
      <name val="Arial"/>
      <family val="2"/>
    </font>
    <font>
      <sz val="11"/>
      <name val="Calibri"/>
      <family val="2"/>
    </font>
    <font>
      <sz val="9"/>
      <name val="Arial"/>
      <family val="2"/>
    </font>
    <font>
      <b/>
      <sz val="10"/>
      <color indexed="10"/>
      <name val="Arial"/>
      <family val="2"/>
    </font>
    <font>
      <sz val="10"/>
      <color indexed="10"/>
      <name val="Calibri"/>
      <family val="2"/>
    </font>
    <font>
      <b/>
      <sz val="10"/>
      <color indexed="30"/>
      <name val="Arial"/>
      <family val="2"/>
    </font>
    <font>
      <sz val="10"/>
      <color indexed="30"/>
      <name val="Calibri"/>
      <family val="2"/>
    </font>
    <font>
      <sz val="10"/>
      <color indexed="12"/>
      <name val="Calibri"/>
      <family val="2"/>
    </font>
    <font>
      <sz val="12"/>
      <name val="Courier"/>
      <family val="3"/>
    </font>
    <font>
      <b/>
      <sz val="12"/>
      <name val="Courier"/>
      <family val="3"/>
    </font>
    <font>
      <sz val="11"/>
      <color indexed="8"/>
      <name val="Calibri"/>
      <family val="2"/>
    </font>
    <font>
      <b/>
      <sz val="11"/>
      <color indexed="8"/>
      <name val="Calibri"/>
      <family val="2"/>
    </font>
    <font>
      <sz val="11"/>
      <color indexed="8"/>
      <name val="Arial"/>
      <family val="2"/>
    </font>
    <font>
      <sz val="11"/>
      <color indexed="8"/>
      <name val="Arial"/>
      <family val="2"/>
    </font>
    <font>
      <sz val="12"/>
      <color indexed="12"/>
      <name val="Arial"/>
      <family val="2"/>
    </font>
    <font>
      <b/>
      <sz val="12"/>
      <color indexed="12"/>
      <name val="Arial"/>
      <family val="2"/>
    </font>
    <font>
      <sz val="12"/>
      <color indexed="10"/>
      <name val="Arial"/>
      <family val="2"/>
    </font>
    <font>
      <b/>
      <sz val="10"/>
      <color indexed="17"/>
      <name val="Arial"/>
      <family val="2"/>
    </font>
    <font>
      <sz val="10"/>
      <color indexed="10"/>
      <name val="Arial"/>
      <family val="2"/>
    </font>
    <font>
      <sz val="10"/>
      <color indexed="30"/>
      <name val="Arial"/>
      <family val="2"/>
    </font>
    <font>
      <sz val="10"/>
      <color indexed="12"/>
      <name val="Arial"/>
      <family val="2"/>
    </font>
    <font>
      <b/>
      <sz val="10"/>
      <color indexed="30"/>
      <name val="Arial"/>
      <family val="2"/>
    </font>
    <font>
      <b/>
      <sz val="14"/>
      <color indexed="56"/>
      <name val="Arial"/>
      <family val="2"/>
    </font>
    <font>
      <b/>
      <sz val="18"/>
      <color indexed="56"/>
      <name val="Arial"/>
      <family val="2"/>
    </font>
    <font>
      <sz val="11"/>
      <name val="Calibri"/>
      <family val="2"/>
    </font>
    <font>
      <b/>
      <sz val="10"/>
      <color indexed="10"/>
      <name val="Arial"/>
      <family val="2"/>
    </font>
    <font>
      <sz val="16"/>
      <name val="Arial"/>
      <family val="2"/>
    </font>
    <font>
      <b/>
      <sz val="16"/>
      <name val="Arial"/>
      <family val="2"/>
    </font>
    <font>
      <b/>
      <u/>
      <sz val="16"/>
      <name val="Arial"/>
      <family val="2"/>
    </font>
    <font>
      <b/>
      <sz val="14"/>
      <color indexed="18"/>
      <name val="Arial"/>
      <family val="2"/>
    </font>
    <font>
      <b/>
      <sz val="10"/>
      <color indexed="18"/>
      <name val="Arial"/>
      <family val="2"/>
    </font>
    <font>
      <sz val="8"/>
      <name val="Arial"/>
      <family val="2"/>
    </font>
    <font>
      <sz val="11"/>
      <color theme="1"/>
      <name val="Calibri"/>
      <family val="2"/>
      <scheme val="minor"/>
    </font>
    <font>
      <b/>
      <sz val="11"/>
      <color theme="1"/>
      <name val="Arial"/>
      <family val="2"/>
    </font>
    <font>
      <sz val="11"/>
      <name val="Calibri"/>
      <family val="2"/>
      <scheme val="minor"/>
    </font>
    <font>
      <b/>
      <sz val="11"/>
      <name val="Calibri"/>
      <family val="2"/>
    </font>
    <font>
      <sz val="11"/>
      <color indexed="10"/>
      <name val="Calibri"/>
      <family val="2"/>
      <scheme val="minor"/>
    </font>
    <font>
      <b/>
      <sz val="11"/>
      <name val="Calibri"/>
      <family val="2"/>
      <scheme val="minor"/>
    </font>
    <font>
      <sz val="11"/>
      <color indexed="12"/>
      <name val="Calibri"/>
      <family val="2"/>
      <scheme val="minor"/>
    </font>
    <font>
      <b/>
      <sz val="16"/>
      <color indexed="8"/>
      <name val="Arial"/>
      <family val="2"/>
    </font>
    <font>
      <b/>
      <sz val="16"/>
      <color indexed="12"/>
      <name val="Arial"/>
      <family val="2"/>
    </font>
    <font>
      <sz val="16"/>
      <color indexed="12"/>
      <name val="Arial"/>
      <family val="2"/>
    </font>
    <font>
      <b/>
      <sz val="18"/>
      <name val="Calibri"/>
      <family val="2"/>
    </font>
    <font>
      <b/>
      <sz val="11"/>
      <color rgb="FF3F3F3F"/>
      <name val="Calibri"/>
      <family val="2"/>
      <scheme val="minor"/>
    </font>
    <font>
      <sz val="11"/>
      <color rgb="FFFF0000"/>
      <name val="Calibri"/>
      <family val="2"/>
      <scheme val="minor"/>
    </font>
    <font>
      <b/>
      <sz val="11"/>
      <color theme="1"/>
      <name val="Calibri"/>
      <family val="2"/>
      <scheme val="minor"/>
    </font>
    <font>
      <sz val="20"/>
      <name val="Arial"/>
      <family val="2"/>
    </font>
    <font>
      <sz val="11"/>
      <color indexed="8"/>
      <name val="Calibri"/>
      <family val="2"/>
      <charset val="1"/>
    </font>
    <font>
      <b/>
      <sz val="12"/>
      <name val="Arial"/>
      <family val="2"/>
      <charset val="1"/>
    </font>
    <font>
      <sz val="12"/>
      <name val="Arial"/>
      <family val="2"/>
      <charset val="1"/>
    </font>
    <font>
      <b/>
      <i/>
      <sz val="11"/>
      <name val="Arial"/>
      <family val="2"/>
      <charset val="1"/>
    </font>
    <font>
      <b/>
      <i/>
      <sz val="12"/>
      <name val="Arial"/>
      <family val="2"/>
      <charset val="1"/>
    </font>
    <font>
      <b/>
      <sz val="11"/>
      <name val="Arial"/>
      <family val="2"/>
      <charset val="1"/>
    </font>
    <font>
      <sz val="11"/>
      <name val="Arial"/>
      <family val="2"/>
      <charset val="1"/>
    </font>
    <font>
      <b/>
      <sz val="10"/>
      <name val="Arial"/>
      <family val="2"/>
      <charset val="1"/>
    </font>
    <font>
      <b/>
      <sz val="12"/>
      <color indexed="8"/>
      <name val="Arial"/>
      <family val="2"/>
      <charset val="1"/>
    </font>
  </fonts>
  <fills count="1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indexed="36"/>
        <bgColor indexed="64"/>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theme="1" tint="0.499984740745262"/>
        <bgColor indexed="64"/>
      </patternFill>
    </fill>
    <fill>
      <patternFill patternType="solid">
        <fgColor rgb="FFF2F2F2"/>
      </patternFill>
    </fill>
    <fill>
      <patternFill patternType="solid">
        <fgColor theme="0" tint="-0.34998626667073579"/>
        <bgColor indexed="64"/>
      </patternFill>
    </fill>
    <fill>
      <patternFill patternType="solid">
        <fgColor theme="0" tint="-0.14999847407452621"/>
        <bgColor indexed="64"/>
      </patternFill>
    </fill>
  </fills>
  <borders count="121">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hair">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hair">
        <color indexed="64"/>
      </right>
      <top/>
      <bottom style="hair">
        <color indexed="64"/>
      </bottom>
      <diagonal/>
    </border>
    <border>
      <left/>
      <right/>
      <top/>
      <bottom style="hair">
        <color indexed="64"/>
      </bottom>
      <diagonal/>
    </border>
    <border>
      <left style="hair">
        <color indexed="64"/>
      </left>
      <right style="medium">
        <color indexed="64"/>
      </right>
      <top/>
      <bottom style="hair">
        <color indexed="64"/>
      </bottom>
      <diagonal/>
    </border>
    <border>
      <left/>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top/>
      <bottom/>
      <diagonal/>
    </border>
    <border>
      <left/>
      <right style="medium">
        <color indexed="64"/>
      </right>
      <top/>
      <bottom style="hair">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style="hair">
        <color indexed="64"/>
      </bottom>
      <diagonal/>
    </border>
    <border>
      <left/>
      <right style="medium">
        <color indexed="64"/>
      </right>
      <top style="thin">
        <color indexed="64"/>
      </top>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style="hair">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rgb="FF3E3E3E"/>
      </left>
      <right style="thin">
        <color rgb="FF3E3E3E"/>
      </right>
      <top/>
      <bottom style="thin">
        <color rgb="FF000000"/>
      </bottom>
      <diagonal/>
    </border>
    <border>
      <left/>
      <right style="thin">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medium">
        <color indexed="64"/>
      </top>
      <bottom style="medium">
        <color indexed="64"/>
      </bottom>
      <diagonal/>
    </border>
    <border>
      <left style="hair">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s>
  <cellStyleXfs count="11">
    <xf numFmtId="0" fontId="0" fillId="0" borderId="0"/>
    <xf numFmtId="169"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0" fontId="64"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75" fillId="15" borderId="95" applyNumberFormat="0" applyAlignment="0" applyProtection="0"/>
    <xf numFmtId="0" fontId="79" fillId="0" borderId="0"/>
  </cellStyleXfs>
  <cellXfs count="1322">
    <xf numFmtId="0" fontId="0" fillId="0" borderId="0" xfId="0"/>
    <xf numFmtId="0" fontId="4" fillId="0" borderId="0" xfId="0" applyFont="1" applyAlignment="1">
      <alignment horizontal="left"/>
    </xf>
    <xf numFmtId="0" fontId="5" fillId="0" borderId="0" xfId="0" applyFont="1" applyAlignment="1">
      <alignment horizontal="left"/>
    </xf>
    <xf numFmtId="0" fontId="4" fillId="0" borderId="0" xfId="0" applyFont="1" applyBorder="1"/>
    <xf numFmtId="0" fontId="6" fillId="0" borderId="0" xfId="0" applyFont="1"/>
    <xf numFmtId="0" fontId="0" fillId="0" borderId="0" xfId="0" applyBorder="1"/>
    <xf numFmtId="0" fontId="6" fillId="0" borderId="0" xfId="0" applyFont="1" applyBorder="1"/>
    <xf numFmtId="0" fontId="9" fillId="0" borderId="0" xfId="0" applyFont="1" applyAlignment="1">
      <alignment horizontal="left"/>
    </xf>
    <xf numFmtId="0" fontId="0" fillId="0" borderId="0" xfId="0" applyAlignment="1">
      <alignment horizontal="left"/>
    </xf>
    <xf numFmtId="0" fontId="9" fillId="0" borderId="0" xfId="0" applyFont="1"/>
    <xf numFmtId="0" fontId="9" fillId="0" borderId="0" xfId="0" applyFont="1" applyBorder="1"/>
    <xf numFmtId="0" fontId="11" fillId="0" borderId="0" xfId="0" applyFont="1"/>
    <xf numFmtId="0" fontId="9" fillId="0" borderId="0" xfId="0" applyFont="1" applyFill="1" applyBorder="1" applyAlignment="1">
      <alignment horizontal="left"/>
    </xf>
    <xf numFmtId="0" fontId="7" fillId="0" borderId="0" xfId="0" applyFont="1" applyFill="1" applyBorder="1" applyAlignment="1">
      <alignment horizontal="left"/>
    </xf>
    <xf numFmtId="0" fontId="9" fillId="0" borderId="0" xfId="0" applyFont="1" applyFill="1" applyBorder="1"/>
    <xf numFmtId="0" fontId="13" fillId="0" borderId="0" xfId="0" applyFont="1" applyFill="1"/>
    <xf numFmtId="0" fontId="13" fillId="0" borderId="0" xfId="0" applyFont="1" applyFill="1" applyBorder="1"/>
    <xf numFmtId="0" fontId="9" fillId="0" borderId="1" xfId="0" applyFont="1" applyFill="1" applyBorder="1" applyAlignment="1">
      <alignment horizontal="left"/>
    </xf>
    <xf numFmtId="0" fontId="9" fillId="0" borderId="1" xfId="0" applyFont="1" applyFill="1" applyBorder="1"/>
    <xf numFmtId="0" fontId="13" fillId="0" borderId="0" xfId="0" applyFont="1" applyFill="1" applyAlignment="1">
      <alignment horizontal="left"/>
    </xf>
    <xf numFmtId="165" fontId="9" fillId="0" borderId="2" xfId="7" applyFont="1" applyFill="1" applyBorder="1"/>
    <xf numFmtId="0" fontId="6" fillId="0" borderId="2" xfId="0" applyFont="1" applyFill="1" applyBorder="1" applyAlignment="1">
      <alignment horizontal="center"/>
    </xf>
    <xf numFmtId="4" fontId="9" fillId="0" borderId="2" xfId="0" applyNumberFormat="1" applyFont="1" applyBorder="1"/>
    <xf numFmtId="2" fontId="9" fillId="0" borderId="2" xfId="0" applyNumberFormat="1" applyFont="1" applyBorder="1" applyAlignment="1">
      <alignment horizontal="center"/>
    </xf>
    <xf numFmtId="4" fontId="6" fillId="0" borderId="3" xfId="0" applyNumberFormat="1" applyFont="1" applyFill="1" applyBorder="1" applyAlignment="1">
      <alignment vertical="center"/>
    </xf>
    <xf numFmtId="165" fontId="6" fillId="0" borderId="3" xfId="0" applyNumberFormat="1" applyFont="1" applyFill="1" applyBorder="1" applyAlignment="1">
      <alignment vertical="center"/>
    </xf>
    <xf numFmtId="0" fontId="4" fillId="0" borderId="0" xfId="0" applyFont="1" applyFill="1" applyAlignment="1">
      <alignment horizontal="left"/>
    </xf>
    <xf numFmtId="10" fontId="14" fillId="0" borderId="0" xfId="6" applyNumberFormat="1" applyFont="1" applyFill="1" applyBorder="1" applyAlignment="1">
      <alignment horizontal="center"/>
    </xf>
    <xf numFmtId="0" fontId="9" fillId="0" borderId="0" xfId="0" applyFont="1" applyBorder="1" applyAlignment="1">
      <alignment horizontal="right"/>
    </xf>
    <xf numFmtId="165" fontId="8" fillId="0" borderId="3" xfId="0" applyNumberFormat="1" applyFont="1" applyFill="1" applyBorder="1" applyAlignment="1">
      <alignment vertical="center"/>
    </xf>
    <xf numFmtId="168" fontId="8" fillId="0" borderId="7" xfId="6" applyNumberFormat="1" applyFont="1" applyBorder="1" applyAlignment="1">
      <alignment horizontal="center"/>
    </xf>
    <xf numFmtId="4" fontId="6" fillId="0" borderId="3" xfId="0" applyNumberFormat="1" applyFont="1" applyFill="1" applyBorder="1" applyAlignment="1">
      <alignment horizontal="right" vertical="center"/>
    </xf>
    <xf numFmtId="0" fontId="8" fillId="0" borderId="3" xfId="0" quotePrefix="1" applyFont="1" applyBorder="1" applyAlignment="1">
      <alignment vertical="center" wrapText="1"/>
    </xf>
    <xf numFmtId="0" fontId="6" fillId="0" borderId="3" xfId="0" quotePrefix="1" applyFont="1" applyBorder="1" applyAlignment="1">
      <alignment horizontal="center" vertical="center"/>
    </xf>
    <xf numFmtId="0" fontId="7" fillId="0" borderId="8" xfId="0" applyFont="1" applyFill="1" applyBorder="1" applyAlignment="1">
      <alignment horizontal="center" vertical="center"/>
    </xf>
    <xf numFmtId="0" fontId="6" fillId="0" borderId="3" xfId="0" quotePrefix="1" applyFont="1" applyFill="1" applyBorder="1" applyAlignment="1">
      <alignment horizontal="center" vertical="center"/>
    </xf>
    <xf numFmtId="165" fontId="8" fillId="0" borderId="9" xfId="7" applyFont="1" applyFill="1" applyBorder="1" applyAlignment="1">
      <alignment horizontal="center" vertical="center"/>
    </xf>
    <xf numFmtId="165" fontId="8" fillId="0" borderId="3" xfId="7" applyFont="1" applyFill="1" applyBorder="1" applyAlignment="1">
      <alignment horizontal="justify" vertical="center"/>
    </xf>
    <xf numFmtId="165" fontId="6" fillId="0" borderId="3" xfId="7" quotePrefix="1" applyFont="1" applyFill="1" applyBorder="1" applyAlignment="1">
      <alignment horizontal="center" vertical="center"/>
    </xf>
    <xf numFmtId="165" fontId="6" fillId="0" borderId="3" xfId="7" applyFont="1" applyFill="1" applyBorder="1" applyAlignment="1">
      <alignment horizontal="center" vertical="center"/>
    </xf>
    <xf numFmtId="165" fontId="6" fillId="0" borderId="7" xfId="7" applyFont="1" applyFill="1" applyBorder="1" applyAlignment="1">
      <alignment horizontal="right" vertical="center"/>
    </xf>
    <xf numFmtId="165" fontId="6" fillId="0" borderId="9" xfId="7" applyFont="1" applyFill="1" applyBorder="1" applyAlignment="1">
      <alignment horizontal="center" vertical="center"/>
    </xf>
    <xf numFmtId="165" fontId="6" fillId="0" borderId="3" xfId="7" quotePrefix="1" applyFont="1" applyBorder="1" applyAlignment="1">
      <alignment horizontal="justify" vertical="center"/>
    </xf>
    <xf numFmtId="165" fontId="6" fillId="0" borderId="3" xfId="7" quotePrefix="1" applyFont="1" applyBorder="1" applyAlignment="1">
      <alignment vertical="center"/>
    </xf>
    <xf numFmtId="165" fontId="8" fillId="0" borderId="7" xfId="7" applyFont="1" applyFill="1" applyBorder="1" applyAlignment="1">
      <alignment horizontal="right" vertical="center"/>
    </xf>
    <xf numFmtId="165" fontId="6" fillId="0" borderId="3" xfId="7" quotePrefix="1" applyFont="1" applyBorder="1" applyAlignment="1">
      <alignment horizontal="center" vertical="center"/>
    </xf>
    <xf numFmtId="0" fontId="8" fillId="0" borderId="3" xfId="0" quotePrefix="1" applyFont="1" applyBorder="1" applyAlignment="1">
      <alignment horizontal="center" vertical="center"/>
    </xf>
    <xf numFmtId="165" fontId="8" fillId="0" borderId="3" xfId="7" quotePrefix="1" applyFont="1" applyBorder="1" applyAlignment="1">
      <alignment horizontal="justify" vertical="center"/>
    </xf>
    <xf numFmtId="0" fontId="6" fillId="0" borderId="3" xfId="0" quotePrefix="1" applyFont="1" applyBorder="1" applyAlignment="1">
      <alignment vertical="center" wrapText="1"/>
    </xf>
    <xf numFmtId="165" fontId="8" fillId="0" borderId="3" xfId="7" quotePrefix="1" applyFont="1" applyBorder="1" applyAlignment="1">
      <alignment vertical="center" wrapText="1"/>
    </xf>
    <xf numFmtId="165" fontId="8" fillId="0" borderId="3" xfId="7" applyFont="1" applyBorder="1" applyAlignment="1">
      <alignment horizontal="left" vertical="center"/>
    </xf>
    <xf numFmtId="165" fontId="8" fillId="0" borderId="4" xfId="7" applyFont="1" applyFill="1" applyBorder="1" applyAlignment="1">
      <alignment horizontal="center" vertical="center"/>
    </xf>
    <xf numFmtId="165" fontId="6" fillId="0" borderId="5" xfId="7" applyFont="1" applyFill="1" applyBorder="1" applyAlignment="1">
      <alignment horizontal="center" vertical="center"/>
    </xf>
    <xf numFmtId="0" fontId="6" fillId="0" borderId="3" xfId="0" quotePrefix="1" applyFont="1" applyBorder="1" applyAlignment="1">
      <alignment vertical="center"/>
    </xf>
    <xf numFmtId="0" fontId="6" fillId="0" borderId="5" xfId="0" applyFont="1" applyFill="1" applyBorder="1" applyAlignment="1">
      <alignment vertical="center"/>
    </xf>
    <xf numFmtId="0" fontId="20" fillId="0" borderId="0" xfId="0" applyFont="1" applyFill="1" applyBorder="1"/>
    <xf numFmtId="0" fontId="9" fillId="0" borderId="0" xfId="0" applyFont="1" applyAlignment="1">
      <alignment horizontal="right"/>
    </xf>
    <xf numFmtId="0" fontId="9" fillId="0" borderId="0" xfId="0" applyFont="1" applyAlignment="1"/>
    <xf numFmtId="0" fontId="18" fillId="0" borderId="0" xfId="0" applyFont="1" applyAlignment="1">
      <alignment horizontal="left"/>
    </xf>
    <xf numFmtId="0" fontId="9" fillId="0" borderId="0" xfId="0" applyFont="1" applyAlignment="1">
      <alignment horizontal="center"/>
    </xf>
    <xf numFmtId="0" fontId="9" fillId="0" borderId="10" xfId="0" applyFont="1" applyBorder="1" applyAlignment="1">
      <alignment horizontal="right"/>
    </xf>
    <xf numFmtId="0" fontId="11" fillId="2" borderId="11" xfId="0" applyFont="1" applyFill="1" applyBorder="1" applyAlignment="1">
      <alignment horizontal="center"/>
    </xf>
    <xf numFmtId="165" fontId="6" fillId="0" borderId="12" xfId="7" applyFont="1" applyFill="1" applyBorder="1" applyAlignment="1">
      <alignment horizontal="right" vertical="center"/>
    </xf>
    <xf numFmtId="165" fontId="5" fillId="0" borderId="7" xfId="0" applyNumberFormat="1" applyFont="1" applyBorder="1" applyAlignment="1">
      <alignment vertical="center"/>
    </xf>
    <xf numFmtId="0" fontId="22" fillId="0" borderId="0" xfId="0" applyFont="1" applyAlignment="1">
      <alignment horizontal="left"/>
    </xf>
    <xf numFmtId="0" fontId="22" fillId="0" borderId="0" xfId="0" applyFont="1"/>
    <xf numFmtId="0" fontId="22" fillId="0" borderId="0" xfId="0" applyFont="1" applyBorder="1"/>
    <xf numFmtId="0" fontId="6" fillId="0" borderId="3" xfId="0" applyFont="1" applyBorder="1" applyAlignment="1">
      <alignment horizontal="center" vertical="center"/>
    </xf>
    <xf numFmtId="0" fontId="9" fillId="3" borderId="0" xfId="0" applyFont="1" applyFill="1"/>
    <xf numFmtId="0" fontId="6" fillId="0" borderId="3" xfId="0" quotePrefix="1" applyFont="1" applyBorder="1" applyAlignment="1">
      <alignment horizontal="left" vertical="center" wrapText="1"/>
    </xf>
    <xf numFmtId="165" fontId="6" fillId="0" borderId="3" xfId="7" applyFont="1" applyFill="1" applyBorder="1" applyAlignment="1">
      <alignment vertical="center" wrapText="1"/>
    </xf>
    <xf numFmtId="0" fontId="8" fillId="4" borderId="13" xfId="0" applyFont="1" applyFill="1" applyBorder="1" applyAlignment="1">
      <alignment horizontal="center" vertical="center"/>
    </xf>
    <xf numFmtId="0" fontId="6" fillId="0" borderId="3" xfId="0" applyFont="1" applyFill="1" applyBorder="1" applyAlignment="1">
      <alignment horizontal="center" vertical="center"/>
    </xf>
    <xf numFmtId="0" fontId="8" fillId="0" borderId="9" xfId="0" applyFont="1" applyBorder="1" applyAlignment="1">
      <alignment horizontal="center" vertical="center"/>
    </xf>
    <xf numFmtId="0" fontId="8" fillId="0" borderId="3" xfId="0" quotePrefix="1" applyFont="1" applyBorder="1" applyAlignment="1">
      <alignment horizontal="justify" vertical="center"/>
    </xf>
    <xf numFmtId="0" fontId="6" fillId="0" borderId="9" xfId="0" applyFont="1" applyFill="1" applyBorder="1" applyAlignment="1">
      <alignment horizontal="center" vertical="center"/>
    </xf>
    <xf numFmtId="0" fontId="8" fillId="0" borderId="3" xfId="0" applyFont="1" applyBorder="1" applyAlignment="1">
      <alignment vertical="center" wrapText="1"/>
    </xf>
    <xf numFmtId="10" fontId="6" fillId="0" borderId="14" xfId="6" applyNumberFormat="1" applyFont="1" applyFill="1" applyBorder="1" applyAlignment="1">
      <alignment horizontal="center" vertical="center"/>
    </xf>
    <xf numFmtId="10" fontId="8" fillId="0" borderId="14" xfId="6" applyNumberFormat="1" applyFont="1" applyFill="1" applyBorder="1" applyAlignment="1">
      <alignment horizontal="center" vertical="center"/>
    </xf>
    <xf numFmtId="168" fontId="8" fillId="0" borderId="14" xfId="6" applyNumberFormat="1" applyFont="1" applyBorder="1" applyAlignment="1">
      <alignment horizontal="center"/>
    </xf>
    <xf numFmtId="4" fontId="8" fillId="0" borderId="15" xfId="0" applyNumberFormat="1" applyFont="1" applyBorder="1"/>
    <xf numFmtId="4" fontId="8" fillId="0" borderId="9" xfId="0" applyNumberFormat="1" applyFont="1" applyBorder="1"/>
    <xf numFmtId="3" fontId="23" fillId="0" borderId="0" xfId="0" applyNumberFormat="1" applyFont="1"/>
    <xf numFmtId="165" fontId="8" fillId="0" borderId="16" xfId="7" applyFont="1" applyFill="1" applyBorder="1" applyAlignment="1">
      <alignment horizontal="center"/>
    </xf>
    <xf numFmtId="4" fontId="6" fillId="0" borderId="17" xfId="0" applyNumberFormat="1" applyFont="1" applyFill="1" applyBorder="1" applyAlignment="1">
      <alignment vertical="center"/>
    </xf>
    <xf numFmtId="10" fontId="6" fillId="0" borderId="18" xfId="6" applyNumberFormat="1" applyFont="1" applyFill="1" applyBorder="1" applyAlignment="1">
      <alignment horizontal="center" vertical="center"/>
    </xf>
    <xf numFmtId="4" fontId="6" fillId="0" borderId="16" xfId="0" applyNumberFormat="1" applyFont="1" applyBorder="1"/>
    <xf numFmtId="0" fontId="8" fillId="0" borderId="19" xfId="0" applyFont="1" applyFill="1" applyBorder="1" applyAlignment="1">
      <alignment horizontal="center"/>
    </xf>
    <xf numFmtId="3" fontId="8" fillId="0" borderId="18" xfId="0" applyNumberFormat="1" applyFont="1" applyBorder="1" applyAlignment="1">
      <alignment horizontal="center"/>
    </xf>
    <xf numFmtId="3" fontId="8" fillId="0" borderId="19" xfId="0" applyNumberFormat="1" applyFont="1" applyBorder="1" applyAlignment="1">
      <alignment horizontal="center"/>
    </xf>
    <xf numFmtId="4" fontId="6" fillId="0" borderId="20" xfId="0" applyNumberFormat="1" applyFont="1" applyBorder="1"/>
    <xf numFmtId="0" fontId="8" fillId="0" borderId="18" xfId="0" applyFont="1" applyBorder="1" applyAlignment="1">
      <alignment wrapText="1"/>
    </xf>
    <xf numFmtId="4" fontId="6" fillId="0" borderId="21" xfId="0" applyNumberFormat="1" applyFont="1" applyFill="1" applyBorder="1" applyAlignment="1">
      <alignment vertical="center"/>
    </xf>
    <xf numFmtId="10" fontId="6" fillId="0" borderId="21" xfId="6" applyNumberFormat="1" applyFont="1" applyFill="1" applyBorder="1" applyAlignment="1">
      <alignment horizontal="center" vertical="center"/>
    </xf>
    <xf numFmtId="165" fontId="6" fillId="0" borderId="3" xfId="0" quotePrefix="1" applyNumberFormat="1" applyFont="1" applyBorder="1" applyAlignment="1">
      <alignment horizontal="justify" vertical="center"/>
    </xf>
    <xf numFmtId="4" fontId="6" fillId="0" borderId="9" xfId="0" applyNumberFormat="1" applyFont="1" applyBorder="1" applyAlignment="1">
      <alignment vertical="center"/>
    </xf>
    <xf numFmtId="0" fontId="8" fillId="0" borderId="7" xfId="0" applyFont="1" applyFill="1" applyBorder="1" applyAlignment="1">
      <alignment horizontal="center" vertical="center"/>
    </xf>
    <xf numFmtId="3" fontId="8" fillId="0" borderId="14" xfId="0" applyNumberFormat="1" applyFont="1" applyBorder="1" applyAlignment="1">
      <alignment horizontal="center" vertical="center"/>
    </xf>
    <xf numFmtId="3" fontId="8" fillId="0" borderId="7" xfId="0" applyNumberFormat="1" applyFont="1" applyBorder="1" applyAlignment="1">
      <alignment horizontal="center" vertical="center"/>
    </xf>
    <xf numFmtId="4" fontId="6" fillId="0" borderId="15" xfId="0" applyNumberFormat="1" applyFont="1" applyBorder="1" applyAlignment="1">
      <alignment vertical="center"/>
    </xf>
    <xf numFmtId="165" fontId="8" fillId="0" borderId="16" xfId="7" applyFont="1" applyFill="1" applyBorder="1" applyAlignment="1">
      <alignment horizontal="center" vertical="center"/>
    </xf>
    <xf numFmtId="0" fontId="8" fillId="0" borderId="17" xfId="0" applyFont="1" applyBorder="1" applyAlignment="1">
      <alignment vertical="center" wrapText="1"/>
    </xf>
    <xf numFmtId="4" fontId="6" fillId="0" borderId="16" xfId="0" applyNumberFormat="1" applyFont="1" applyBorder="1" applyAlignment="1">
      <alignment vertical="center"/>
    </xf>
    <xf numFmtId="0" fontId="8" fillId="0" borderId="19" xfId="0" applyFont="1" applyFill="1" applyBorder="1" applyAlignment="1">
      <alignment horizontal="center" vertical="center"/>
    </xf>
    <xf numFmtId="3" fontId="8" fillId="0" borderId="18" xfId="0" applyNumberFormat="1" applyFont="1" applyBorder="1" applyAlignment="1">
      <alignment horizontal="center" vertical="center"/>
    </xf>
    <xf numFmtId="3" fontId="8" fillId="0" borderId="19" xfId="0" applyNumberFormat="1" applyFont="1" applyBorder="1" applyAlignment="1">
      <alignment horizontal="center" vertical="center"/>
    </xf>
    <xf numFmtId="4" fontId="6" fillId="0" borderId="20" xfId="0" applyNumberFormat="1" applyFont="1" applyBorder="1" applyAlignment="1">
      <alignment vertical="center"/>
    </xf>
    <xf numFmtId="165" fontId="11" fillId="0" borderId="2" xfId="7" applyFont="1" applyFill="1" applyBorder="1" applyAlignment="1">
      <alignment horizontal="center" vertical="center"/>
    </xf>
    <xf numFmtId="0" fontId="26" fillId="0" borderId="0" xfId="0" applyFont="1" applyFill="1" applyBorder="1" applyAlignment="1">
      <alignment horizontal="right" vertical="center"/>
    </xf>
    <xf numFmtId="0" fontId="0" fillId="0" borderId="0" xfId="0" applyFill="1"/>
    <xf numFmtId="0" fontId="16" fillId="0" borderId="0" xfId="0" applyFont="1" applyFill="1" applyAlignment="1">
      <alignment vertical="center"/>
    </xf>
    <xf numFmtId="0" fontId="7" fillId="0" borderId="0" xfId="0" applyFont="1" applyFill="1" applyAlignment="1">
      <alignment vertical="center"/>
    </xf>
    <xf numFmtId="0" fontId="7" fillId="0" borderId="0" xfId="0" applyFont="1" applyFill="1" applyAlignment="1">
      <alignment horizontal="left"/>
    </xf>
    <xf numFmtId="0" fontId="11" fillId="0" borderId="0" xfId="0" applyFont="1" applyFill="1" applyAlignment="1">
      <alignment horizontal="left"/>
    </xf>
    <xf numFmtId="0" fontId="7" fillId="0" borderId="0" xfId="0" applyFont="1" applyFill="1" applyAlignment="1"/>
    <xf numFmtId="0" fontId="17" fillId="0" borderId="0" xfId="0" applyFont="1" applyFill="1" applyAlignment="1">
      <alignment horizontal="center"/>
    </xf>
    <xf numFmtId="0" fontId="7" fillId="0" borderId="0" xfId="0" applyFont="1" applyFill="1" applyBorder="1" applyAlignment="1"/>
    <xf numFmtId="0" fontId="0" fillId="0" borderId="0" xfId="0" applyAlignment="1">
      <alignment vertical="center"/>
    </xf>
    <xf numFmtId="165" fontId="9" fillId="0" borderId="2" xfId="7" applyFont="1" applyFill="1" applyBorder="1" applyAlignment="1">
      <alignment vertical="center"/>
    </xf>
    <xf numFmtId="0" fontId="6" fillId="0" borderId="2" xfId="0" applyFont="1" applyFill="1" applyBorder="1" applyAlignment="1">
      <alignment horizontal="center" vertical="center"/>
    </xf>
    <xf numFmtId="4" fontId="9" fillId="0" borderId="2" xfId="0" applyNumberFormat="1" applyFont="1" applyBorder="1" applyAlignment="1">
      <alignment vertical="center"/>
    </xf>
    <xf numFmtId="2" fontId="9" fillId="0" borderId="2" xfId="0" applyNumberFormat="1" applyFont="1" applyBorder="1" applyAlignment="1">
      <alignment horizontal="center" vertical="center"/>
    </xf>
    <xf numFmtId="4" fontId="6" fillId="0" borderId="13" xfId="0" applyNumberFormat="1" applyFont="1" applyBorder="1" applyAlignment="1">
      <alignment vertical="center"/>
    </xf>
    <xf numFmtId="0" fontId="8" fillId="0" borderId="12" xfId="0" applyFont="1" applyFill="1" applyBorder="1" applyAlignment="1">
      <alignment horizontal="center" vertical="center"/>
    </xf>
    <xf numFmtId="3" fontId="8" fillId="0" borderId="12" xfId="0" applyNumberFormat="1" applyFont="1" applyBorder="1" applyAlignment="1">
      <alignment horizontal="center" vertical="center"/>
    </xf>
    <xf numFmtId="3" fontId="23" fillId="0" borderId="0" xfId="0" applyNumberFormat="1" applyFont="1" applyAlignment="1">
      <alignment vertical="center"/>
    </xf>
    <xf numFmtId="165" fontId="8" fillId="0" borderId="9" xfId="7" applyFont="1" applyBorder="1" applyAlignment="1">
      <alignment horizontal="center" vertical="center"/>
    </xf>
    <xf numFmtId="0" fontId="0" fillId="0" borderId="0" xfId="0" applyBorder="1" applyAlignment="1">
      <alignment vertical="center"/>
    </xf>
    <xf numFmtId="4" fontId="8" fillId="0" borderId="9" xfId="0" applyNumberFormat="1" applyFont="1" applyBorder="1" applyAlignment="1">
      <alignment vertical="center"/>
    </xf>
    <xf numFmtId="168" fontId="8" fillId="0" borderId="7" xfId="6" applyNumberFormat="1" applyFont="1" applyBorder="1" applyAlignment="1">
      <alignment horizontal="center" vertical="center"/>
    </xf>
    <xf numFmtId="4" fontId="8" fillId="0" borderId="15" xfId="0" applyNumberFormat="1" applyFont="1" applyBorder="1" applyAlignment="1">
      <alignment vertical="center"/>
    </xf>
    <xf numFmtId="168" fontId="8" fillId="0" borderId="14" xfId="6" applyNumberFormat="1" applyFont="1" applyBorder="1" applyAlignment="1">
      <alignment horizontal="center" vertical="center"/>
    </xf>
    <xf numFmtId="165" fontId="6" fillId="0" borderId="3" xfId="7" applyNumberFormat="1" applyFont="1" applyFill="1" applyBorder="1" applyAlignment="1">
      <alignment horizontal="center" vertical="center"/>
    </xf>
    <xf numFmtId="0" fontId="9" fillId="0" borderId="0" xfId="0" applyFont="1" applyFill="1"/>
    <xf numFmtId="0" fontId="5" fillId="0" borderId="22" xfId="0" applyFont="1" applyBorder="1" applyAlignment="1">
      <alignment horizontal="center" vertical="center" wrapText="1"/>
    </xf>
    <xf numFmtId="0" fontId="4" fillId="0" borderId="22" xfId="0" applyFont="1" applyBorder="1" applyAlignment="1">
      <alignment vertical="center" wrapText="1"/>
    </xf>
    <xf numFmtId="165" fontId="4" fillId="0" borderId="22" xfId="0" applyNumberFormat="1" applyFont="1" applyBorder="1" applyAlignment="1">
      <alignment horizontal="right" vertical="center" wrapText="1"/>
    </xf>
    <xf numFmtId="10" fontId="4" fillId="0" borderId="23" xfId="0" applyNumberFormat="1" applyFont="1" applyBorder="1" applyAlignment="1">
      <alignment horizontal="center" vertical="center"/>
    </xf>
    <xf numFmtId="4" fontId="4" fillId="0" borderId="23" xfId="0" applyNumberFormat="1" applyFont="1" applyFill="1" applyBorder="1" applyAlignment="1">
      <alignment horizontal="right" vertical="center" wrapText="1"/>
    </xf>
    <xf numFmtId="4" fontId="4" fillId="0" borderId="23" xfId="0" applyNumberFormat="1" applyFont="1" applyBorder="1" applyAlignment="1">
      <alignment horizontal="right" vertical="center" wrapText="1"/>
    </xf>
    <xf numFmtId="4" fontId="4" fillId="0" borderId="24" xfId="0" applyNumberFormat="1" applyFont="1" applyFill="1" applyBorder="1" applyAlignment="1">
      <alignment horizontal="right" vertical="center" wrapText="1"/>
    </xf>
    <xf numFmtId="4" fontId="4" fillId="0" borderId="24" xfId="0" applyNumberFormat="1" applyFont="1" applyBorder="1" applyAlignment="1">
      <alignment horizontal="right" vertical="center" wrapText="1"/>
    </xf>
    <xf numFmtId="10" fontId="4" fillId="2" borderId="2" xfId="0" applyNumberFormat="1" applyFont="1" applyFill="1" applyBorder="1" applyAlignment="1">
      <alignment horizontal="center" vertical="center"/>
    </xf>
    <xf numFmtId="4" fontId="4" fillId="2" borderId="2" xfId="0" applyNumberFormat="1" applyFont="1" applyFill="1" applyBorder="1" applyAlignment="1">
      <alignment horizontal="right" vertical="center"/>
    </xf>
    <xf numFmtId="0" fontId="14" fillId="0" borderId="0" xfId="0" applyFont="1" applyBorder="1" applyAlignment="1">
      <alignment vertical="center" wrapText="1"/>
    </xf>
    <xf numFmtId="4" fontId="25" fillId="0" borderId="0" xfId="0" applyNumberFormat="1" applyFont="1" applyFill="1" applyBorder="1" applyAlignment="1">
      <alignment horizontal="center" vertical="center"/>
    </xf>
    <xf numFmtId="166" fontId="25" fillId="0" borderId="0" xfId="3" applyFont="1" applyFill="1" applyBorder="1" applyAlignment="1">
      <alignment horizontal="right" vertical="center"/>
    </xf>
    <xf numFmtId="0" fontId="13" fillId="0" borderId="0" xfId="0" applyFont="1" applyFill="1" applyAlignment="1">
      <alignment vertical="center"/>
    </xf>
    <xf numFmtId="0" fontId="9" fillId="0" borderId="0" xfId="0" applyFont="1" applyFill="1" applyAlignment="1">
      <alignment horizontal="left" vertical="center"/>
    </xf>
    <xf numFmtId="0" fontId="9" fillId="0" borderId="0" xfId="0" applyFont="1" applyBorder="1" applyAlignment="1">
      <alignment horizontal="left" vertical="center"/>
    </xf>
    <xf numFmtId="0" fontId="13"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vertical="center" wrapText="1"/>
    </xf>
    <xf numFmtId="0" fontId="9" fillId="0" borderId="0" xfId="0" applyFont="1" applyFill="1" applyAlignment="1">
      <alignment vertical="center" wrapText="1"/>
    </xf>
    <xf numFmtId="0" fontId="4" fillId="0" borderId="24" xfId="0" applyFont="1" applyFill="1" applyBorder="1" applyAlignment="1">
      <alignment vertical="center"/>
    </xf>
    <xf numFmtId="165" fontId="8" fillId="0" borderId="14" xfId="7" applyFont="1" applyFill="1" applyBorder="1" applyAlignment="1">
      <alignment horizontal="right" vertic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4" fillId="0" borderId="27" xfId="0" applyFont="1" applyFill="1" applyBorder="1" applyAlignment="1">
      <alignment vertical="center"/>
    </xf>
    <xf numFmtId="0" fontId="5" fillId="0" borderId="22" xfId="0" quotePrefix="1" applyFont="1" applyBorder="1" applyAlignment="1">
      <alignment vertical="center" wrapText="1"/>
    </xf>
    <xf numFmtId="0" fontId="26" fillId="0" borderId="23" xfId="0" applyFont="1" applyBorder="1" applyAlignment="1">
      <alignment vertical="center" wrapText="1"/>
    </xf>
    <xf numFmtId="0" fontId="4" fillId="0" borderId="28" xfId="0" applyFont="1" applyFill="1" applyBorder="1" applyAlignment="1">
      <alignment vertical="center"/>
    </xf>
    <xf numFmtId="0" fontId="7" fillId="0" borderId="29" xfId="0" applyFont="1" applyFill="1" applyBorder="1" applyAlignment="1">
      <alignment horizontal="left" vertical="center"/>
    </xf>
    <xf numFmtId="0" fontId="7" fillId="0" borderId="30" xfId="0" applyFont="1" applyFill="1" applyBorder="1" applyAlignment="1">
      <alignment horizontal="left" vertical="center"/>
    </xf>
    <xf numFmtId="0" fontId="9" fillId="0" borderId="30" xfId="0" applyFont="1" applyFill="1" applyBorder="1" applyAlignment="1">
      <alignment vertical="center"/>
    </xf>
    <xf numFmtId="0" fontId="13" fillId="0" borderId="30" xfId="0" applyFont="1" applyFill="1" applyBorder="1" applyAlignment="1">
      <alignment vertical="center"/>
    </xf>
    <xf numFmtId="0" fontId="13" fillId="0" borderId="31" xfId="0" applyFont="1" applyFill="1" applyBorder="1" applyAlignment="1">
      <alignment vertical="center"/>
    </xf>
    <xf numFmtId="0" fontId="7" fillId="0" borderId="32" xfId="0" applyFont="1" applyFill="1" applyBorder="1" applyAlignment="1">
      <alignment horizontal="left" vertical="center"/>
    </xf>
    <xf numFmtId="0" fontId="7" fillId="0" borderId="0" xfId="0" applyFont="1" applyFill="1" applyBorder="1" applyAlignment="1">
      <alignment horizontal="left" vertical="center"/>
    </xf>
    <xf numFmtId="0" fontId="13" fillId="0" borderId="33" xfId="0" applyFont="1" applyFill="1" applyBorder="1" applyAlignment="1">
      <alignment vertical="center"/>
    </xf>
    <xf numFmtId="0" fontId="9" fillId="0" borderId="32" xfId="0" applyFont="1" applyFill="1" applyBorder="1" applyAlignment="1">
      <alignment horizontal="left" vertical="center"/>
    </xf>
    <xf numFmtId="165" fontId="14" fillId="0" borderId="32" xfId="0" applyNumberFormat="1" applyFont="1" applyBorder="1" applyAlignment="1">
      <alignment horizontal="left" vertical="center"/>
    </xf>
    <xf numFmtId="0" fontId="9" fillId="0" borderId="0" xfId="0" applyFont="1" applyFill="1" applyBorder="1" applyAlignment="1">
      <alignment horizontal="left" vertical="center"/>
    </xf>
    <xf numFmtId="0" fontId="7" fillId="0" borderId="32" xfId="0" applyFont="1" applyBorder="1" applyAlignment="1">
      <alignment horizontal="left" vertical="center"/>
    </xf>
    <xf numFmtId="0" fontId="13" fillId="0" borderId="32" xfId="0" applyFont="1" applyFill="1" applyBorder="1" applyAlignment="1">
      <alignment vertical="center"/>
    </xf>
    <xf numFmtId="0" fontId="7" fillId="0" borderId="32" xfId="0" applyFont="1" applyBorder="1" applyAlignment="1">
      <alignment horizontal="center" vertical="center"/>
    </xf>
    <xf numFmtId="0" fontId="7" fillId="0" borderId="34" xfId="0" applyFont="1" applyBorder="1" applyAlignment="1">
      <alignment horizontal="center" vertical="center"/>
    </xf>
    <xf numFmtId="0" fontId="9" fillId="0" borderId="1" xfId="0" applyFont="1" applyBorder="1" applyAlignment="1">
      <alignment horizontal="center" vertical="center"/>
    </xf>
    <xf numFmtId="165" fontId="9" fillId="0" borderId="1" xfId="0" applyNumberFormat="1" applyFont="1" applyBorder="1" applyAlignment="1">
      <alignment horizontal="center" vertical="center" wrapText="1"/>
    </xf>
    <xf numFmtId="0" fontId="13" fillId="0" borderId="1" xfId="0" applyFont="1" applyFill="1" applyBorder="1" applyAlignment="1">
      <alignment vertical="center"/>
    </xf>
    <xf numFmtId="0" fontId="13" fillId="0" borderId="35" xfId="0" applyFont="1" applyFill="1" applyBorder="1" applyAlignment="1">
      <alignment vertical="center"/>
    </xf>
    <xf numFmtId="0" fontId="9" fillId="0" borderId="0"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center" vertical="center" wrapText="1"/>
    </xf>
    <xf numFmtId="4" fontId="9" fillId="0" borderId="0" xfId="0" applyNumberFormat="1" applyFont="1" applyFill="1" applyBorder="1" applyAlignment="1">
      <alignment horizontal="left" vertical="center"/>
    </xf>
    <xf numFmtId="0" fontId="9" fillId="0" borderId="0" xfId="0" applyFont="1" applyBorder="1" applyAlignment="1">
      <alignment horizontal="right" vertical="center"/>
    </xf>
    <xf numFmtId="14" fontId="26" fillId="0" borderId="0" xfId="0" applyNumberFormat="1" applyFont="1" applyFill="1" applyBorder="1" applyAlignment="1">
      <alignment horizontal="center" vertical="center"/>
    </xf>
    <xf numFmtId="0" fontId="5" fillId="0" borderId="36" xfId="0" applyFont="1" applyBorder="1" applyAlignment="1">
      <alignment horizontal="center" vertical="center"/>
    </xf>
    <xf numFmtId="0" fontId="7" fillId="0" borderId="0" xfId="0" applyFont="1"/>
    <xf numFmtId="0" fontId="7" fillId="0" borderId="0" xfId="0" applyFont="1" applyAlignment="1"/>
    <xf numFmtId="165" fontId="6" fillId="0" borderId="37" xfId="7" applyFont="1" applyFill="1" applyBorder="1" applyAlignment="1">
      <alignment horizontal="center" vertical="center"/>
    </xf>
    <xf numFmtId="165" fontId="13" fillId="0" borderId="0" xfId="0" applyNumberFormat="1" applyFont="1" applyFill="1" applyBorder="1"/>
    <xf numFmtId="165" fontId="6" fillId="0" borderId="7" xfId="7" applyFont="1" applyFill="1" applyBorder="1" applyAlignment="1">
      <alignment vertical="center" wrapText="1"/>
    </xf>
    <xf numFmtId="165" fontId="6" fillId="0" borderId="38" xfId="7" applyFont="1" applyFill="1" applyBorder="1" applyAlignment="1">
      <alignment horizontal="right" vertical="center"/>
    </xf>
    <xf numFmtId="165" fontId="8" fillId="0" borderId="7" xfId="7" applyNumberFormat="1" applyFont="1" applyFill="1" applyBorder="1" applyAlignment="1">
      <alignment horizontal="right" vertical="center"/>
    </xf>
    <xf numFmtId="10" fontId="5" fillId="0" borderId="7" xfId="0" applyNumberFormat="1" applyFont="1" applyBorder="1" applyAlignment="1">
      <alignment vertical="center"/>
    </xf>
    <xf numFmtId="0" fontId="5" fillId="0" borderId="0" xfId="0" applyFont="1"/>
    <xf numFmtId="0" fontId="11" fillId="0" borderId="0" xfId="0" applyFont="1" applyBorder="1" applyAlignment="1">
      <alignment horizontal="center"/>
    </xf>
    <xf numFmtId="0" fontId="14" fillId="0" borderId="0" xfId="0" applyFont="1" applyBorder="1" applyAlignment="1">
      <alignment horizontal="center" vertical="justify"/>
    </xf>
    <xf numFmtId="165" fontId="12" fillId="0" borderId="0" xfId="0" applyNumberFormat="1" applyFont="1" applyBorder="1" applyAlignment="1"/>
    <xf numFmtId="10" fontId="8" fillId="0" borderId="15" xfId="7" applyNumberFormat="1" applyFont="1" applyFill="1" applyBorder="1" applyAlignment="1">
      <alignment vertical="center" wrapText="1"/>
    </xf>
    <xf numFmtId="165" fontId="8" fillId="0" borderId="3" xfId="7" applyFont="1" applyFill="1" applyBorder="1" applyAlignment="1">
      <alignment vertical="center" wrapText="1"/>
    </xf>
    <xf numFmtId="10" fontId="8" fillId="0" borderId="9" xfId="7" applyNumberFormat="1" applyFont="1" applyFill="1" applyBorder="1" applyAlignment="1">
      <alignment vertical="center" wrapText="1"/>
    </xf>
    <xf numFmtId="165" fontId="8" fillId="0" borderId="14" xfId="7" applyFont="1" applyFill="1" applyBorder="1" applyAlignment="1">
      <alignment vertical="center" wrapText="1"/>
    </xf>
    <xf numFmtId="165" fontId="8" fillId="0" borderId="7" xfId="7" applyFont="1" applyFill="1" applyBorder="1" applyAlignment="1">
      <alignment vertical="center" wrapText="1"/>
    </xf>
    <xf numFmtId="10" fontId="8" fillId="0" borderId="9" xfId="6" applyNumberFormat="1" applyFont="1" applyFill="1" applyBorder="1" applyAlignment="1">
      <alignment vertical="center" wrapText="1"/>
    </xf>
    <xf numFmtId="165" fontId="8" fillId="0" borderId="15" xfId="7" applyNumberFormat="1" applyFont="1" applyFill="1" applyBorder="1" applyAlignment="1">
      <alignment vertical="center" wrapText="1"/>
    </xf>
    <xf numFmtId="165" fontId="8" fillId="0" borderId="9" xfId="7" applyNumberFormat="1" applyFont="1" applyFill="1" applyBorder="1" applyAlignment="1">
      <alignment vertical="center" wrapText="1"/>
    </xf>
    <xf numFmtId="165" fontId="6" fillId="0" borderId="14" xfId="7" applyFont="1" applyFill="1" applyBorder="1" applyAlignment="1">
      <alignment vertical="center" wrapText="1"/>
    </xf>
    <xf numFmtId="0" fontId="6" fillId="0" borderId="0" xfId="0" applyFont="1" applyFill="1" applyBorder="1" applyAlignment="1">
      <alignment wrapText="1"/>
    </xf>
    <xf numFmtId="0" fontId="6" fillId="0" borderId="0" xfId="0" applyFont="1" applyBorder="1" applyAlignment="1">
      <alignment wrapText="1"/>
    </xf>
    <xf numFmtId="0" fontId="6" fillId="0" borderId="0" xfId="0" applyFont="1" applyFill="1"/>
    <xf numFmtId="0" fontId="28" fillId="0" borderId="0" xfId="0" applyFont="1" applyFill="1" applyBorder="1"/>
    <xf numFmtId="167" fontId="0" fillId="0" borderId="0" xfId="0" applyNumberFormat="1" applyBorder="1"/>
    <xf numFmtId="164" fontId="0" fillId="0" borderId="0" xfId="0" applyNumberFormat="1"/>
    <xf numFmtId="0" fontId="26" fillId="0" borderId="0" xfId="0" applyFont="1" applyFill="1" applyBorder="1" applyAlignment="1">
      <alignment vertical="center"/>
    </xf>
    <xf numFmtId="4" fontId="4" fillId="3" borderId="24" xfId="0" applyNumberFormat="1" applyFont="1" applyFill="1" applyBorder="1" applyAlignment="1">
      <alignment horizontal="right" vertical="center" wrapText="1"/>
    </xf>
    <xf numFmtId="0" fontId="5" fillId="0" borderId="2" xfId="0" applyFont="1" applyBorder="1" applyAlignment="1">
      <alignment horizontal="right" vertical="center"/>
    </xf>
    <xf numFmtId="10" fontId="5" fillId="0" borderId="2" xfId="0" applyNumberFormat="1" applyFont="1" applyFill="1" applyBorder="1" applyAlignment="1">
      <alignment horizontal="center" vertical="center"/>
    </xf>
    <xf numFmtId="164" fontId="9" fillId="0" borderId="0" xfId="0" applyNumberFormat="1" applyFont="1" applyFill="1" applyBorder="1" applyAlignment="1">
      <alignment horizontal="center" vertical="center"/>
    </xf>
    <xf numFmtId="164" fontId="9" fillId="3" borderId="0"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0" fontId="5" fillId="0" borderId="0" xfId="0" applyFont="1" applyBorder="1" applyAlignment="1">
      <alignment horizontal="right" vertical="center"/>
    </xf>
    <xf numFmtId="0" fontId="19" fillId="0" borderId="0" xfId="0" applyFont="1" applyBorder="1" applyAlignment="1">
      <alignment vertical="center" wrapText="1"/>
    </xf>
    <xf numFmtId="0" fontId="8" fillId="0" borderId="3" xfId="0" applyFont="1" applyBorder="1" applyAlignment="1">
      <alignment horizontal="justify" vertical="center"/>
    </xf>
    <xf numFmtId="165" fontId="9" fillId="0" borderId="32" xfId="0" applyNumberFormat="1" applyFont="1" applyBorder="1" applyAlignment="1">
      <alignment horizontal="left" vertical="center"/>
    </xf>
    <xf numFmtId="0" fontId="9" fillId="0" borderId="0" xfId="0" applyFont="1" applyFill="1" applyBorder="1" applyAlignment="1">
      <alignment horizontal="center"/>
    </xf>
    <xf numFmtId="10" fontId="9" fillId="0" borderId="0" xfId="6" applyNumberFormat="1" applyFont="1" applyFill="1" applyBorder="1" applyAlignment="1">
      <alignment horizontal="center"/>
    </xf>
    <xf numFmtId="0" fontId="6" fillId="0" borderId="5" xfId="0" applyFont="1" applyBorder="1" applyAlignment="1">
      <alignment horizontal="center" vertical="center"/>
    </xf>
    <xf numFmtId="165" fontId="8" fillId="2" borderId="6" xfId="7" applyFont="1" applyFill="1" applyBorder="1" applyAlignment="1">
      <alignment horizontal="right" vertical="center" wrapText="1"/>
    </xf>
    <xf numFmtId="165" fontId="8" fillId="2" borderId="39" xfId="7" applyFont="1" applyFill="1" applyBorder="1" applyAlignment="1">
      <alignment horizontal="right" vertical="center" wrapText="1"/>
    </xf>
    <xf numFmtId="0" fontId="5" fillId="0" borderId="0" xfId="0" applyFont="1" applyFill="1" applyBorder="1" applyAlignment="1">
      <alignment horizontal="left"/>
    </xf>
    <xf numFmtId="0" fontId="5" fillId="0" borderId="0" xfId="0" applyFont="1" applyFill="1" applyAlignment="1">
      <alignment horizontal="left"/>
    </xf>
    <xf numFmtId="0" fontId="25" fillId="3" borderId="0" xfId="0" applyFont="1" applyFill="1"/>
    <xf numFmtId="0" fontId="7" fillId="0" borderId="36"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36" xfId="0" applyFont="1" applyFill="1" applyBorder="1" applyAlignment="1">
      <alignment horizontal="center" vertical="center" wrapText="1"/>
    </xf>
    <xf numFmtId="165" fontId="9" fillId="0" borderId="41" xfId="7" applyFont="1" applyFill="1" applyBorder="1" applyAlignment="1">
      <alignment horizontal="right" vertical="center"/>
    </xf>
    <xf numFmtId="165" fontId="9" fillId="0" borderId="38" xfId="7" applyFont="1" applyFill="1" applyBorder="1" applyAlignment="1">
      <alignment horizontal="right" vertical="center"/>
    </xf>
    <xf numFmtId="165" fontId="7" fillId="2" borderId="42" xfId="0" applyNumberFormat="1" applyFont="1" applyFill="1" applyBorder="1"/>
    <xf numFmtId="0" fontId="9" fillId="0" borderId="0" xfId="0" applyFont="1" applyFill="1" applyAlignment="1"/>
    <xf numFmtId="0" fontId="9" fillId="4" borderId="0" xfId="0" applyFont="1" applyFill="1" applyBorder="1"/>
    <xf numFmtId="0" fontId="13" fillId="4" borderId="0" xfId="0" applyFont="1" applyFill="1"/>
    <xf numFmtId="165" fontId="6" fillId="0" borderId="3" xfId="7" quotePrefix="1" applyFont="1" applyFill="1" applyBorder="1" applyAlignment="1">
      <alignment horizontal="justify" vertical="center"/>
    </xf>
    <xf numFmtId="0" fontId="8" fillId="0" borderId="37" xfId="0" applyFont="1" applyBorder="1" applyAlignment="1">
      <alignment horizontal="center" vertical="center"/>
    </xf>
    <xf numFmtId="165" fontId="12" fillId="0" borderId="3" xfId="7" applyFont="1" applyFill="1" applyBorder="1" applyAlignment="1">
      <alignment vertical="center" wrapText="1"/>
    </xf>
    <xf numFmtId="165" fontId="11" fillId="0" borderId="15" xfId="7" applyNumberFormat="1" applyFont="1" applyFill="1" applyBorder="1" applyAlignment="1">
      <alignment vertical="center" wrapText="1"/>
    </xf>
    <xf numFmtId="165" fontId="11" fillId="0" borderId="9" xfId="7" applyNumberFormat="1" applyFont="1" applyFill="1" applyBorder="1" applyAlignment="1">
      <alignment vertical="center" wrapText="1"/>
    </xf>
    <xf numFmtId="165" fontId="12" fillId="0" borderId="14" xfId="7" applyFont="1" applyFill="1" applyBorder="1" applyAlignment="1">
      <alignment vertical="center" wrapText="1"/>
    </xf>
    <xf numFmtId="165" fontId="12" fillId="0" borderId="7" xfId="7" applyFont="1" applyFill="1" applyBorder="1" applyAlignment="1">
      <alignment vertical="center" wrapText="1"/>
    </xf>
    <xf numFmtId="3" fontId="8" fillId="0" borderId="43" xfId="0" applyNumberFormat="1" applyFont="1" applyBorder="1" applyAlignment="1">
      <alignment horizontal="center" vertical="center"/>
    </xf>
    <xf numFmtId="4" fontId="6" fillId="0" borderId="44" xfId="0" applyNumberFormat="1" applyFont="1" applyBorder="1" applyAlignment="1">
      <alignment vertical="center"/>
    </xf>
    <xf numFmtId="165" fontId="8" fillId="0" borderId="2" xfId="7" applyFont="1" applyFill="1" applyBorder="1" applyAlignment="1">
      <alignment horizontal="center" vertical="center"/>
    </xf>
    <xf numFmtId="165" fontId="8" fillId="0" borderId="7" xfId="0" applyNumberFormat="1" applyFont="1" applyBorder="1" applyAlignment="1">
      <alignment horizontal="right" vertical="center"/>
    </xf>
    <xf numFmtId="165" fontId="8" fillId="2" borderId="6" xfId="0" applyNumberFormat="1" applyFont="1" applyFill="1" applyBorder="1"/>
    <xf numFmtId="0" fontId="8" fillId="0" borderId="13" xfId="0" applyFont="1" applyBorder="1" applyAlignment="1">
      <alignment horizontal="center" vertical="center"/>
    </xf>
    <xf numFmtId="0" fontId="8" fillId="0" borderId="37" xfId="0" applyFont="1" applyBorder="1" applyAlignment="1">
      <alignment vertical="center" wrapText="1"/>
    </xf>
    <xf numFmtId="0" fontId="6" fillId="0" borderId="37" xfId="0" applyFont="1" applyBorder="1" applyAlignment="1">
      <alignment horizontal="center" vertical="center" wrapText="1"/>
    </xf>
    <xf numFmtId="0" fontId="6" fillId="0" borderId="9" xfId="0" applyFont="1" applyBorder="1" applyAlignment="1">
      <alignment horizontal="center" vertical="center"/>
    </xf>
    <xf numFmtId="0" fontId="6" fillId="0" borderId="3" xfId="0" applyFont="1" applyBorder="1" applyAlignment="1">
      <alignment vertical="center" wrapText="1"/>
    </xf>
    <xf numFmtId="0" fontId="6" fillId="0" borderId="3" xfId="0" applyFont="1" applyBorder="1" applyAlignment="1">
      <alignment horizontal="left" vertical="center" wrapText="1"/>
    </xf>
    <xf numFmtId="0" fontId="6" fillId="0" borderId="3" xfId="0" applyFont="1" applyBorder="1" applyAlignment="1">
      <alignment vertical="center"/>
    </xf>
    <xf numFmtId="0" fontId="6" fillId="0" borderId="3" xfId="0" applyFont="1" applyBorder="1" applyAlignment="1">
      <alignment horizontal="righ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17" fontId="6" fillId="0" borderId="5" xfId="0" applyNumberFormat="1" applyFont="1" applyBorder="1" applyAlignment="1">
      <alignment horizontal="center" vertical="center"/>
    </xf>
    <xf numFmtId="0" fontId="6" fillId="0" borderId="5" xfId="0" applyFont="1" applyBorder="1" applyAlignment="1">
      <alignment vertical="center"/>
    </xf>
    <xf numFmtId="165" fontId="6" fillId="0" borderId="3" xfId="0" applyNumberFormat="1" applyFont="1" applyFill="1" applyBorder="1" applyAlignment="1">
      <alignment horizontal="right" vertical="center" wrapText="1"/>
    </xf>
    <xf numFmtId="0" fontId="6" fillId="0" borderId="37" xfId="0" applyFont="1" applyFill="1" applyBorder="1" applyAlignment="1">
      <alignment horizontal="center" vertical="center" wrapText="1"/>
    </xf>
    <xf numFmtId="165" fontId="8" fillId="4" borderId="6" xfId="0" applyNumberFormat="1" applyFont="1" applyFill="1" applyBorder="1" applyAlignment="1">
      <alignment vertical="center"/>
    </xf>
    <xf numFmtId="0" fontId="31" fillId="0" borderId="0" xfId="0" applyFont="1" applyAlignment="1">
      <alignment horizontal="left"/>
    </xf>
    <xf numFmtId="0" fontId="9" fillId="0" borderId="0" xfId="0" applyFont="1" applyFill="1" applyAlignment="1">
      <alignment vertical="center"/>
    </xf>
    <xf numFmtId="0" fontId="9" fillId="0" borderId="33" xfId="0" applyFont="1" applyFill="1" applyBorder="1" applyAlignment="1">
      <alignment vertical="center"/>
    </xf>
    <xf numFmtId="4" fontId="9" fillId="0" borderId="0" xfId="0" applyNumberFormat="1" applyFont="1" applyFill="1" applyBorder="1" applyAlignment="1">
      <alignment vertical="center"/>
    </xf>
    <xf numFmtId="0" fontId="7" fillId="5" borderId="2" xfId="0" applyFont="1" applyFill="1" applyBorder="1" applyAlignment="1">
      <alignment horizontal="center" vertical="center" wrapText="1"/>
    </xf>
    <xf numFmtId="165" fontId="6" fillId="5" borderId="37" xfId="7" applyFont="1" applyFill="1" applyBorder="1" applyAlignment="1">
      <alignment horizontal="center" vertical="center"/>
    </xf>
    <xf numFmtId="165" fontId="6" fillId="5" borderId="3" xfId="7" applyNumberFormat="1" applyFont="1" applyFill="1" applyBorder="1" applyAlignment="1">
      <alignment horizontal="center" vertical="center"/>
    </xf>
    <xf numFmtId="165" fontId="6" fillId="5" borderId="5" xfId="7" applyFont="1" applyFill="1" applyBorder="1" applyAlignment="1">
      <alignment horizontal="center" vertical="center"/>
    </xf>
    <xf numFmtId="0" fontId="13" fillId="5" borderId="0" xfId="0" applyFont="1" applyFill="1"/>
    <xf numFmtId="4" fontId="8" fillId="0" borderId="14" xfId="0" applyNumberFormat="1" applyFont="1" applyBorder="1" applyAlignment="1">
      <alignment vertical="center"/>
    </xf>
    <xf numFmtId="4" fontId="8" fillId="0" borderId="45" xfId="0" applyNumberFormat="1" applyFont="1" applyBorder="1" applyAlignment="1">
      <alignment vertical="center"/>
    </xf>
    <xf numFmtId="0" fontId="9" fillId="5" borderId="0" xfId="0" applyFont="1" applyFill="1" applyAlignment="1">
      <alignment horizontal="right"/>
    </xf>
    <xf numFmtId="0" fontId="7" fillId="5" borderId="36" xfId="0" applyFont="1" applyFill="1" applyBorder="1" applyAlignment="1">
      <alignment horizontal="center" vertical="center" wrapText="1"/>
    </xf>
    <xf numFmtId="2" fontId="6" fillId="5" borderId="3" xfId="0" applyNumberFormat="1" applyFont="1" applyFill="1" applyBorder="1" applyAlignment="1">
      <alignment vertical="center" wrapText="1"/>
    </xf>
    <xf numFmtId="4" fontId="8" fillId="5" borderId="45" xfId="0" applyNumberFormat="1" applyFont="1" applyFill="1" applyBorder="1" applyAlignment="1">
      <alignment vertical="center"/>
    </xf>
    <xf numFmtId="165" fontId="6" fillId="5" borderId="3" xfId="7" applyFont="1" applyFill="1" applyBorder="1" applyAlignment="1">
      <alignment horizontal="center" vertical="center"/>
    </xf>
    <xf numFmtId="164" fontId="22" fillId="0" borderId="0" xfId="0" applyNumberFormat="1" applyFont="1"/>
    <xf numFmtId="0" fontId="22" fillId="0" borderId="0" xfId="0" applyFont="1" applyAlignment="1">
      <alignment horizontal="right"/>
    </xf>
    <xf numFmtId="4" fontId="9" fillId="0" borderId="0" xfId="0" applyNumberFormat="1" applyFont="1" applyFill="1" applyBorder="1" applyAlignment="1">
      <alignment vertical="center" wrapText="1"/>
    </xf>
    <xf numFmtId="4" fontId="13" fillId="0" borderId="0" xfId="0" applyNumberFormat="1" applyFont="1" applyFill="1" applyAlignment="1">
      <alignment vertical="center"/>
    </xf>
    <xf numFmtId="10" fontId="8" fillId="0" borderId="13" xfId="7" applyNumberFormat="1" applyFont="1" applyFill="1" applyBorder="1" applyAlignment="1">
      <alignment vertical="center" wrapText="1"/>
    </xf>
    <xf numFmtId="165" fontId="6" fillId="0" borderId="37" xfId="7" applyFont="1" applyFill="1" applyBorder="1" applyAlignment="1">
      <alignment vertical="center" wrapText="1"/>
    </xf>
    <xf numFmtId="165" fontId="8" fillId="0" borderId="12" xfId="7" applyFont="1" applyFill="1" applyBorder="1" applyAlignment="1">
      <alignment vertical="center" wrapText="1"/>
    </xf>
    <xf numFmtId="0" fontId="9" fillId="0" borderId="13" xfId="0" applyFont="1" applyFill="1" applyBorder="1" applyAlignment="1">
      <alignment vertical="center" wrapText="1"/>
    </xf>
    <xf numFmtId="0" fontId="9" fillId="0" borderId="12" xfId="0" applyFont="1" applyFill="1" applyBorder="1" applyAlignment="1">
      <alignment vertical="center" wrapText="1"/>
    </xf>
    <xf numFmtId="4" fontId="9" fillId="0" borderId="9" xfId="0" applyNumberFormat="1" applyFont="1" applyFill="1" applyBorder="1" applyAlignment="1">
      <alignment vertical="center" wrapText="1"/>
    </xf>
    <xf numFmtId="10" fontId="9" fillId="0" borderId="7" xfId="0" applyNumberFormat="1" applyFont="1" applyFill="1" applyBorder="1" applyAlignment="1">
      <alignment vertical="center" wrapText="1"/>
    </xf>
    <xf numFmtId="0" fontId="13" fillId="0" borderId="7" xfId="0" applyFont="1" applyFill="1" applyBorder="1" applyAlignment="1">
      <alignment vertical="center"/>
    </xf>
    <xf numFmtId="0" fontId="11" fillId="2" borderId="11" xfId="0" applyFont="1" applyFill="1" applyBorder="1" applyAlignment="1">
      <alignment horizontal="center" vertical="center" wrapText="1"/>
    </xf>
    <xf numFmtId="165" fontId="8" fillId="0" borderId="3" xfId="7" applyFont="1" applyFill="1" applyBorder="1" applyAlignment="1">
      <alignment horizontal="center" vertical="center" wrapText="1"/>
    </xf>
    <xf numFmtId="0" fontId="12" fillId="0" borderId="12" xfId="0" applyFont="1" applyBorder="1" applyAlignment="1">
      <alignment horizontal="center" vertical="center"/>
    </xf>
    <xf numFmtId="0" fontId="3" fillId="0" borderId="0" xfId="0" applyFont="1" applyAlignment="1">
      <alignment vertical="center"/>
    </xf>
    <xf numFmtId="0" fontId="3" fillId="0" borderId="0" xfId="0" applyFont="1"/>
    <xf numFmtId="0" fontId="3" fillId="0" borderId="0" xfId="0" applyFont="1" applyAlignment="1">
      <alignment horizontal="center"/>
    </xf>
    <xf numFmtId="0" fontId="44" fillId="0" borderId="3" xfId="0" applyFont="1" applyBorder="1" applyAlignment="1">
      <alignment horizontal="center" vertical="center"/>
    </xf>
    <xf numFmtId="0" fontId="45" fillId="0" borderId="3" xfId="0" applyFont="1" applyBorder="1" applyAlignment="1">
      <alignment vertical="center" wrapText="1"/>
    </xf>
    <xf numFmtId="0" fontId="6" fillId="4" borderId="3" xfId="0" quotePrefix="1" applyFont="1" applyFill="1" applyBorder="1" applyAlignment="1">
      <alignment horizontal="center" vertical="center"/>
    </xf>
    <xf numFmtId="0" fontId="45" fillId="0" borderId="3" xfId="0" applyFont="1" applyFill="1" applyBorder="1" applyAlignment="1">
      <alignment vertical="center" wrapText="1"/>
    </xf>
    <xf numFmtId="0" fontId="44" fillId="4" borderId="3" xfId="0" applyFont="1" applyFill="1" applyBorder="1" applyAlignment="1">
      <alignment horizontal="center" vertical="center"/>
    </xf>
    <xf numFmtId="0" fontId="45" fillId="4" borderId="3" xfId="0" applyFont="1" applyFill="1" applyBorder="1" applyAlignment="1">
      <alignment vertical="center" wrapText="1"/>
    </xf>
    <xf numFmtId="0" fontId="6" fillId="4" borderId="3" xfId="0" quotePrefix="1" applyFont="1" applyFill="1" applyBorder="1" applyAlignment="1">
      <alignment vertical="center" wrapText="1"/>
    </xf>
    <xf numFmtId="164" fontId="6" fillId="4" borderId="3" xfId="0" quotePrefix="1" applyNumberFormat="1" applyFont="1" applyFill="1" applyBorder="1" applyAlignment="1">
      <alignment horizontal="right" vertical="center"/>
    </xf>
    <xf numFmtId="0" fontId="6" fillId="4" borderId="3" xfId="0" applyFont="1" applyFill="1" applyBorder="1" applyAlignment="1">
      <alignment vertical="center" wrapText="1"/>
    </xf>
    <xf numFmtId="164" fontId="6" fillId="4" borderId="3" xfId="0" applyNumberFormat="1" applyFont="1" applyFill="1" applyBorder="1" applyAlignment="1">
      <alignment horizontal="right" vertical="center"/>
    </xf>
    <xf numFmtId="0" fontId="6" fillId="4" borderId="3" xfId="0" quotePrefix="1" applyFont="1" applyFill="1" applyBorder="1" applyAlignment="1">
      <alignment horizontal="left" vertical="center" wrapText="1"/>
    </xf>
    <xf numFmtId="0" fontId="6" fillId="4" borderId="3" xfId="0" applyFont="1" applyFill="1" applyBorder="1" applyAlignment="1">
      <alignment horizontal="center" vertical="center"/>
    </xf>
    <xf numFmtId="164" fontId="6" fillId="4" borderId="3" xfId="7" applyNumberFormat="1" applyFont="1" applyFill="1" applyBorder="1" applyAlignment="1">
      <alignment horizontal="center" vertical="center"/>
    </xf>
    <xf numFmtId="0" fontId="6" fillId="4" borderId="3" xfId="0" applyFont="1" applyFill="1" applyBorder="1" applyAlignment="1">
      <alignment horizontal="justify" vertical="center" wrapText="1"/>
    </xf>
    <xf numFmtId="164" fontId="6" fillId="4" borderId="3" xfId="7" applyNumberFormat="1" applyFont="1" applyFill="1" applyBorder="1" applyAlignment="1">
      <alignment vertical="center"/>
    </xf>
    <xf numFmtId="10" fontId="46" fillId="3" borderId="0" xfId="6" applyNumberFormat="1" applyFont="1" applyFill="1" applyBorder="1" applyAlignment="1">
      <alignment horizontal="center"/>
    </xf>
    <xf numFmtId="165" fontId="6" fillId="4" borderId="3" xfId="7" applyFont="1" applyFill="1" applyBorder="1" applyAlignment="1">
      <alignment horizontal="center" vertical="center"/>
    </xf>
    <xf numFmtId="0" fontId="47" fillId="3" borderId="0" xfId="0" applyFont="1" applyFill="1"/>
    <xf numFmtId="0" fontId="6" fillId="4" borderId="3" xfId="0" applyFont="1" applyFill="1" applyBorder="1" applyAlignment="1" applyProtection="1">
      <alignment vertical="center" wrapText="1"/>
      <protection locked="0" hidden="1"/>
    </xf>
    <xf numFmtId="0" fontId="6" fillId="4" borderId="3" xfId="0" applyFont="1" applyFill="1" applyBorder="1" applyAlignment="1">
      <alignment vertical="center"/>
    </xf>
    <xf numFmtId="165" fontId="6" fillId="4" borderId="3" xfId="7" applyFont="1" applyFill="1" applyBorder="1" applyAlignment="1">
      <alignment horizontal="left" vertical="center" wrapText="1"/>
    </xf>
    <xf numFmtId="164" fontId="6" fillId="0" borderId="3" xfId="0" applyNumberFormat="1" applyFont="1" applyFill="1" applyBorder="1" applyAlignment="1">
      <alignment horizontal="right" vertical="center"/>
    </xf>
    <xf numFmtId="0" fontId="34" fillId="0" borderId="11" xfId="0" applyFont="1" applyBorder="1" applyAlignment="1">
      <alignment horizontal="center" vertical="center"/>
    </xf>
    <xf numFmtId="0" fontId="34" fillId="0" borderId="11" xfId="0" applyFont="1" applyFill="1" applyBorder="1" applyAlignment="1">
      <alignment horizontal="left" vertical="center"/>
    </xf>
    <xf numFmtId="0" fontId="34" fillId="0" borderId="11" xfId="0" applyFont="1" applyFill="1" applyBorder="1" applyAlignment="1">
      <alignment vertical="center" wrapText="1"/>
    </xf>
    <xf numFmtId="165" fontId="34" fillId="0" borderId="11" xfId="7" applyFont="1" applyFill="1" applyBorder="1" applyAlignment="1">
      <alignment vertical="center" wrapText="1"/>
    </xf>
    <xf numFmtId="167" fontId="34" fillId="0" borderId="0" xfId="0" applyNumberFormat="1" applyFont="1" applyAlignment="1">
      <alignment vertical="center"/>
    </xf>
    <xf numFmtId="0" fontId="34" fillId="0" borderId="0" xfId="0" applyFont="1" applyAlignment="1">
      <alignment vertical="center"/>
    </xf>
    <xf numFmtId="0" fontId="32" fillId="2" borderId="11" xfId="0" applyFont="1" applyFill="1" applyBorder="1" applyAlignment="1">
      <alignment horizontal="center" vertical="center"/>
    </xf>
    <xf numFmtId="0" fontId="32" fillId="2" borderId="11" xfId="0" applyFont="1" applyFill="1" applyBorder="1" applyAlignment="1">
      <alignment horizontal="center" vertical="center" wrapText="1"/>
    </xf>
    <xf numFmtId="0" fontId="34" fillId="0" borderId="11" xfId="0" applyFont="1" applyBorder="1" applyAlignment="1">
      <alignment horizontal="left" vertical="center"/>
    </xf>
    <xf numFmtId="0" fontId="34" fillId="0" borderId="11" xfId="0" applyFont="1" applyBorder="1" applyAlignment="1">
      <alignment vertical="center" wrapText="1"/>
    </xf>
    <xf numFmtId="165" fontId="34" fillId="0" borderId="11" xfId="7" applyFont="1" applyBorder="1" applyAlignment="1">
      <alignment horizontal="center" vertical="center"/>
    </xf>
    <xf numFmtId="0" fontId="34" fillId="0" borderId="0" xfId="0" applyFont="1" applyFill="1" applyBorder="1" applyAlignment="1">
      <alignment vertical="center"/>
    </xf>
    <xf numFmtId="0" fontId="34" fillId="3" borderId="11" xfId="0" applyFont="1" applyFill="1" applyBorder="1" applyAlignment="1">
      <alignment horizontal="left" vertical="center"/>
    </xf>
    <xf numFmtId="0" fontId="34" fillId="3" borderId="11" xfId="0" applyFont="1" applyFill="1" applyBorder="1" applyAlignment="1">
      <alignment vertical="center" wrapText="1"/>
    </xf>
    <xf numFmtId="0" fontId="34" fillId="3" borderId="11" xfId="0" applyFont="1" applyFill="1" applyBorder="1" applyAlignment="1">
      <alignment horizontal="center" vertical="center"/>
    </xf>
    <xf numFmtId="165" fontId="34" fillId="3" borderId="11" xfId="7" applyFont="1" applyFill="1" applyBorder="1" applyAlignment="1">
      <alignment vertical="center"/>
    </xf>
    <xf numFmtId="0" fontId="3" fillId="0" borderId="0" xfId="0" applyFont="1" applyFill="1" applyBorder="1"/>
    <xf numFmtId="0" fontId="34" fillId="0" borderId="11" xfId="0" applyFont="1" applyFill="1" applyBorder="1" applyAlignment="1">
      <alignment horizontal="center" vertical="center"/>
    </xf>
    <xf numFmtId="165" fontId="34" fillId="3" borderId="11" xfId="7" applyFont="1" applyFill="1" applyBorder="1" applyAlignment="1">
      <alignment horizontal="center" vertical="center"/>
    </xf>
    <xf numFmtId="0" fontId="34" fillId="0" borderId="11" xfId="0" applyFont="1" applyFill="1" applyBorder="1" applyAlignment="1">
      <alignment wrapText="1"/>
    </xf>
    <xf numFmtId="0" fontId="34" fillId="0" borderId="11" xfId="0" applyFont="1" applyBorder="1" applyAlignment="1">
      <alignment horizontal="center"/>
    </xf>
    <xf numFmtId="165" fontId="34" fillId="0" borderId="11" xfId="7" applyFont="1" applyFill="1" applyBorder="1" applyAlignment="1">
      <alignment horizontal="center" vertical="center" wrapText="1"/>
    </xf>
    <xf numFmtId="165" fontId="34" fillId="0" borderId="11" xfId="7" applyFont="1" applyFill="1" applyBorder="1" applyAlignment="1">
      <alignment vertical="center"/>
    </xf>
    <xf numFmtId="2" fontId="34" fillId="0" borderId="0" xfId="0" applyNumberFormat="1" applyFont="1" applyAlignment="1">
      <alignment vertical="center"/>
    </xf>
    <xf numFmtId="167" fontId="34" fillId="0" borderId="0" xfId="0" applyNumberFormat="1" applyFont="1" applyFill="1" applyAlignment="1">
      <alignment vertical="center"/>
    </xf>
    <xf numFmtId="0" fontId="34" fillId="0" borderId="0" xfId="0" applyFont="1" applyFill="1" applyAlignment="1">
      <alignment vertical="center"/>
    </xf>
    <xf numFmtId="0" fontId="34" fillId="0" borderId="11" xfId="0" applyFont="1" applyFill="1" applyBorder="1" applyAlignment="1">
      <alignment horizontal="left" vertical="center" wrapText="1"/>
    </xf>
    <xf numFmtId="0" fontId="34" fillId="0" borderId="11" xfId="0" quotePrefix="1" applyFont="1" applyFill="1" applyBorder="1" applyAlignment="1">
      <alignment horizontal="left" vertical="center" wrapText="1"/>
    </xf>
    <xf numFmtId="0" fontId="34" fillId="0" borderId="0" xfId="0" applyFont="1" applyAlignment="1">
      <alignment vertical="center" wrapText="1"/>
    </xf>
    <xf numFmtId="0" fontId="34" fillId="0" borderId="11" xfId="0" quotePrefix="1" applyFont="1" applyFill="1" applyBorder="1" applyAlignment="1">
      <alignment horizontal="center" vertical="center"/>
    </xf>
    <xf numFmtId="165" fontId="34" fillId="0" borderId="11" xfId="7" applyFont="1" applyBorder="1" applyAlignment="1">
      <alignment vertical="center"/>
    </xf>
    <xf numFmtId="0" fontId="34" fillId="0" borderId="11" xfId="0" applyFont="1" applyBorder="1" applyAlignment="1">
      <alignment horizontal="left" vertical="center" wrapText="1"/>
    </xf>
    <xf numFmtId="0" fontId="6" fillId="4" borderId="0" xfId="0" applyFont="1" applyFill="1" applyBorder="1"/>
    <xf numFmtId="164" fontId="6" fillId="4" borderId="5" xfId="7" applyNumberFormat="1" applyFont="1" applyFill="1" applyBorder="1" applyAlignment="1">
      <alignment horizontal="center" vertical="center"/>
    </xf>
    <xf numFmtId="0" fontId="27" fillId="4" borderId="0" xfId="0" applyFont="1" applyFill="1" applyBorder="1"/>
    <xf numFmtId="165" fontId="6" fillId="0" borderId="3" xfId="0" applyNumberFormat="1" applyFont="1" applyBorder="1" applyAlignment="1">
      <alignment horizontal="right" vertical="center" wrapText="1"/>
    </xf>
    <xf numFmtId="0" fontId="8" fillId="0" borderId="3" xfId="0" quotePrefix="1" applyFont="1" applyBorder="1" applyAlignment="1">
      <alignment horizontal="justify" vertical="center" wrapText="1"/>
    </xf>
    <xf numFmtId="0" fontId="44" fillId="0" borderId="15" xfId="0" applyFont="1" applyBorder="1" applyAlignment="1">
      <alignment horizontal="center" vertical="center"/>
    </xf>
    <xf numFmtId="165" fontId="6" fillId="4" borderId="3" xfId="7" applyFont="1" applyFill="1" applyBorder="1" applyAlignment="1">
      <alignment horizontal="right" vertical="center"/>
    </xf>
    <xf numFmtId="165" fontId="8" fillId="0" borderId="3" xfId="0" applyNumberFormat="1" applyFont="1" applyBorder="1" applyAlignment="1">
      <alignment horizontal="center" vertical="center"/>
    </xf>
    <xf numFmtId="0" fontId="7" fillId="6" borderId="2" xfId="0" applyFont="1" applyFill="1" applyBorder="1" applyAlignment="1">
      <alignment horizontal="center" vertical="center" wrapText="1"/>
    </xf>
    <xf numFmtId="165" fontId="6" fillId="6" borderId="37" xfId="7" applyFont="1" applyFill="1" applyBorder="1" applyAlignment="1">
      <alignment horizontal="center" vertical="center"/>
    </xf>
    <xf numFmtId="165" fontId="6" fillId="6" borderId="3" xfId="7" applyNumberFormat="1" applyFont="1" applyFill="1" applyBorder="1" applyAlignment="1">
      <alignment horizontal="center" vertical="center"/>
    </xf>
    <xf numFmtId="0" fontId="13" fillId="6" borderId="0" xfId="0" applyFont="1" applyFill="1"/>
    <xf numFmtId="0" fontId="9" fillId="6" borderId="0" xfId="0" applyFont="1" applyFill="1" applyAlignment="1">
      <alignment horizontal="right"/>
    </xf>
    <xf numFmtId="0" fontId="7" fillId="6" borderId="36" xfId="0" applyFont="1" applyFill="1" applyBorder="1" applyAlignment="1">
      <alignment horizontal="center" vertical="center" wrapText="1"/>
    </xf>
    <xf numFmtId="2" fontId="6" fillId="6" borderId="3" xfId="0" applyNumberFormat="1" applyFont="1" applyFill="1" applyBorder="1" applyAlignment="1">
      <alignment vertical="center" wrapText="1"/>
    </xf>
    <xf numFmtId="4" fontId="8" fillId="6" borderId="45" xfId="0" applyNumberFormat="1" applyFont="1" applyFill="1" applyBorder="1" applyAlignment="1">
      <alignment vertical="center"/>
    </xf>
    <xf numFmtId="165" fontId="6" fillId="6" borderId="3" xfId="7" applyFont="1" applyFill="1" applyBorder="1" applyAlignment="1">
      <alignment horizontal="center" vertical="center"/>
    </xf>
    <xf numFmtId="0" fontId="9" fillId="0" borderId="0" xfId="0" applyFont="1" applyFill="1" applyBorder="1" applyAlignment="1">
      <alignment horizontal="center" vertical="center"/>
    </xf>
    <xf numFmtId="0" fontId="48" fillId="0" borderId="0" xfId="0" applyFont="1" applyFill="1" applyAlignment="1">
      <alignment vertical="center"/>
    </xf>
    <xf numFmtId="0" fontId="6" fillId="0" borderId="46" xfId="0" applyFont="1" applyBorder="1" applyAlignment="1">
      <alignment horizontal="center" vertical="center"/>
    </xf>
    <xf numFmtId="0" fontId="9" fillId="0" borderId="44" xfId="0" applyFont="1" applyFill="1" applyBorder="1" applyAlignment="1">
      <alignment vertical="center" wrapText="1"/>
    </xf>
    <xf numFmtId="4" fontId="9" fillId="0" borderId="15" xfId="0" applyNumberFormat="1" applyFont="1" applyFill="1" applyBorder="1" applyAlignment="1">
      <alignment vertical="center" wrapText="1"/>
    </xf>
    <xf numFmtId="0" fontId="13" fillId="0" borderId="15" xfId="0" applyFont="1" applyFill="1" applyBorder="1" applyAlignment="1">
      <alignment vertical="center"/>
    </xf>
    <xf numFmtId="0" fontId="13" fillId="0" borderId="4" xfId="0" applyFont="1" applyFill="1" applyBorder="1" applyAlignment="1">
      <alignment vertical="center"/>
    </xf>
    <xf numFmtId="0" fontId="13" fillId="0" borderId="6" xfId="0" applyFont="1" applyFill="1" applyBorder="1" applyAlignment="1">
      <alignment vertical="center"/>
    </xf>
    <xf numFmtId="0" fontId="43" fillId="7" borderId="47" xfId="0" applyFont="1" applyFill="1" applyBorder="1" applyAlignment="1">
      <alignment horizontal="center" vertical="center"/>
    </xf>
    <xf numFmtId="0" fontId="0" fillId="7" borderId="2" xfId="0" applyFill="1" applyBorder="1" applyAlignment="1">
      <alignment horizontal="center" vertical="center"/>
    </xf>
    <xf numFmtId="0" fontId="3" fillId="0" borderId="48" xfId="0" applyFont="1" applyBorder="1" applyAlignment="1">
      <alignment vertical="center"/>
    </xf>
    <xf numFmtId="0" fontId="0" fillId="0" borderId="49" xfId="0" applyBorder="1" applyAlignment="1">
      <alignment horizontal="center" vertical="center"/>
    </xf>
    <xf numFmtId="165" fontId="42" fillId="0" borderId="50" xfId="7" applyFont="1" applyBorder="1" applyAlignment="1">
      <alignment vertical="center"/>
    </xf>
    <xf numFmtId="165" fontId="42" fillId="0" borderId="49" xfId="7" applyFont="1" applyBorder="1" applyAlignment="1">
      <alignment vertical="center"/>
    </xf>
    <xf numFmtId="0" fontId="3" fillId="0" borderId="13" xfId="0" applyFont="1" applyBorder="1" applyAlignment="1">
      <alignment vertical="center"/>
    </xf>
    <xf numFmtId="0" fontId="0" fillId="0" borderId="37" xfId="0" applyBorder="1" applyAlignment="1">
      <alignment vertical="center"/>
    </xf>
    <xf numFmtId="0" fontId="0" fillId="0" borderId="12" xfId="0" applyBorder="1" applyAlignment="1">
      <alignment vertical="center"/>
    </xf>
    <xf numFmtId="0" fontId="0" fillId="0" borderId="9" xfId="0" applyBorder="1" applyAlignment="1">
      <alignment vertical="center"/>
    </xf>
    <xf numFmtId="0" fontId="0" fillId="0" borderId="45" xfId="0" applyBorder="1" applyAlignment="1">
      <alignment horizontal="center" vertical="center"/>
    </xf>
    <xf numFmtId="165" fontId="42" fillId="0" borderId="7" xfId="7" applyFont="1" applyBorder="1" applyAlignment="1">
      <alignment vertical="center"/>
    </xf>
    <xf numFmtId="165" fontId="42" fillId="0" borderId="45" xfId="7" applyFont="1" applyBorder="1" applyAlignment="1">
      <alignment vertical="center"/>
    </xf>
    <xf numFmtId="165" fontId="3" fillId="0" borderId="9" xfId="0" applyNumberFormat="1" applyFont="1" applyBorder="1" applyAlignment="1">
      <alignment vertical="center"/>
    </xf>
    <xf numFmtId="0" fontId="0" fillId="0" borderId="3" xfId="0" applyBorder="1" applyAlignment="1">
      <alignment vertical="center"/>
    </xf>
    <xf numFmtId="0" fontId="0" fillId="0" borderId="7" xfId="0" applyBorder="1" applyAlignment="1">
      <alignment vertical="center"/>
    </xf>
    <xf numFmtId="0" fontId="0" fillId="0" borderId="4" xfId="0" applyBorder="1" applyAlignment="1">
      <alignment vertical="center"/>
    </xf>
    <xf numFmtId="0" fontId="0" fillId="0" borderId="51" xfId="0" applyBorder="1" applyAlignment="1">
      <alignment horizontal="center" vertical="center"/>
    </xf>
    <xf numFmtId="165" fontId="42" fillId="0" borderId="6" xfId="7" applyFont="1" applyBorder="1" applyAlignment="1">
      <alignment vertical="center"/>
    </xf>
    <xf numFmtId="165" fontId="42" fillId="0" borderId="51" xfId="7" applyFont="1" applyBorder="1" applyAlignment="1">
      <alignment vertical="center"/>
    </xf>
    <xf numFmtId="0" fontId="3" fillId="0" borderId="52" xfId="0" applyFont="1" applyBorder="1" applyAlignment="1">
      <alignment vertical="center" wrapText="1"/>
    </xf>
    <xf numFmtId="0" fontId="0" fillId="0" borderId="30" xfId="0" applyBorder="1" applyAlignment="1">
      <alignment horizontal="center" vertical="center"/>
    </xf>
    <xf numFmtId="165" fontId="42" fillId="0" borderId="53" xfId="7" applyFont="1" applyBorder="1" applyAlignment="1">
      <alignment vertical="center"/>
    </xf>
    <xf numFmtId="165" fontId="42" fillId="0" borderId="21" xfId="7" applyFont="1" applyBorder="1" applyAlignment="1">
      <alignment vertical="center"/>
    </xf>
    <xf numFmtId="0" fontId="0" fillId="0" borderId="16" xfId="0" applyBorder="1" applyAlignment="1">
      <alignment vertical="center"/>
    </xf>
    <xf numFmtId="0" fontId="0" fillId="0" borderId="21" xfId="0" applyBorder="1" applyAlignment="1">
      <alignment vertical="center"/>
    </xf>
    <xf numFmtId="165" fontId="42" fillId="0" borderId="19" xfId="7" applyFont="1" applyBorder="1" applyAlignment="1">
      <alignment vertical="center"/>
    </xf>
    <xf numFmtId="0" fontId="0" fillId="0" borderId="51" xfId="0" applyBorder="1" applyAlignment="1">
      <alignment vertical="center"/>
    </xf>
    <xf numFmtId="165" fontId="0" fillId="0" borderId="4" xfId="0" applyNumberFormat="1" applyBorder="1" applyAlignment="1">
      <alignment vertical="center"/>
    </xf>
    <xf numFmtId="0" fontId="0" fillId="0" borderId="5" xfId="0" applyBorder="1" applyAlignment="1">
      <alignment vertical="center"/>
    </xf>
    <xf numFmtId="167" fontId="0" fillId="0" borderId="6" xfId="0" applyNumberFormat="1" applyBorder="1" applyAlignment="1">
      <alignment vertical="center"/>
    </xf>
    <xf numFmtId="0" fontId="49" fillId="5" borderId="0" xfId="0" applyFont="1" applyFill="1" applyAlignment="1">
      <alignment vertical="center"/>
    </xf>
    <xf numFmtId="165" fontId="50" fillId="0" borderId="0" xfId="7" applyFont="1" applyAlignment="1">
      <alignment horizontal="center" vertical="center"/>
    </xf>
    <xf numFmtId="0" fontId="50" fillId="0" borderId="0" xfId="0" applyFont="1" applyAlignment="1">
      <alignment horizontal="center" vertical="center"/>
    </xf>
    <xf numFmtId="165" fontId="50" fillId="0" borderId="0" xfId="0" applyNumberFormat="1" applyFont="1" applyAlignment="1">
      <alignment vertical="center"/>
    </xf>
    <xf numFmtId="0" fontId="3" fillId="0" borderId="0" xfId="0" applyFont="1" applyAlignment="1">
      <alignment vertical="center" wrapText="1"/>
    </xf>
    <xf numFmtId="165" fontId="50" fillId="0" borderId="0" xfId="0" applyNumberFormat="1" applyFont="1" applyAlignment="1">
      <alignment horizontal="center" vertical="center"/>
    </xf>
    <xf numFmtId="165" fontId="51" fillId="0" borderId="0" xfId="0" applyNumberFormat="1" applyFont="1" applyAlignment="1">
      <alignment vertical="center"/>
    </xf>
    <xf numFmtId="0" fontId="51" fillId="0" borderId="0" xfId="0" applyFont="1" applyAlignment="1">
      <alignment horizontal="center" vertical="center"/>
    </xf>
    <xf numFmtId="165" fontId="52" fillId="0" borderId="0" xfId="7" applyFont="1" applyAlignment="1">
      <alignment horizontal="center" vertical="center"/>
    </xf>
    <xf numFmtId="0" fontId="52" fillId="0" borderId="0" xfId="0" applyFont="1" applyAlignment="1">
      <alignment horizontal="center" vertical="center"/>
    </xf>
    <xf numFmtId="165" fontId="52" fillId="0" borderId="0" xfId="0" applyNumberFormat="1" applyFont="1" applyAlignment="1">
      <alignment vertical="center"/>
    </xf>
    <xf numFmtId="0" fontId="52" fillId="0" borderId="0" xfId="0" applyFont="1" applyAlignment="1">
      <alignment vertical="center"/>
    </xf>
    <xf numFmtId="165" fontId="0" fillId="0" borderId="0" xfId="7" applyFont="1" applyAlignment="1">
      <alignment horizontal="center" vertical="center"/>
    </xf>
    <xf numFmtId="0" fontId="3" fillId="0" borderId="0" xfId="0" applyFont="1" applyAlignment="1">
      <alignment horizontal="center" vertical="center"/>
    </xf>
    <xf numFmtId="0" fontId="50" fillId="0" borderId="0" xfId="0" applyFont="1" applyAlignment="1">
      <alignment vertical="center"/>
    </xf>
    <xf numFmtId="0" fontId="52" fillId="0" borderId="0" xfId="0" applyFont="1" applyAlignment="1">
      <alignment horizontal="center" vertical="center" wrapText="1"/>
    </xf>
    <xf numFmtId="165" fontId="52" fillId="0" borderId="0" xfId="0" applyNumberFormat="1" applyFont="1" applyAlignment="1">
      <alignment vertical="center" wrapText="1"/>
    </xf>
    <xf numFmtId="0" fontId="52" fillId="0" borderId="0" xfId="0" applyFont="1" applyAlignment="1">
      <alignment vertical="center" wrapText="1"/>
    </xf>
    <xf numFmtId="0" fontId="3" fillId="0" borderId="16" xfId="0" applyFont="1" applyBorder="1" applyAlignment="1">
      <alignment vertical="center" wrapText="1"/>
    </xf>
    <xf numFmtId="0" fontId="0" fillId="0" borderId="21" xfId="0" applyBorder="1" applyAlignment="1">
      <alignment horizontal="center" vertical="center"/>
    </xf>
    <xf numFmtId="0" fontId="3" fillId="0" borderId="16" xfId="0" applyFont="1" applyBorder="1" applyAlignment="1">
      <alignment vertical="center"/>
    </xf>
    <xf numFmtId="0" fontId="53" fillId="0" borderId="0" xfId="0" applyFont="1" applyAlignment="1">
      <alignment horizontal="center" vertical="center"/>
    </xf>
    <xf numFmtId="165" fontId="51" fillId="0" borderId="0" xfId="7" applyFont="1" applyAlignment="1">
      <alignment horizontal="center" vertical="center"/>
    </xf>
    <xf numFmtId="0" fontId="51" fillId="0" borderId="0" xfId="0" applyFont="1" applyAlignment="1">
      <alignment horizontal="center" vertical="center" wrapText="1"/>
    </xf>
    <xf numFmtId="0" fontId="0" fillId="0" borderId="0" xfId="0" applyAlignment="1">
      <alignment vertical="center" wrapText="1"/>
    </xf>
    <xf numFmtId="0" fontId="11" fillId="0" borderId="11" xfId="0" applyFont="1" applyFill="1" applyBorder="1" applyAlignment="1">
      <alignment horizontal="center"/>
    </xf>
    <xf numFmtId="0" fontId="11" fillId="0" borderId="11" xfId="0" applyFont="1" applyFill="1" applyBorder="1" applyAlignment="1">
      <alignment horizontal="center" vertical="center" wrapText="1"/>
    </xf>
    <xf numFmtId="167" fontId="3" fillId="0" borderId="0" xfId="0" applyNumberFormat="1" applyFont="1" applyFill="1"/>
    <xf numFmtId="0" fontId="3" fillId="0" borderId="0" xfId="0" applyFont="1" applyFill="1"/>
    <xf numFmtId="0" fontId="3" fillId="0" borderId="11" xfId="0" applyFont="1" applyFill="1" applyBorder="1" applyAlignment="1">
      <alignment horizontal="center" vertical="center"/>
    </xf>
    <xf numFmtId="0" fontId="3" fillId="0" borderId="11" xfId="0" applyFont="1" applyFill="1" applyBorder="1" applyAlignment="1">
      <alignment horizontal="left" vertical="center"/>
    </xf>
    <xf numFmtId="0" fontId="3" fillId="0" borderId="11" xfId="0" applyFont="1" applyFill="1" applyBorder="1" applyAlignment="1">
      <alignment vertical="center" wrapText="1"/>
    </xf>
    <xf numFmtId="2" fontId="3" fillId="0" borderId="11" xfId="0" applyNumberFormat="1" applyFont="1" applyFill="1" applyBorder="1" applyAlignment="1">
      <alignment vertical="center"/>
    </xf>
    <xf numFmtId="167" fontId="3" fillId="0" borderId="0" xfId="0" applyNumberFormat="1" applyFont="1" applyFill="1" applyAlignment="1">
      <alignment vertical="center"/>
    </xf>
    <xf numFmtId="0" fontId="3" fillId="0" borderId="0" xfId="0" applyFont="1" applyFill="1" applyAlignment="1">
      <alignment vertical="center"/>
    </xf>
    <xf numFmtId="0" fontId="3" fillId="0" borderId="11" xfId="0" quotePrefix="1" applyFont="1" applyFill="1" applyBorder="1" applyAlignment="1">
      <alignment horizontal="center" vertical="center"/>
    </xf>
    <xf numFmtId="0" fontId="3" fillId="0" borderId="11" xfId="0" applyFont="1" applyFill="1" applyBorder="1" applyAlignment="1">
      <alignment vertical="center"/>
    </xf>
    <xf numFmtId="167" fontId="3" fillId="0" borderId="54"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horizontal="center"/>
    </xf>
    <xf numFmtId="0" fontId="8" fillId="0" borderId="37" xfId="0" quotePrefix="1" applyFont="1" applyFill="1" applyBorder="1" applyAlignment="1">
      <alignment horizontal="center" vertical="center"/>
    </xf>
    <xf numFmtId="0" fontId="8" fillId="0" borderId="37" xfId="0" quotePrefix="1" applyFont="1" applyFill="1" applyBorder="1" applyAlignment="1">
      <alignment horizontal="justify" vertical="center"/>
    </xf>
    <xf numFmtId="0" fontId="6" fillId="0" borderId="37" xfId="0" quotePrefix="1" applyFont="1" applyFill="1" applyBorder="1" applyAlignment="1">
      <alignment horizontal="center" vertical="center"/>
    </xf>
    <xf numFmtId="4" fontId="6" fillId="0" borderId="37" xfId="0" applyNumberFormat="1" applyFont="1" applyFill="1" applyBorder="1" applyAlignment="1">
      <alignment horizontal="right" vertical="center"/>
    </xf>
    <xf numFmtId="165" fontId="6" fillId="4" borderId="3" xfId="7" applyFont="1" applyFill="1" applyBorder="1" applyAlignment="1">
      <alignment horizontal="right" vertical="center" wrapText="1"/>
    </xf>
    <xf numFmtId="4" fontId="6" fillId="4" borderId="3" xfId="0" applyNumberFormat="1" applyFont="1" applyFill="1" applyBorder="1" applyAlignment="1" applyProtection="1">
      <alignment horizontal="right" vertical="center"/>
      <protection locked="0"/>
    </xf>
    <xf numFmtId="0" fontId="44" fillId="4" borderId="15" xfId="0" applyFont="1" applyFill="1" applyBorder="1" applyAlignment="1">
      <alignment horizontal="center" vertical="center"/>
    </xf>
    <xf numFmtId="0" fontId="8" fillId="0" borderId="3" xfId="0" quotePrefix="1" applyFont="1" applyFill="1" applyBorder="1" applyAlignment="1">
      <alignment horizontal="justify" vertical="center"/>
    </xf>
    <xf numFmtId="164" fontId="44" fillId="4" borderId="3" xfId="2" applyFont="1" applyFill="1" applyBorder="1" applyAlignment="1">
      <alignment horizontal="right" vertical="center"/>
    </xf>
    <xf numFmtId="0" fontId="6" fillId="4" borderId="3" xfId="0" applyFont="1" applyFill="1" applyBorder="1" applyAlignment="1">
      <alignment horizontal="left" vertical="center" wrapText="1"/>
    </xf>
    <xf numFmtId="164" fontId="6" fillId="4" borderId="3" xfId="0" applyNumberFormat="1" applyFont="1" applyFill="1" applyBorder="1" applyAlignment="1">
      <alignment horizontal="right" vertical="center" wrapText="1"/>
    </xf>
    <xf numFmtId="165" fontId="6" fillId="4" borderId="3" xfId="7" applyFont="1" applyFill="1" applyBorder="1" applyAlignment="1">
      <alignment horizontal="justify" vertical="center"/>
    </xf>
    <xf numFmtId="165" fontId="6" fillId="4" borderId="3" xfId="7" applyFont="1" applyFill="1" applyBorder="1" applyAlignment="1">
      <alignment horizontal="left" vertical="center"/>
    </xf>
    <xf numFmtId="0" fontId="6" fillId="4" borderId="3" xfId="0" applyNumberFormat="1" applyFont="1" applyFill="1" applyBorder="1" applyAlignment="1">
      <alignment horizontal="justify" vertical="center" wrapText="1"/>
    </xf>
    <xf numFmtId="165" fontId="11" fillId="0" borderId="13" xfId="7" applyNumberFormat="1" applyFont="1" applyFill="1" applyBorder="1" applyAlignment="1">
      <alignment vertical="center" wrapText="1"/>
    </xf>
    <xf numFmtId="165" fontId="12" fillId="0" borderId="37" xfId="7" applyFont="1" applyFill="1" applyBorder="1" applyAlignment="1">
      <alignment vertical="center" wrapText="1"/>
    </xf>
    <xf numFmtId="165" fontId="12" fillId="0" borderId="12" xfId="7" applyFont="1" applyFill="1" applyBorder="1" applyAlignment="1">
      <alignment vertical="center" wrapText="1"/>
    </xf>
    <xf numFmtId="0" fontId="9" fillId="0" borderId="0" xfId="0" applyFont="1" applyFill="1" applyAlignment="1">
      <alignment horizontal="right"/>
    </xf>
    <xf numFmtId="165" fontId="6" fillId="0" borderId="3" xfId="0" applyNumberFormat="1" applyFont="1" applyFill="1" applyBorder="1" applyAlignment="1">
      <alignment horizontal="center" vertical="center"/>
    </xf>
    <xf numFmtId="4" fontId="6" fillId="4" borderId="3" xfId="0" applyNumberFormat="1" applyFont="1" applyFill="1" applyBorder="1" applyAlignment="1">
      <alignment horizontal="right" vertical="center"/>
    </xf>
    <xf numFmtId="2" fontId="6" fillId="4" borderId="3" xfId="0" applyNumberFormat="1" applyFont="1" applyFill="1" applyBorder="1" applyAlignment="1">
      <alignment vertical="center" wrapText="1"/>
    </xf>
    <xf numFmtId="4" fontId="44" fillId="0" borderId="3" xfId="2" applyNumberFormat="1" applyFont="1" applyBorder="1" applyAlignment="1">
      <alignment horizontal="right" vertical="center"/>
    </xf>
    <xf numFmtId="4" fontId="6" fillId="4" borderId="3" xfId="0" applyNumberFormat="1" applyFont="1" applyFill="1" applyBorder="1" applyAlignment="1">
      <alignment horizontal="right" vertical="center" wrapText="1"/>
    </xf>
    <xf numFmtId="4" fontId="44" fillId="4" borderId="3" xfId="2" applyNumberFormat="1" applyFont="1" applyFill="1" applyBorder="1" applyAlignment="1">
      <alignment horizontal="right" vertical="center"/>
    </xf>
    <xf numFmtId="2" fontId="6" fillId="0" borderId="3" xfId="0" applyNumberFormat="1" applyFont="1" applyBorder="1" applyAlignment="1">
      <alignment vertical="center" wrapText="1"/>
    </xf>
    <xf numFmtId="4" fontId="6" fillId="4" borderId="3" xfId="7" applyNumberFormat="1" applyFont="1" applyFill="1" applyBorder="1" applyAlignment="1">
      <alignment horizontal="right" vertical="center"/>
    </xf>
    <xf numFmtId="0" fontId="6" fillId="4" borderId="3" xfId="0" applyFont="1" applyFill="1" applyBorder="1" applyAlignment="1">
      <alignment horizontal="left" wrapText="1"/>
    </xf>
    <xf numFmtId="4" fontId="6" fillId="4" borderId="3" xfId="0" quotePrefix="1" applyNumberFormat="1" applyFont="1" applyFill="1" applyBorder="1" applyAlignment="1">
      <alignment horizontal="right" vertical="center"/>
    </xf>
    <xf numFmtId="0" fontId="6" fillId="0" borderId="15" xfId="0" applyFont="1" applyBorder="1" applyAlignment="1">
      <alignment horizontal="center" vertical="center"/>
    </xf>
    <xf numFmtId="0" fontId="45" fillId="0" borderId="17" xfId="0" applyFont="1" applyBorder="1" applyAlignment="1">
      <alignment vertical="center" wrapText="1"/>
    </xf>
    <xf numFmtId="0" fontId="6" fillId="4" borderId="21" xfId="0" applyFont="1" applyFill="1" applyBorder="1" applyAlignment="1">
      <alignment horizontal="center" vertical="center"/>
    </xf>
    <xf numFmtId="0" fontId="6" fillId="0" borderId="3" xfId="0" applyFont="1" applyFill="1" applyBorder="1" applyAlignment="1">
      <alignment horizontal="left" wrapText="1"/>
    </xf>
    <xf numFmtId="4" fontId="44" fillId="4" borderId="3" xfId="2" applyNumberFormat="1" applyFont="1" applyFill="1" applyBorder="1" applyAlignment="1">
      <alignment vertical="center"/>
    </xf>
    <xf numFmtId="0" fontId="6" fillId="0" borderId="14" xfId="0" applyFont="1" applyBorder="1" applyAlignment="1">
      <alignment horizontal="center" vertical="center"/>
    </xf>
    <xf numFmtId="0" fontId="6" fillId="0" borderId="17" xfId="0" applyFont="1" applyFill="1" applyBorder="1" applyAlignment="1">
      <alignment horizontal="left" wrapText="1"/>
    </xf>
    <xf numFmtId="4" fontId="6" fillId="4" borderId="3" xfId="2" applyNumberFormat="1" applyFont="1" applyFill="1" applyBorder="1" applyAlignment="1">
      <alignment vertical="center" wrapText="1"/>
    </xf>
    <xf numFmtId="0" fontId="6" fillId="0" borderId="21" xfId="0" applyFont="1" applyBorder="1" applyAlignment="1">
      <alignment horizontal="center" vertical="center"/>
    </xf>
    <xf numFmtId="4" fontId="6" fillId="4" borderId="3" xfId="2" applyNumberFormat="1" applyFont="1" applyFill="1" applyBorder="1" applyAlignment="1">
      <alignment horizontal="right" vertical="center"/>
    </xf>
    <xf numFmtId="4" fontId="6" fillId="4" borderId="3" xfId="2" applyNumberFormat="1" applyFont="1" applyFill="1" applyBorder="1" applyAlignment="1">
      <alignment vertical="center"/>
    </xf>
    <xf numFmtId="0" fontId="6" fillId="0" borderId="3" xfId="0" quotePrefix="1" applyFont="1" applyBorder="1" applyAlignment="1">
      <alignment horizontal="left" wrapText="1"/>
    </xf>
    <xf numFmtId="4" fontId="6" fillId="4" borderId="3" xfId="0" applyNumberFormat="1" applyFont="1" applyFill="1" applyBorder="1" applyAlignment="1">
      <alignment horizontal="right" wrapText="1"/>
    </xf>
    <xf numFmtId="2" fontId="6" fillId="4" borderId="3" xfId="0" applyNumberFormat="1" applyFont="1" applyFill="1" applyBorder="1" applyAlignment="1">
      <alignment vertical="center"/>
    </xf>
    <xf numFmtId="165" fontId="6" fillId="4" borderId="3" xfId="0" applyNumberFormat="1" applyFont="1" applyFill="1" applyBorder="1" applyAlignment="1">
      <alignment vertical="center"/>
    </xf>
    <xf numFmtId="0" fontId="6" fillId="0" borderId="15" xfId="0" quotePrefix="1" applyFont="1" applyBorder="1" applyAlignment="1">
      <alignment horizontal="center" vertical="center"/>
    </xf>
    <xf numFmtId="165" fontId="9" fillId="0" borderId="55" xfId="7" applyFont="1" applyFill="1" applyBorder="1" applyAlignment="1">
      <alignment horizontal="right" vertical="center"/>
    </xf>
    <xf numFmtId="165" fontId="8" fillId="0" borderId="23" xfId="0" applyNumberFormat="1" applyFont="1" applyBorder="1" applyAlignment="1">
      <alignment horizontal="right" vertical="center"/>
    </xf>
    <xf numFmtId="165" fontId="8" fillId="0" borderId="14" xfId="0" applyNumberFormat="1" applyFont="1" applyBorder="1" applyAlignment="1">
      <alignment horizontal="right" vertical="center"/>
    </xf>
    <xf numFmtId="165" fontId="8" fillId="2" borderId="39" xfId="0" applyNumberFormat="1" applyFont="1" applyFill="1" applyBorder="1"/>
    <xf numFmtId="0" fontId="26" fillId="0" borderId="23" xfId="0" applyFont="1" applyFill="1" applyBorder="1" applyAlignment="1">
      <alignment vertical="center" wrapText="1"/>
    </xf>
    <xf numFmtId="4" fontId="4" fillId="2" borderId="56" xfId="0" applyNumberFormat="1" applyFont="1" applyFill="1" applyBorder="1" applyAlignment="1">
      <alignment horizontal="right" vertical="center"/>
    </xf>
    <xf numFmtId="171" fontId="6" fillId="4" borderId="3" xfId="0" applyNumberFormat="1" applyFont="1" applyFill="1" applyBorder="1" applyAlignment="1">
      <alignment horizontal="right" vertical="center"/>
    </xf>
    <xf numFmtId="2" fontId="6" fillId="4" borderId="3" xfId="0" applyNumberFormat="1" applyFont="1" applyFill="1" applyBorder="1" applyAlignment="1">
      <alignment horizontal="right" vertical="center"/>
    </xf>
    <xf numFmtId="165" fontId="6" fillId="4" borderId="3" xfId="2" applyNumberFormat="1" applyFont="1" applyFill="1" applyBorder="1" applyAlignment="1">
      <alignment horizontal="right" vertical="center"/>
    </xf>
    <xf numFmtId="0" fontId="6" fillId="4" borderId="3" xfId="0" applyFont="1" applyFill="1" applyBorder="1" applyAlignment="1">
      <alignment horizontal="center" vertical="center" wrapText="1"/>
    </xf>
    <xf numFmtId="0" fontId="6" fillId="4" borderId="3" xfId="0" applyFont="1" applyFill="1" applyBorder="1" applyAlignment="1" applyProtection="1">
      <alignment horizontal="center" vertical="center" wrapText="1"/>
      <protection locked="0" hidden="1"/>
    </xf>
    <xf numFmtId="165" fontId="8" fillId="0" borderId="6" xfId="7" applyFont="1" applyFill="1" applyBorder="1" applyAlignment="1">
      <alignment horizontal="right" vertical="center" wrapText="1"/>
    </xf>
    <xf numFmtId="0" fontId="56" fillId="0" borderId="0" xfId="0" applyFont="1" applyFill="1" applyBorder="1"/>
    <xf numFmtId="0" fontId="56" fillId="4" borderId="0" xfId="0" applyFont="1" applyFill="1" applyBorder="1"/>
    <xf numFmtId="0" fontId="5" fillId="0" borderId="27" xfId="0" applyFont="1" applyBorder="1" applyAlignment="1">
      <alignment horizontal="center" vertical="center"/>
    </xf>
    <xf numFmtId="0" fontId="26" fillId="0" borderId="24" xfId="0" applyFont="1" applyBorder="1" applyAlignment="1">
      <alignment vertical="center" wrapText="1"/>
    </xf>
    <xf numFmtId="165" fontId="26" fillId="0" borderId="23" xfId="0" applyNumberFormat="1" applyFont="1" applyBorder="1" applyAlignment="1">
      <alignment vertical="center" wrapText="1"/>
    </xf>
    <xf numFmtId="10" fontId="8" fillId="4" borderId="11" xfId="7" applyNumberFormat="1" applyFont="1" applyFill="1" applyBorder="1" applyAlignment="1">
      <alignment vertical="center" wrapText="1"/>
    </xf>
    <xf numFmtId="43" fontId="6" fillId="4" borderId="11" xfId="7" applyNumberFormat="1" applyFont="1" applyFill="1" applyBorder="1" applyAlignment="1">
      <alignment vertical="center" wrapText="1"/>
    </xf>
    <xf numFmtId="165" fontId="8" fillId="4" borderId="11" xfId="7" applyNumberFormat="1" applyFont="1" applyFill="1" applyBorder="1" applyAlignment="1">
      <alignment vertical="center" wrapText="1"/>
    </xf>
    <xf numFmtId="43" fontId="6" fillId="4" borderId="58" xfId="7" applyNumberFormat="1" applyFont="1" applyFill="1" applyBorder="1" applyAlignment="1">
      <alignment vertical="center" wrapText="1"/>
    </xf>
    <xf numFmtId="0" fontId="6" fillId="4" borderId="0" xfId="0" applyFont="1" applyFill="1"/>
    <xf numFmtId="0" fontId="6" fillId="4" borderId="0" xfId="0" applyFont="1" applyFill="1" applyBorder="1" applyAlignment="1">
      <alignment horizontal="center" vertical="center"/>
    </xf>
    <xf numFmtId="0" fontId="6" fillId="4" borderId="0" xfId="0" applyNumberFormat="1" applyFont="1" applyFill="1" applyBorder="1" applyAlignment="1">
      <alignment horizontal="left"/>
    </xf>
    <xf numFmtId="0" fontId="8" fillId="4" borderId="0" xfId="0" applyFont="1" applyFill="1" applyBorder="1" applyAlignment="1">
      <alignment horizontal="left"/>
    </xf>
    <xf numFmtId="0" fontId="8" fillId="4" borderId="0" xfId="0" applyNumberFormat="1" applyFont="1" applyFill="1" applyBorder="1" applyAlignment="1">
      <alignment horizontal="left"/>
    </xf>
    <xf numFmtId="0" fontId="8" fillId="4" borderId="0" xfId="0" applyFont="1" applyFill="1" applyBorder="1" applyAlignment="1">
      <alignment horizontal="left" vertical="center"/>
    </xf>
    <xf numFmtId="164" fontId="9" fillId="4" borderId="0" xfId="0" applyNumberFormat="1" applyFont="1" applyFill="1" applyBorder="1" applyAlignment="1">
      <alignment horizontal="center" vertical="center"/>
    </xf>
    <xf numFmtId="0" fontId="58" fillId="4" borderId="0" xfId="0" applyFont="1" applyFill="1" applyAlignment="1">
      <alignment horizontal="left"/>
    </xf>
    <xf numFmtId="0" fontId="58" fillId="4" borderId="0" xfId="0" applyFont="1" applyFill="1" applyBorder="1" applyAlignment="1">
      <alignment horizontal="left"/>
    </xf>
    <xf numFmtId="0" fontId="59" fillId="4" borderId="0" xfId="0" applyFont="1" applyFill="1" applyAlignment="1">
      <alignment horizontal="left"/>
    </xf>
    <xf numFmtId="0" fontId="59" fillId="4" borderId="0" xfId="0" applyFont="1" applyFill="1" applyBorder="1" applyAlignment="1">
      <alignment horizontal="left"/>
    </xf>
    <xf numFmtId="0" fontId="9" fillId="4" borderId="30" xfId="0" applyFont="1" applyFill="1" applyBorder="1" applyAlignment="1">
      <alignment vertical="center"/>
    </xf>
    <xf numFmtId="0" fontId="13" fillId="4" borderId="30" xfId="0" applyFont="1" applyFill="1" applyBorder="1" applyAlignment="1">
      <alignment vertical="center"/>
    </xf>
    <xf numFmtId="0" fontId="13" fillId="4" borderId="31" xfId="0" applyFont="1" applyFill="1" applyBorder="1" applyAlignment="1">
      <alignment vertical="center"/>
    </xf>
    <xf numFmtId="0" fontId="9" fillId="4" borderId="0" xfId="0" applyFont="1" applyFill="1" applyBorder="1" applyAlignment="1">
      <alignment vertical="center"/>
    </xf>
    <xf numFmtId="0" fontId="13" fillId="4" borderId="0" xfId="0" applyFont="1" applyFill="1" applyBorder="1" applyAlignment="1">
      <alignment vertical="center"/>
    </xf>
    <xf numFmtId="0" fontId="13" fillId="4" borderId="33" xfId="0" applyFont="1" applyFill="1" applyBorder="1" applyAlignment="1">
      <alignment vertical="center"/>
    </xf>
    <xf numFmtId="0" fontId="9" fillId="4" borderId="32" xfId="0" applyFont="1" applyFill="1" applyBorder="1" applyAlignment="1">
      <alignment horizontal="left" vertical="center"/>
    </xf>
    <xf numFmtId="0" fontId="9" fillId="4" borderId="0" xfId="0" applyFont="1" applyFill="1" applyBorder="1" applyAlignment="1">
      <alignment horizontal="left" vertical="center"/>
    </xf>
    <xf numFmtId="0" fontId="13" fillId="4" borderId="32" xfId="0" applyFont="1" applyFill="1" applyBorder="1" applyAlignment="1">
      <alignment vertical="center"/>
    </xf>
    <xf numFmtId="0" fontId="26" fillId="4" borderId="0" xfId="0" applyFont="1" applyFill="1" applyBorder="1" applyAlignment="1">
      <alignment vertical="center"/>
    </xf>
    <xf numFmtId="0" fontId="26" fillId="4" borderId="0" xfId="0" applyFont="1" applyFill="1" applyBorder="1" applyAlignment="1">
      <alignment horizontal="right" vertical="center"/>
    </xf>
    <xf numFmtId="165" fontId="9" fillId="4" borderId="32" xfId="0" applyNumberFormat="1" applyFont="1" applyFill="1" applyBorder="1" applyAlignment="1">
      <alignment horizontal="left" vertical="center"/>
    </xf>
    <xf numFmtId="165" fontId="14" fillId="4" borderId="32" xfId="0" applyNumberFormat="1" applyFont="1" applyFill="1" applyBorder="1" applyAlignment="1">
      <alignment horizontal="left" vertical="center"/>
    </xf>
    <xf numFmtId="0" fontId="7" fillId="4" borderId="32" xfId="0" applyFont="1" applyFill="1" applyBorder="1" applyAlignment="1">
      <alignment horizontal="left" vertical="center"/>
    </xf>
    <xf numFmtId="0" fontId="14" fillId="4" borderId="0" xfId="0" applyFont="1" applyFill="1" applyBorder="1" applyAlignment="1">
      <alignment vertical="center" wrapText="1"/>
    </xf>
    <xf numFmtId="4" fontId="25" fillId="4" borderId="0" xfId="0" applyNumberFormat="1" applyFont="1" applyFill="1" applyBorder="1" applyAlignment="1">
      <alignment horizontal="center" vertical="center"/>
    </xf>
    <xf numFmtId="0" fontId="9" fillId="4" borderId="0" xfId="0" applyFont="1" applyFill="1" applyBorder="1" applyAlignment="1">
      <alignment horizontal="right" vertical="center"/>
    </xf>
    <xf numFmtId="0" fontId="9" fillId="4" borderId="33" xfId="0" applyFont="1" applyFill="1" applyBorder="1" applyAlignment="1">
      <alignment vertical="center"/>
    </xf>
    <xf numFmtId="4" fontId="9" fillId="4" borderId="0" xfId="0" applyNumberFormat="1" applyFont="1" applyFill="1" applyBorder="1" applyAlignment="1">
      <alignment vertical="center"/>
    </xf>
    <xf numFmtId="0" fontId="5" fillId="4" borderId="2" xfId="0" applyFont="1" applyFill="1" applyBorder="1" applyAlignment="1">
      <alignment horizontal="right" vertical="center"/>
    </xf>
    <xf numFmtId="164" fontId="5" fillId="4" borderId="2" xfId="0" applyNumberFormat="1" applyFont="1" applyFill="1" applyBorder="1" applyAlignment="1">
      <alignment horizontal="center" vertical="center"/>
    </xf>
    <xf numFmtId="10" fontId="5" fillId="4" borderId="2" xfId="0" applyNumberFormat="1" applyFont="1" applyFill="1" applyBorder="1" applyAlignment="1">
      <alignment horizontal="center" vertical="center"/>
    </xf>
    <xf numFmtId="4" fontId="9" fillId="4" borderId="0" xfId="0" applyNumberFormat="1" applyFont="1" applyFill="1" applyBorder="1" applyAlignment="1">
      <alignment horizontal="left" vertical="center"/>
    </xf>
    <xf numFmtId="0" fontId="5" fillId="4" borderId="0" xfId="0" applyFont="1" applyFill="1" applyBorder="1" applyAlignment="1">
      <alignment horizontal="right" vertical="center"/>
    </xf>
    <xf numFmtId="0" fontId="19" fillId="4" borderId="0" xfId="0" applyFont="1" applyFill="1" applyBorder="1" applyAlignment="1">
      <alignment vertical="center" wrapText="1"/>
    </xf>
    <xf numFmtId="0" fontId="7" fillId="4" borderId="32" xfId="0" applyFont="1" applyFill="1" applyBorder="1" applyAlignment="1">
      <alignment horizontal="center" vertical="center"/>
    </xf>
    <xf numFmtId="0" fontId="14" fillId="4" borderId="60" xfId="0" applyFont="1" applyFill="1" applyBorder="1" applyAlignment="1">
      <alignment vertical="center" wrapText="1"/>
    </xf>
    <xf numFmtId="0" fontId="13" fillId="4" borderId="60" xfId="0" applyFont="1" applyFill="1" applyBorder="1" applyAlignment="1">
      <alignment vertical="center"/>
    </xf>
    <xf numFmtId="4" fontId="25" fillId="4" borderId="60" xfId="0" applyNumberFormat="1" applyFont="1" applyFill="1" applyBorder="1" applyAlignment="1">
      <alignment horizontal="center" vertical="center"/>
    </xf>
    <xf numFmtId="0" fontId="9" fillId="4" borderId="0" xfId="0" applyFont="1" applyFill="1" applyBorder="1" applyAlignment="1">
      <alignment horizontal="center" vertical="center"/>
    </xf>
    <xf numFmtId="165" fontId="9" fillId="4" borderId="0" xfId="0" applyNumberFormat="1" applyFont="1" applyFill="1" applyBorder="1" applyAlignment="1">
      <alignment horizontal="center" vertical="center" wrapText="1"/>
    </xf>
    <xf numFmtId="0" fontId="13" fillId="4" borderId="34" xfId="0" applyFont="1" applyFill="1" applyBorder="1" applyAlignment="1">
      <alignment vertical="center"/>
    </xf>
    <xf numFmtId="0" fontId="13" fillId="4" borderId="1" xfId="0" applyFont="1" applyFill="1" applyBorder="1" applyAlignment="1">
      <alignment vertical="center"/>
    </xf>
    <xf numFmtId="0" fontId="13" fillId="4" borderId="35" xfId="0" applyFont="1" applyFill="1" applyBorder="1" applyAlignment="1">
      <alignment vertical="center"/>
    </xf>
    <xf numFmtId="0" fontId="48" fillId="0" borderId="0" xfId="0" applyFont="1" applyFill="1" applyAlignment="1">
      <alignment horizontal="center" vertical="center"/>
    </xf>
    <xf numFmtId="0" fontId="13" fillId="7" borderId="0" xfId="0" applyFont="1" applyFill="1" applyBorder="1" applyAlignment="1">
      <alignment vertical="center"/>
    </xf>
    <xf numFmtId="0" fontId="13" fillId="4" borderId="0" xfId="0" applyFont="1" applyFill="1" applyAlignment="1">
      <alignment vertical="center"/>
    </xf>
    <xf numFmtId="0" fontId="7" fillId="4" borderId="0" xfId="0" applyFont="1" applyFill="1" applyBorder="1" applyAlignment="1">
      <alignment horizontal="left" vertical="center"/>
    </xf>
    <xf numFmtId="0" fontId="5" fillId="4" borderId="11" xfId="0" applyFont="1" applyFill="1" applyBorder="1" applyAlignment="1">
      <alignment horizontal="right" vertical="center"/>
    </xf>
    <xf numFmtId="164" fontId="5" fillId="4" borderId="11" xfId="0" applyNumberFormat="1" applyFont="1" applyFill="1" applyBorder="1" applyAlignment="1">
      <alignment horizontal="center" vertical="center"/>
    </xf>
    <xf numFmtId="10" fontId="5" fillId="4" borderId="11" xfId="0" applyNumberFormat="1" applyFont="1" applyFill="1" applyBorder="1" applyAlignment="1">
      <alignment horizontal="center" vertical="center"/>
    </xf>
    <xf numFmtId="0" fontId="7" fillId="4" borderId="0" xfId="0" applyFont="1" applyFill="1" applyBorder="1" applyAlignment="1">
      <alignment horizontal="center" vertical="center"/>
    </xf>
    <xf numFmtId="4" fontId="4" fillId="4" borderId="2" xfId="0" applyNumberFormat="1" applyFont="1" applyFill="1" applyBorder="1" applyAlignment="1">
      <alignment horizontal="right" vertical="center"/>
    </xf>
    <xf numFmtId="10" fontId="4" fillId="4" borderId="2" xfId="0" applyNumberFormat="1" applyFont="1" applyFill="1" applyBorder="1" applyAlignment="1">
      <alignment horizontal="center" vertical="center"/>
    </xf>
    <xf numFmtId="0" fontId="7" fillId="4" borderId="34" xfId="0" applyFont="1" applyFill="1" applyBorder="1" applyAlignment="1">
      <alignment horizontal="center" vertical="center"/>
    </xf>
    <xf numFmtId="0" fontId="9" fillId="4" borderId="1" xfId="0" applyFont="1" applyFill="1" applyBorder="1" applyAlignment="1">
      <alignment horizontal="center" vertical="center"/>
    </xf>
    <xf numFmtId="165" fontId="9" fillId="4" borderId="1" xfId="0" applyNumberFormat="1" applyFont="1" applyFill="1" applyBorder="1" applyAlignment="1">
      <alignment horizontal="center" vertical="center" wrapText="1"/>
    </xf>
    <xf numFmtId="0" fontId="5" fillId="0" borderId="0" xfId="0" applyFont="1" applyAlignment="1">
      <alignment horizontal="center"/>
    </xf>
    <xf numFmtId="0" fontId="5" fillId="4" borderId="29" xfId="0" applyFont="1" applyFill="1" applyBorder="1" applyAlignment="1">
      <alignment horizontal="left"/>
    </xf>
    <xf numFmtId="0" fontId="40" fillId="4" borderId="30" xfId="0" applyFont="1" applyFill="1" applyBorder="1" applyAlignment="1">
      <alignment horizontal="left"/>
    </xf>
    <xf numFmtId="0" fontId="7" fillId="2" borderId="0"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12" fillId="0" borderId="41" xfId="0" applyFont="1" applyBorder="1" applyAlignment="1">
      <alignment horizontal="center" vertical="center"/>
    </xf>
    <xf numFmtId="165" fontId="5" fillId="0" borderId="38" xfId="0" applyNumberFormat="1" applyFont="1" applyBorder="1" applyAlignment="1">
      <alignment vertical="center"/>
    </xf>
    <xf numFmtId="0" fontId="54" fillId="0" borderId="11" xfId="0" applyFont="1" applyBorder="1" applyAlignment="1">
      <alignment horizontal="center" vertical="center"/>
    </xf>
    <xf numFmtId="165" fontId="54" fillId="4" borderId="11" xfId="0" applyNumberFormat="1" applyFont="1" applyFill="1" applyBorder="1" applyAlignment="1">
      <alignment vertical="center"/>
    </xf>
    <xf numFmtId="0" fontId="54" fillId="4" borderId="11" xfId="0" applyFont="1" applyFill="1" applyBorder="1" applyAlignment="1">
      <alignment horizontal="left" vertical="center" wrapText="1"/>
    </xf>
    <xf numFmtId="0" fontId="54" fillId="0" borderId="11" xfId="0" applyFont="1" applyFill="1" applyBorder="1" applyAlignment="1">
      <alignment horizontal="left" vertical="center" wrapText="1"/>
    </xf>
    <xf numFmtId="165" fontId="54" fillId="0" borderId="11" xfId="0" applyNumberFormat="1" applyFont="1" applyFill="1" applyBorder="1" applyAlignment="1">
      <alignment vertical="center"/>
    </xf>
    <xf numFmtId="165" fontId="27" fillId="4" borderId="0" xfId="7" applyFont="1" applyFill="1" applyBorder="1"/>
    <xf numFmtId="165" fontId="6" fillId="4" borderId="0" xfId="7" applyFont="1" applyFill="1" applyBorder="1"/>
    <xf numFmtId="43" fontId="54" fillId="4" borderId="11" xfId="0" applyNumberFormat="1" applyFont="1" applyFill="1" applyBorder="1" applyAlignment="1">
      <alignment horizontal="left" vertical="center" wrapText="1"/>
    </xf>
    <xf numFmtId="43" fontId="54" fillId="0" borderId="11" xfId="0" applyNumberFormat="1" applyFont="1" applyFill="1" applyBorder="1" applyAlignment="1">
      <alignment horizontal="left" vertical="center" wrapText="1"/>
    </xf>
    <xf numFmtId="43" fontId="6" fillId="0" borderId="11" xfId="7" applyNumberFormat="1" applyFont="1" applyFill="1" applyBorder="1" applyAlignment="1">
      <alignment horizontal="center" vertical="center" wrapText="1"/>
    </xf>
    <xf numFmtId="10" fontId="8" fillId="0" borderId="61" xfId="7" applyNumberFormat="1" applyFont="1" applyFill="1" applyBorder="1" applyAlignment="1">
      <alignment horizontal="center" vertical="center" wrapText="1"/>
    </xf>
    <xf numFmtId="0" fontId="68" fillId="4" borderId="0" xfId="0" applyFont="1" applyFill="1" applyBorder="1"/>
    <xf numFmtId="0" fontId="66" fillId="4" borderId="0" xfId="0" applyFont="1" applyFill="1" applyBorder="1"/>
    <xf numFmtId="165" fontId="68" fillId="4" borderId="0" xfId="7" applyFont="1" applyFill="1" applyBorder="1"/>
    <xf numFmtId="165" fontId="66" fillId="4" borderId="0" xfId="0" applyNumberFormat="1" applyFont="1" applyFill="1" applyBorder="1"/>
    <xf numFmtId="10" fontId="70" fillId="4" borderId="0" xfId="6" applyNumberFormat="1" applyFont="1" applyFill="1" applyBorder="1" applyAlignment="1">
      <alignment horizontal="center"/>
    </xf>
    <xf numFmtId="165" fontId="69" fillId="4" borderId="2" xfId="7" applyFont="1" applyFill="1" applyBorder="1" applyAlignment="1">
      <alignment horizontal="center" vertical="center"/>
    </xf>
    <xf numFmtId="43" fontId="69" fillId="4" borderId="2" xfId="7" applyNumberFormat="1" applyFont="1" applyFill="1" applyBorder="1" applyAlignment="1">
      <alignment horizontal="center" vertical="center"/>
    </xf>
    <xf numFmtId="165" fontId="69" fillId="4" borderId="36" xfId="7" applyFont="1" applyFill="1" applyBorder="1" applyAlignment="1">
      <alignment horizontal="center" vertical="center"/>
    </xf>
    <xf numFmtId="43" fontId="66" fillId="4" borderId="58" xfId="7" applyNumberFormat="1" applyFont="1" applyFill="1" applyBorder="1" applyAlignment="1">
      <alignment vertical="center" wrapText="1"/>
    </xf>
    <xf numFmtId="165" fontId="66" fillId="4" borderId="58" xfId="7" applyFont="1" applyFill="1" applyBorder="1" applyAlignment="1">
      <alignment vertical="center" wrapText="1"/>
    </xf>
    <xf numFmtId="165" fontId="69" fillId="4" borderId="58" xfId="7" applyNumberFormat="1" applyFont="1" applyFill="1" applyBorder="1" applyAlignment="1">
      <alignment vertical="center" wrapText="1"/>
    </xf>
    <xf numFmtId="10" fontId="69" fillId="4" borderId="58" xfId="7" applyNumberFormat="1" applyFont="1" applyFill="1" applyBorder="1" applyAlignment="1">
      <alignment vertical="center" wrapText="1"/>
    </xf>
    <xf numFmtId="43" fontId="66" fillId="4" borderId="11" xfId="7" applyNumberFormat="1" applyFont="1" applyFill="1" applyBorder="1" applyAlignment="1">
      <alignment vertical="center" wrapText="1"/>
    </xf>
    <xf numFmtId="165" fontId="69" fillId="4" borderId="11" xfId="7" applyNumberFormat="1" applyFont="1" applyFill="1" applyBorder="1" applyAlignment="1">
      <alignment vertical="center" wrapText="1"/>
    </xf>
    <xf numFmtId="43" fontId="66" fillId="4" borderId="57" xfId="7" applyNumberFormat="1" applyFont="1" applyFill="1" applyBorder="1" applyAlignment="1">
      <alignment vertical="center" wrapText="1"/>
    </xf>
    <xf numFmtId="43" fontId="66" fillId="4" borderId="67" xfId="7" applyNumberFormat="1" applyFont="1" applyFill="1" applyBorder="1" applyAlignment="1">
      <alignment vertical="center" wrapText="1"/>
    </xf>
    <xf numFmtId="165" fontId="69" fillId="4" borderId="57" xfId="7" applyNumberFormat="1" applyFont="1" applyFill="1" applyBorder="1" applyAlignment="1">
      <alignment vertical="center" wrapText="1"/>
    </xf>
    <xf numFmtId="165" fontId="66" fillId="4" borderId="11" xfId="7" applyFont="1" applyFill="1" applyBorder="1" applyAlignment="1">
      <alignment vertical="center" wrapText="1"/>
    </xf>
    <xf numFmtId="0" fontId="66" fillId="4" borderId="0" xfId="0" applyFont="1" applyFill="1" applyBorder="1" applyAlignment="1"/>
    <xf numFmtId="165" fontId="69" fillId="11" borderId="57" xfId="7" applyFont="1" applyFill="1" applyBorder="1" applyAlignment="1">
      <alignment horizontal="right" vertical="center"/>
    </xf>
    <xf numFmtId="173" fontId="69" fillId="11" borderId="57" xfId="7" applyNumberFormat="1" applyFont="1" applyFill="1" applyBorder="1" applyAlignment="1">
      <alignment horizontal="right" vertical="center"/>
    </xf>
    <xf numFmtId="43" fontId="69" fillId="11" borderId="11" xfId="7" applyNumberFormat="1" applyFont="1" applyFill="1" applyBorder="1" applyAlignment="1">
      <alignment vertical="center" wrapText="1"/>
    </xf>
    <xf numFmtId="43" fontId="69" fillId="11" borderId="59" xfId="7" applyNumberFormat="1" applyFont="1" applyFill="1" applyBorder="1" applyAlignment="1">
      <alignment vertical="center" wrapText="1"/>
    </xf>
    <xf numFmtId="43" fontId="69" fillId="11" borderId="11" xfId="7" applyNumberFormat="1" applyFont="1" applyFill="1" applyBorder="1" applyAlignment="1">
      <alignment horizontal="right" vertical="center"/>
    </xf>
    <xf numFmtId="43" fontId="66" fillId="11" borderId="11" xfId="7" applyNumberFormat="1" applyFont="1" applyFill="1" applyBorder="1" applyAlignment="1">
      <alignment vertical="center" wrapText="1"/>
    </xf>
    <xf numFmtId="43" fontId="69" fillId="11" borderId="11" xfId="7" applyNumberFormat="1" applyFont="1" applyFill="1" applyBorder="1" applyAlignment="1">
      <alignment horizontal="center" vertical="center" wrapText="1"/>
    </xf>
    <xf numFmtId="165" fontId="69" fillId="11" borderId="11" xfId="7" applyFont="1" applyFill="1" applyBorder="1" applyAlignment="1">
      <alignment horizontal="center" vertical="center"/>
    </xf>
    <xf numFmtId="43" fontId="66" fillId="4" borderId="84" xfId="7" applyNumberFormat="1" applyFont="1" applyFill="1" applyBorder="1" applyAlignment="1">
      <alignment vertical="center" wrapText="1"/>
    </xf>
    <xf numFmtId="165" fontId="69" fillId="11" borderId="11" xfId="7" applyNumberFormat="1" applyFont="1" applyFill="1" applyBorder="1" applyAlignment="1">
      <alignment vertical="center" wrapText="1"/>
    </xf>
    <xf numFmtId="165" fontId="66" fillId="11" borderId="11" xfId="7" applyFont="1" applyFill="1" applyBorder="1" applyAlignment="1">
      <alignment vertical="center" wrapText="1"/>
    </xf>
    <xf numFmtId="43" fontId="6" fillId="11" borderId="58" xfId="7" applyNumberFormat="1" applyFont="1" applyFill="1" applyBorder="1" applyAlignment="1">
      <alignment vertical="center" wrapText="1"/>
    </xf>
    <xf numFmtId="165" fontId="8" fillId="11" borderId="58" xfId="7" applyNumberFormat="1" applyFont="1" applyFill="1" applyBorder="1" applyAlignment="1">
      <alignment vertical="center" wrapText="1"/>
    </xf>
    <xf numFmtId="165" fontId="69" fillId="11" borderId="11" xfId="7" applyFont="1" applyFill="1" applyBorder="1" applyAlignment="1">
      <alignment vertical="center" wrapText="1"/>
    </xf>
    <xf numFmtId="173" fontId="8" fillId="11" borderId="11" xfId="7" applyNumberFormat="1" applyFont="1" applyFill="1" applyBorder="1" applyAlignment="1">
      <alignment vertical="center" wrapText="1"/>
    </xf>
    <xf numFmtId="2" fontId="8" fillId="11" borderId="11" xfId="7" applyNumberFormat="1" applyFont="1" applyFill="1" applyBorder="1" applyAlignment="1">
      <alignment vertical="center" wrapText="1"/>
    </xf>
    <xf numFmtId="171" fontId="8" fillId="11" borderId="11" xfId="7" applyNumberFormat="1" applyFont="1" applyFill="1" applyBorder="1" applyAlignment="1">
      <alignment vertical="center" wrapText="1"/>
    </xf>
    <xf numFmtId="43" fontId="8" fillId="11" borderId="11" xfId="7" applyNumberFormat="1" applyFont="1" applyFill="1" applyBorder="1" applyAlignment="1">
      <alignment vertical="center" wrapText="1"/>
    </xf>
    <xf numFmtId="43" fontId="8" fillId="11" borderId="59" xfId="7" applyNumberFormat="1" applyFont="1" applyFill="1" applyBorder="1" applyAlignment="1">
      <alignment vertical="center" wrapText="1"/>
    </xf>
    <xf numFmtId="165" fontId="8" fillId="11" borderId="61" xfId="7" applyNumberFormat="1" applyFont="1" applyFill="1" applyBorder="1" applyAlignment="1">
      <alignment vertical="center" wrapText="1"/>
    </xf>
    <xf numFmtId="43" fontId="6" fillId="11" borderId="11" xfId="7" applyNumberFormat="1" applyFont="1" applyFill="1" applyBorder="1" applyAlignment="1">
      <alignment vertical="center" wrapText="1"/>
    </xf>
    <xf numFmtId="43" fontId="6" fillId="11" borderId="59" xfId="7" applyNumberFormat="1" applyFont="1" applyFill="1" applyBorder="1" applyAlignment="1">
      <alignment vertical="center" wrapText="1"/>
    </xf>
    <xf numFmtId="2" fontId="6" fillId="0" borderId="11" xfId="7" applyNumberFormat="1" applyFont="1" applyFill="1" applyBorder="1" applyAlignment="1">
      <alignment horizontal="center" vertical="center" wrapText="1"/>
    </xf>
    <xf numFmtId="171" fontId="8" fillId="11" borderId="57" xfId="7" applyNumberFormat="1" applyFont="1" applyFill="1" applyBorder="1" applyAlignment="1">
      <alignment vertical="center" wrapText="1"/>
    </xf>
    <xf numFmtId="43" fontId="6" fillId="11" borderId="57" xfId="7" applyNumberFormat="1" applyFont="1" applyFill="1" applyBorder="1" applyAlignment="1">
      <alignment vertical="center" wrapText="1"/>
    </xf>
    <xf numFmtId="0" fontId="0" fillId="0" borderId="0" xfId="0" applyBorder="1" applyAlignment="1">
      <alignment wrapText="1"/>
    </xf>
    <xf numFmtId="0" fontId="6" fillId="0" borderId="10" xfId="0" applyFont="1" applyBorder="1"/>
    <xf numFmtId="0" fontId="10" fillId="0" borderId="10" xfId="0" applyFont="1" applyBorder="1" applyAlignment="1">
      <alignment horizontal="center"/>
    </xf>
    <xf numFmtId="0" fontId="41" fillId="4" borderId="10" xfId="0" applyFont="1" applyFill="1" applyBorder="1" applyAlignment="1">
      <alignment horizontal="left"/>
    </xf>
    <xf numFmtId="0" fontId="40" fillId="4" borderId="87" xfId="0" applyFont="1" applyFill="1" applyBorder="1" applyAlignment="1">
      <alignment horizontal="left"/>
    </xf>
    <xf numFmtId="0" fontId="11" fillId="2" borderId="58" xfId="0" applyFont="1" applyFill="1" applyBorder="1" applyAlignment="1">
      <alignment vertical="center"/>
    </xf>
    <xf numFmtId="0" fontId="5" fillId="0" borderId="2" xfId="0" applyFont="1" applyBorder="1" applyAlignment="1">
      <alignment horizontal="center" vertical="center"/>
    </xf>
    <xf numFmtId="43" fontId="26" fillId="0" borderId="23" xfId="0" applyNumberFormat="1" applyFont="1" applyBorder="1" applyAlignment="1">
      <alignment vertical="center" wrapText="1"/>
    </xf>
    <xf numFmtId="0" fontId="58" fillId="0" borderId="0" xfId="0" applyFont="1" applyFill="1" applyBorder="1" applyAlignment="1">
      <alignment vertical="center"/>
    </xf>
    <xf numFmtId="0" fontId="58" fillId="0" borderId="0" xfId="0" applyFont="1" applyBorder="1" applyAlignment="1">
      <alignment horizontal="left" vertical="center"/>
    </xf>
    <xf numFmtId="0" fontId="58" fillId="0" borderId="32" xfId="0" applyFont="1" applyFill="1" applyBorder="1" applyAlignment="1">
      <alignment vertical="center"/>
    </xf>
    <xf numFmtId="0" fontId="59" fillId="0" borderId="0" xfId="0" applyFont="1" applyFill="1" applyBorder="1" applyAlignment="1">
      <alignment vertical="center"/>
    </xf>
    <xf numFmtId="0" fontId="59" fillId="0" borderId="0" xfId="0" applyFont="1" applyFill="1" applyBorder="1" applyAlignment="1">
      <alignment horizontal="right" vertical="center"/>
    </xf>
    <xf numFmtId="165" fontId="58" fillId="0" borderId="32" xfId="0" applyNumberFormat="1" applyFont="1" applyBorder="1" applyAlignment="1">
      <alignment horizontal="left" vertical="center"/>
    </xf>
    <xf numFmtId="0" fontId="58" fillId="0" borderId="0" xfId="0" applyFont="1" applyFill="1" applyBorder="1" applyAlignment="1">
      <alignment horizontal="left" vertical="center"/>
    </xf>
    <xf numFmtId="165" fontId="73" fillId="0" borderId="32" xfId="0" applyNumberFormat="1" applyFont="1" applyBorder="1" applyAlignment="1">
      <alignment horizontal="left" vertical="center"/>
    </xf>
    <xf numFmtId="0" fontId="59" fillId="8" borderId="68" xfId="0" applyFont="1" applyFill="1" applyBorder="1" applyAlignment="1">
      <alignment horizontal="center" vertical="center"/>
    </xf>
    <xf numFmtId="0" fontId="59" fillId="8" borderId="47" xfId="0" applyFont="1" applyFill="1" applyBorder="1" applyAlignment="1">
      <alignment horizontal="center" vertical="center"/>
    </xf>
    <xf numFmtId="0" fontId="59" fillId="8" borderId="47" xfId="0" applyFont="1" applyFill="1" applyBorder="1" applyAlignment="1">
      <alignment horizontal="center" vertical="center" wrapText="1"/>
    </xf>
    <xf numFmtId="0" fontId="59" fillId="8" borderId="56" xfId="0" applyFont="1" applyFill="1" applyBorder="1" applyAlignment="1">
      <alignment horizontal="center" vertical="center" wrapText="1"/>
    </xf>
    <xf numFmtId="0" fontId="59" fillId="0" borderId="72" xfId="0" applyFont="1" applyBorder="1" applyAlignment="1">
      <alignment horizontal="center" vertical="center"/>
    </xf>
    <xf numFmtId="43" fontId="59" fillId="0" borderId="69" xfId="0" applyNumberFormat="1" applyFont="1" applyBorder="1" applyAlignment="1">
      <alignment vertical="center" wrapText="1"/>
    </xf>
    <xf numFmtId="4" fontId="58" fillId="0" borderId="69" xfId="0" applyNumberFormat="1" applyFont="1" applyFill="1" applyBorder="1" applyAlignment="1">
      <alignment horizontal="right" vertical="center" wrapText="1"/>
    </xf>
    <xf numFmtId="10" fontId="58" fillId="0" borderId="69" xfId="0" applyNumberFormat="1" applyFont="1" applyBorder="1" applyAlignment="1">
      <alignment horizontal="center" vertical="center"/>
    </xf>
    <xf numFmtId="4" fontId="58" fillId="0" borderId="69" xfId="0" applyNumberFormat="1" applyFont="1" applyBorder="1" applyAlignment="1">
      <alignment horizontal="right" vertical="center" wrapText="1"/>
    </xf>
    <xf numFmtId="4" fontId="58" fillId="0" borderId="23" xfId="0" applyNumberFormat="1" applyFont="1" applyBorder="1" applyAlignment="1">
      <alignment horizontal="right" vertical="center" wrapText="1"/>
    </xf>
    <xf numFmtId="4" fontId="58" fillId="2" borderId="2" xfId="0" applyNumberFormat="1" applyFont="1" applyFill="1" applyBorder="1" applyAlignment="1">
      <alignment horizontal="right" vertical="center"/>
    </xf>
    <xf numFmtId="10" fontId="58" fillId="2" borderId="2" xfId="0" applyNumberFormat="1" applyFont="1" applyFill="1" applyBorder="1" applyAlignment="1">
      <alignment horizontal="center" vertical="center"/>
    </xf>
    <xf numFmtId="171" fontId="58" fillId="2" borderId="2" xfId="0" applyNumberFormat="1" applyFont="1" applyFill="1" applyBorder="1" applyAlignment="1">
      <alignment horizontal="right" vertical="center"/>
    </xf>
    <xf numFmtId="0" fontId="59" fillId="10" borderId="2" xfId="0" applyFont="1" applyFill="1" applyBorder="1" applyAlignment="1">
      <alignment horizontal="right" vertical="center"/>
    </xf>
    <xf numFmtId="164" fontId="59" fillId="10" borderId="2" xfId="0" applyNumberFormat="1" applyFont="1" applyFill="1" applyBorder="1" applyAlignment="1">
      <alignment horizontal="center" vertical="center"/>
    </xf>
    <xf numFmtId="10" fontId="59" fillId="10" borderId="2" xfId="0" applyNumberFormat="1" applyFont="1" applyFill="1" applyBorder="1" applyAlignment="1">
      <alignment horizontal="center" vertical="center"/>
    </xf>
    <xf numFmtId="0" fontId="9" fillId="0" borderId="0" xfId="0" applyFont="1" applyFill="1" applyBorder="1" applyAlignment="1">
      <alignment horizontal="left"/>
    </xf>
    <xf numFmtId="165" fontId="6" fillId="0" borderId="74" xfId="0" applyNumberFormat="1" applyFont="1" applyFill="1" applyBorder="1" applyAlignment="1">
      <alignment vertical="center"/>
    </xf>
    <xf numFmtId="168" fontId="8" fillId="0" borderId="75" xfId="6" applyNumberFormat="1" applyFont="1" applyBorder="1" applyAlignment="1">
      <alignment horizontal="center" vertical="center"/>
    </xf>
    <xf numFmtId="4" fontId="8" fillId="0" borderId="74" xfId="0" applyNumberFormat="1" applyFont="1" applyBorder="1" applyAlignment="1">
      <alignment vertical="center"/>
    </xf>
    <xf numFmtId="168" fontId="8" fillId="0" borderId="77" xfId="6" applyNumberFormat="1" applyFont="1" applyBorder="1" applyAlignment="1">
      <alignment horizontal="center" vertical="center"/>
    </xf>
    <xf numFmtId="4" fontId="8" fillId="0" borderId="90" xfId="0" applyNumberFormat="1" applyFont="1" applyBorder="1" applyAlignment="1">
      <alignment vertical="center"/>
    </xf>
    <xf numFmtId="0" fontId="5" fillId="0" borderId="0" xfId="0" applyFont="1" applyFill="1" applyBorder="1" applyAlignment="1">
      <alignment horizontal="left" vertical="center" wrapText="1"/>
    </xf>
    <xf numFmtId="0" fontId="17" fillId="0" borderId="0" xfId="0" applyFont="1" applyFill="1" applyAlignment="1">
      <alignment horizontal="left"/>
    </xf>
    <xf numFmtId="0" fontId="0" fillId="0" borderId="0" xfId="0" applyFill="1" applyAlignment="1">
      <alignment horizontal="left"/>
    </xf>
    <xf numFmtId="0" fontId="25" fillId="0" borderId="0" xfId="0" applyFont="1" applyFill="1"/>
    <xf numFmtId="0" fontId="7" fillId="0" borderId="1" xfId="0" applyFont="1" applyFill="1" applyBorder="1" applyAlignment="1">
      <alignment vertical="center" wrapText="1"/>
    </xf>
    <xf numFmtId="0" fontId="0" fillId="0" borderId="1" xfId="0" applyBorder="1" applyAlignment="1">
      <alignment vertical="center"/>
    </xf>
    <xf numFmtId="0" fontId="6" fillId="4" borderId="0" xfId="0" applyFont="1" applyFill="1" applyBorder="1" applyAlignment="1">
      <alignment horizontal="center" vertical="center"/>
    </xf>
    <xf numFmtId="43" fontId="65" fillId="11" borderId="11" xfId="7" applyNumberFormat="1" applyFont="1" applyFill="1" applyBorder="1" applyAlignment="1">
      <alignment vertical="center" wrapText="1"/>
    </xf>
    <xf numFmtId="43" fontId="69" fillId="11" borderId="11" xfId="7" applyNumberFormat="1" applyFont="1" applyFill="1" applyBorder="1" applyAlignment="1">
      <alignment horizontal="center" vertical="center"/>
    </xf>
    <xf numFmtId="165" fontId="69" fillId="4" borderId="71" xfId="7" applyNumberFormat="1" applyFont="1" applyFill="1" applyBorder="1" applyAlignment="1">
      <alignment vertical="center" wrapText="1"/>
    </xf>
    <xf numFmtId="165" fontId="8" fillId="11" borderId="71" xfId="7" applyNumberFormat="1" applyFont="1" applyFill="1" applyBorder="1" applyAlignment="1">
      <alignment vertical="center" wrapText="1"/>
    </xf>
    <xf numFmtId="165" fontId="8" fillId="0" borderId="11" xfId="7" applyNumberFormat="1" applyFont="1" applyFill="1" applyBorder="1" applyAlignment="1">
      <alignment horizontal="center" vertical="center" wrapText="1"/>
    </xf>
    <xf numFmtId="0" fontId="6" fillId="4" borderId="0" xfId="0" applyFont="1" applyFill="1" applyBorder="1" applyAlignment="1">
      <alignment horizontal="center" vertical="center"/>
    </xf>
    <xf numFmtId="174" fontId="66" fillId="4" borderId="0" xfId="0" applyNumberFormat="1" applyFont="1" applyFill="1" applyBorder="1" applyAlignment="1">
      <alignment horizontal="center" vertical="center"/>
    </xf>
    <xf numFmtId="174" fontId="6" fillId="4" borderId="0" xfId="0" applyNumberFormat="1" applyFont="1" applyFill="1" applyBorder="1" applyAlignment="1">
      <alignment horizontal="center" vertical="center"/>
    </xf>
    <xf numFmtId="174" fontId="6" fillId="13" borderId="0" xfId="0" applyNumberFormat="1" applyFont="1" applyFill="1" applyBorder="1" applyAlignment="1">
      <alignment horizontal="center" vertical="center"/>
    </xf>
    <xf numFmtId="174" fontId="6" fillId="4" borderId="0" xfId="0" applyNumberFormat="1" applyFont="1" applyFill="1" applyAlignment="1">
      <alignment horizontal="center" vertical="center"/>
    </xf>
    <xf numFmtId="0" fontId="6" fillId="4" borderId="0" xfId="0" applyFont="1" applyFill="1" applyBorder="1" applyAlignment="1">
      <alignment horizontal="left"/>
    </xf>
    <xf numFmtId="0" fontId="6" fillId="4" borderId="0" xfId="0" applyFont="1" applyFill="1" applyAlignment="1">
      <alignment horizontal="left"/>
    </xf>
    <xf numFmtId="0" fontId="6" fillId="4" borderId="0" xfId="0" quotePrefix="1" applyFont="1" applyFill="1" applyBorder="1" applyAlignment="1">
      <alignment horizontal="left" vertical="center" wrapText="1"/>
    </xf>
    <xf numFmtId="0" fontId="14" fillId="0" borderId="89" xfId="0" applyFont="1" applyBorder="1" applyAlignment="1">
      <alignment horizontal="center" vertical="justify"/>
    </xf>
    <xf numFmtId="165" fontId="12" fillId="0" borderId="91" xfId="0" applyNumberFormat="1" applyFont="1" applyBorder="1" applyAlignment="1"/>
    <xf numFmtId="164" fontId="55" fillId="2" borderId="11" xfId="2" applyNumberFormat="1" applyFont="1" applyFill="1" applyBorder="1" applyAlignment="1"/>
    <xf numFmtId="0" fontId="11" fillId="0" borderId="88" xfId="0" applyFont="1" applyBorder="1" applyAlignment="1">
      <alignment horizontal="center"/>
    </xf>
    <xf numFmtId="43" fontId="66" fillId="4" borderId="11" xfId="7" applyNumberFormat="1" applyFont="1" applyFill="1" applyBorder="1" applyAlignment="1">
      <alignment vertical="center"/>
    </xf>
    <xf numFmtId="10" fontId="8" fillId="0" borderId="11" xfId="7" applyNumberFormat="1" applyFont="1" applyFill="1" applyBorder="1" applyAlignment="1">
      <alignment horizontal="center" vertical="center" wrapText="1"/>
    </xf>
    <xf numFmtId="0" fontId="6" fillId="4" borderId="0" xfId="0" applyFont="1" applyFill="1" applyBorder="1" applyAlignment="1">
      <alignment vertical="center"/>
    </xf>
    <xf numFmtId="0" fontId="56" fillId="4" borderId="0" xfId="0" applyFont="1" applyFill="1" applyBorder="1" applyAlignment="1">
      <alignment vertical="center"/>
    </xf>
    <xf numFmtId="0" fontId="56" fillId="0" borderId="0" xfId="0" applyFont="1" applyFill="1" applyBorder="1" applyAlignment="1">
      <alignment vertical="center"/>
    </xf>
    <xf numFmtId="0" fontId="6" fillId="0" borderId="0" xfId="0" applyFont="1" applyFill="1" applyBorder="1" applyAlignment="1">
      <alignment vertical="center"/>
    </xf>
    <xf numFmtId="0" fontId="16" fillId="4" borderId="0" xfId="0" applyFont="1" applyFill="1" applyBorder="1" applyAlignment="1">
      <alignment vertical="center"/>
    </xf>
    <xf numFmtId="0" fontId="74" fillId="4" borderId="0" xfId="0" applyFont="1" applyFill="1" applyBorder="1" applyAlignment="1">
      <alignment vertical="center"/>
    </xf>
    <xf numFmtId="0" fontId="74" fillId="0" borderId="0" xfId="0" applyFont="1" applyFill="1" applyBorder="1" applyAlignment="1">
      <alignment vertical="center"/>
    </xf>
    <xf numFmtId="0" fontId="6" fillId="4" borderId="0" xfId="0" applyFont="1" applyFill="1" applyBorder="1" applyAlignment="1">
      <alignment horizontal="left" vertical="center"/>
    </xf>
    <xf numFmtId="0" fontId="27" fillId="4" borderId="0" xfId="0" applyFont="1" applyFill="1" applyBorder="1" applyAlignment="1">
      <alignment vertical="center"/>
    </xf>
    <xf numFmtId="165" fontId="27" fillId="4" borderId="0" xfId="7" applyFont="1" applyFill="1" applyBorder="1" applyAlignment="1">
      <alignment vertical="center"/>
    </xf>
    <xf numFmtId="0" fontId="6" fillId="13" borderId="0" xfId="0" applyFont="1" applyFill="1" applyBorder="1" applyAlignment="1">
      <alignment vertical="center"/>
    </xf>
    <xf numFmtId="0" fontId="6" fillId="4" borderId="0" xfId="0" applyFont="1" applyFill="1" applyAlignment="1">
      <alignment horizontal="left" vertical="center"/>
    </xf>
    <xf numFmtId="0" fontId="6" fillId="4" borderId="0" xfId="0" applyFont="1" applyFill="1" applyAlignment="1">
      <alignment horizontal="center" vertical="center"/>
    </xf>
    <xf numFmtId="0" fontId="6" fillId="4" borderId="0" xfId="0" applyFont="1" applyFill="1" applyAlignment="1">
      <alignment vertical="center"/>
    </xf>
    <xf numFmtId="165" fontId="6" fillId="4" borderId="0" xfId="7" applyFont="1" applyFill="1" applyBorder="1" applyAlignment="1">
      <alignment vertical="center"/>
    </xf>
    <xf numFmtId="43" fontId="6" fillId="11" borderId="61" xfId="7" applyNumberFormat="1" applyFont="1" applyFill="1" applyBorder="1" applyAlignment="1">
      <alignment vertical="center" wrapText="1"/>
    </xf>
    <xf numFmtId="165" fontId="8" fillId="11" borderId="11" xfId="7" applyNumberFormat="1" applyFont="1" applyFill="1" applyBorder="1" applyAlignment="1">
      <alignment horizontal="center" vertical="center" wrapText="1"/>
    </xf>
    <xf numFmtId="173" fontId="8" fillId="11" borderId="63" xfId="7" applyNumberFormat="1" applyFont="1" applyFill="1" applyBorder="1" applyAlignment="1">
      <alignment vertical="center" wrapText="1"/>
    </xf>
    <xf numFmtId="43" fontId="54" fillId="4" borderId="11" xfId="0" applyNumberFormat="1" applyFont="1" applyFill="1" applyBorder="1" applyAlignment="1">
      <alignment horizontal="left" vertical="center"/>
    </xf>
    <xf numFmtId="43" fontId="69" fillId="11" borderId="63" xfId="7" applyNumberFormat="1" applyFont="1" applyFill="1" applyBorder="1" applyAlignment="1">
      <alignment horizontal="center" vertical="center" wrapText="1"/>
    </xf>
    <xf numFmtId="43" fontId="69" fillId="4" borderId="36" xfId="7" applyNumberFormat="1" applyFont="1" applyFill="1" applyBorder="1" applyAlignment="1">
      <alignment horizontal="center" vertical="center"/>
    </xf>
    <xf numFmtId="0" fontId="69" fillId="4" borderId="0" xfId="0" applyFont="1" applyFill="1" applyAlignment="1"/>
    <xf numFmtId="0" fontId="69" fillId="4" borderId="0" xfId="0" applyFont="1" applyFill="1" applyBorder="1" applyAlignment="1">
      <alignment vertical="center"/>
    </xf>
    <xf numFmtId="174" fontId="69" fillId="4" borderId="0" xfId="0" applyNumberFormat="1" applyFont="1" applyFill="1" applyBorder="1" applyAlignment="1">
      <alignment horizontal="center" vertical="center"/>
    </xf>
    <xf numFmtId="0" fontId="69" fillId="12" borderId="60" xfId="0" applyFont="1" applyFill="1" applyBorder="1" applyAlignment="1">
      <alignment vertical="center"/>
    </xf>
    <xf numFmtId="0" fontId="69" fillId="12" borderId="71" xfId="0" applyFont="1" applyFill="1" applyBorder="1" applyAlignment="1">
      <alignment vertical="center"/>
    </xf>
    <xf numFmtId="0" fontId="69" fillId="12" borderId="47" xfId="0" applyFont="1" applyFill="1" applyBorder="1" applyAlignment="1">
      <alignment vertical="center"/>
    </xf>
    <xf numFmtId="0" fontId="69" fillId="12" borderId="56" xfId="0" applyFont="1" applyFill="1" applyBorder="1" applyAlignment="1">
      <alignment vertical="center"/>
    </xf>
    <xf numFmtId="0" fontId="33" fillId="0" borderId="11" xfId="0" applyFont="1" applyFill="1" applyBorder="1" applyAlignment="1">
      <alignment horizontal="center" vertical="center"/>
    </xf>
    <xf numFmtId="0" fontId="76" fillId="16" borderId="11" xfId="9" applyFont="1" applyFill="1" applyBorder="1" applyAlignment="1">
      <alignment horizontal="center" vertical="center" wrapText="1"/>
    </xf>
    <xf numFmtId="43" fontId="76" fillId="16" borderId="11" xfId="7" applyNumberFormat="1" applyFont="1" applyFill="1" applyBorder="1" applyAlignment="1">
      <alignment horizontal="center" vertical="center"/>
    </xf>
    <xf numFmtId="43" fontId="76" fillId="16" borderId="11" xfId="7" applyNumberFormat="1" applyFont="1" applyFill="1" applyBorder="1" applyAlignment="1">
      <alignment horizontal="center" vertical="center" wrapText="1"/>
    </xf>
    <xf numFmtId="44" fontId="76" fillId="16" borderId="11" xfId="2" applyNumberFormat="1" applyFont="1" applyFill="1" applyBorder="1" applyAlignment="1">
      <alignment horizontal="center" vertical="center" wrapText="1"/>
    </xf>
    <xf numFmtId="0" fontId="77" fillId="16" borderId="11" xfId="9" applyFont="1" applyFill="1" applyBorder="1" applyAlignment="1">
      <alignment horizontal="center" vertical="center" wrapText="1"/>
    </xf>
    <xf numFmtId="165" fontId="1" fillId="11" borderId="58" xfId="7" applyFont="1" applyFill="1" applyBorder="1" applyAlignment="1">
      <alignment vertical="center" wrapText="1"/>
    </xf>
    <xf numFmtId="43" fontId="69" fillId="11" borderId="63" xfId="7"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1" xfId="0" applyFont="1" applyFill="1" applyBorder="1" applyAlignment="1">
      <alignment vertical="center" wrapText="1"/>
    </xf>
    <xf numFmtId="0" fontId="6" fillId="0" borderId="11" xfId="0" applyFont="1" applyFill="1" applyBorder="1" applyAlignment="1">
      <alignment horizontal="center" vertical="center"/>
    </xf>
    <xf numFmtId="165" fontId="6" fillId="0" borderId="11" xfId="7" applyFont="1" applyFill="1" applyBorder="1" applyAlignment="1">
      <alignment vertical="center" wrapText="1"/>
    </xf>
    <xf numFmtId="0" fontId="33" fillId="0" borderId="61" xfId="0" applyFont="1" applyFill="1" applyBorder="1" applyAlignment="1">
      <alignment horizontal="center" vertical="center"/>
    </xf>
    <xf numFmtId="174" fontId="69" fillId="14" borderId="34" xfId="0" applyNumberFormat="1" applyFont="1" applyFill="1" applyBorder="1" applyAlignment="1">
      <alignment horizontal="center" vertical="center" wrapText="1"/>
    </xf>
    <xf numFmtId="0" fontId="69" fillId="14" borderId="100" xfId="0" applyFont="1" applyFill="1" applyBorder="1" applyAlignment="1">
      <alignment horizontal="center" vertical="center" wrapText="1"/>
    </xf>
    <xf numFmtId="43" fontId="69" fillId="11" borderId="63" xfId="7" applyNumberFormat="1" applyFont="1" applyFill="1" applyBorder="1" applyAlignment="1">
      <alignment horizontal="center" vertical="center" wrapText="1"/>
    </xf>
    <xf numFmtId="43" fontId="69" fillId="11" borderId="66" xfId="7" applyNumberFormat="1" applyFont="1" applyFill="1" applyBorder="1" applyAlignment="1">
      <alignment horizontal="center" vertical="center" wrapText="1"/>
    </xf>
    <xf numFmtId="165" fontId="8" fillId="0" borderId="61" xfId="7" applyNumberFormat="1" applyFont="1" applyFill="1" applyBorder="1" applyAlignment="1">
      <alignment horizontal="center" vertical="center" wrapText="1"/>
    </xf>
    <xf numFmtId="44" fontId="6" fillId="0" borderId="59" xfId="7" applyNumberFormat="1" applyFont="1" applyFill="1" applyBorder="1" applyAlignment="1">
      <alignment horizontal="center" vertical="center" wrapText="1"/>
    </xf>
    <xf numFmtId="44" fontId="6" fillId="0" borderId="11" xfId="7" applyNumberFormat="1" applyFont="1" applyFill="1" applyBorder="1" applyAlignment="1">
      <alignment horizontal="right" vertical="center"/>
    </xf>
    <xf numFmtId="165" fontId="69" fillId="11" borderId="57" xfId="7" applyFont="1" applyFill="1" applyBorder="1" applyAlignment="1">
      <alignment vertical="center" wrapText="1"/>
    </xf>
    <xf numFmtId="43" fontId="8" fillId="11" borderId="57" xfId="7" applyNumberFormat="1" applyFont="1" applyFill="1" applyBorder="1" applyAlignment="1">
      <alignment vertical="center" wrapText="1"/>
    </xf>
    <xf numFmtId="173" fontId="8" fillId="11" borderId="57" xfId="7" applyNumberFormat="1" applyFont="1" applyFill="1" applyBorder="1" applyAlignment="1">
      <alignment vertical="center" wrapText="1"/>
    </xf>
    <xf numFmtId="2" fontId="8" fillId="11" borderId="57" xfId="7" applyNumberFormat="1" applyFont="1" applyFill="1" applyBorder="1" applyAlignment="1">
      <alignment vertical="center" wrapText="1"/>
    </xf>
    <xf numFmtId="43" fontId="8" fillId="11" borderId="85" xfId="7" applyNumberFormat="1" applyFont="1" applyFill="1" applyBorder="1" applyAlignment="1">
      <alignment vertical="center" wrapText="1"/>
    </xf>
    <xf numFmtId="43" fontId="69" fillId="11" borderId="46" xfId="7" applyNumberFormat="1" applyFont="1" applyFill="1" applyBorder="1" applyAlignment="1">
      <alignment horizontal="center" vertical="center" wrapText="1"/>
    </xf>
    <xf numFmtId="165" fontId="69" fillId="11" borderId="65" xfId="7" applyNumberFormat="1" applyFont="1" applyFill="1" applyBorder="1" applyAlignment="1">
      <alignment horizontal="center" vertical="center" wrapText="1"/>
    </xf>
    <xf numFmtId="165" fontId="69" fillId="11" borderId="66" xfId="7" applyNumberFormat="1" applyFont="1" applyFill="1" applyBorder="1" applyAlignment="1">
      <alignment horizontal="center" vertical="center" wrapText="1"/>
    </xf>
    <xf numFmtId="165" fontId="8" fillId="11" borderId="65" xfId="7" applyNumberFormat="1" applyFont="1" applyFill="1" applyBorder="1" applyAlignment="1">
      <alignment horizontal="center" vertical="center" wrapText="1"/>
    </xf>
    <xf numFmtId="165" fontId="8" fillId="11" borderId="66" xfId="7" applyNumberFormat="1" applyFont="1" applyFill="1" applyBorder="1" applyAlignment="1">
      <alignment horizontal="center" vertical="center" wrapText="1"/>
    </xf>
    <xf numFmtId="10" fontId="8" fillId="11" borderId="65" xfId="7" applyNumberFormat="1" applyFont="1" applyFill="1" applyBorder="1" applyAlignment="1">
      <alignment horizontal="center" vertical="center" wrapText="1"/>
    </xf>
    <xf numFmtId="10" fontId="8" fillId="11" borderId="66" xfId="7" applyNumberFormat="1" applyFont="1" applyFill="1" applyBorder="1" applyAlignment="1">
      <alignment horizontal="center" vertical="center" wrapText="1"/>
    </xf>
    <xf numFmtId="43" fontId="8" fillId="11" borderId="65" xfId="7" applyNumberFormat="1" applyFont="1" applyFill="1" applyBorder="1" applyAlignment="1">
      <alignment vertical="center" wrapText="1"/>
    </xf>
    <xf numFmtId="43" fontId="16" fillId="13" borderId="0" xfId="0" applyNumberFormat="1" applyFont="1" applyFill="1" applyBorder="1" applyAlignment="1">
      <alignment vertical="center"/>
    </xf>
    <xf numFmtId="0" fontId="59" fillId="0" borderId="0" xfId="0" applyFont="1" applyFill="1" applyBorder="1" applyAlignment="1">
      <alignment horizontal="right" vertical="center"/>
    </xf>
    <xf numFmtId="165" fontId="8" fillId="11" borderId="63" xfId="7" applyNumberFormat="1" applyFont="1" applyFill="1" applyBorder="1" applyAlignment="1">
      <alignment horizontal="center" vertical="center" wrapText="1"/>
    </xf>
    <xf numFmtId="43" fontId="69" fillId="11" borderId="63" xfId="7" applyNumberFormat="1" applyFont="1" applyFill="1" applyBorder="1" applyAlignment="1">
      <alignment horizontal="center" vertical="center" wrapText="1"/>
    </xf>
    <xf numFmtId="43" fontId="69" fillId="11" borderId="61" xfId="7" applyNumberFormat="1" applyFont="1" applyFill="1" applyBorder="1" applyAlignment="1">
      <alignment horizontal="center" vertical="center" wrapText="1"/>
    </xf>
    <xf numFmtId="43" fontId="6" fillId="13" borderId="0" xfId="0" applyNumberFormat="1" applyFont="1" applyFill="1" applyBorder="1" applyAlignment="1">
      <alignment vertical="center"/>
    </xf>
    <xf numFmtId="0" fontId="56" fillId="0" borderId="0" xfId="0" applyFont="1" applyFill="1" applyBorder="1" applyAlignment="1">
      <alignment horizontal="center" vertical="center"/>
    </xf>
    <xf numFmtId="49" fontId="6" fillId="4" borderId="0" xfId="0" applyNumberFormat="1" applyFont="1" applyFill="1" applyBorder="1" applyAlignment="1">
      <alignment horizontal="center" vertical="center"/>
    </xf>
    <xf numFmtId="49" fontId="6" fillId="4" borderId="0" xfId="0" applyNumberFormat="1" applyFont="1" applyFill="1" applyAlignment="1">
      <alignment horizontal="center" vertical="center"/>
    </xf>
    <xf numFmtId="2" fontId="69" fillId="11" borderId="11" xfId="7" applyNumberFormat="1" applyFont="1" applyFill="1" applyBorder="1" applyAlignment="1">
      <alignment horizontal="right" vertical="center"/>
    </xf>
    <xf numFmtId="165" fontId="8" fillId="11" borderId="101" xfId="7" applyNumberFormat="1" applyFont="1" applyFill="1" applyBorder="1" applyAlignment="1">
      <alignment vertical="center" wrapText="1"/>
    </xf>
    <xf numFmtId="165" fontId="8" fillId="11" borderId="102" xfId="7" applyNumberFormat="1" applyFont="1" applyFill="1" applyBorder="1" applyAlignment="1">
      <alignment vertical="center" wrapText="1"/>
    </xf>
    <xf numFmtId="165" fontId="8" fillId="11" borderId="103" xfId="7" applyNumberFormat="1" applyFont="1" applyFill="1" applyBorder="1" applyAlignment="1">
      <alignment vertical="center" wrapText="1"/>
    </xf>
    <xf numFmtId="49" fontId="69" fillId="4" borderId="0" xfId="0" applyNumberFormat="1" applyFont="1" applyFill="1" applyAlignment="1">
      <alignment vertical="center"/>
    </xf>
    <xf numFmtId="0" fontId="78" fillId="13" borderId="0" xfId="0" applyFont="1" applyFill="1" applyBorder="1" applyAlignment="1">
      <alignment horizontal="center" vertical="center"/>
    </xf>
    <xf numFmtId="165" fontId="69" fillId="4" borderId="60" xfId="7" applyNumberFormat="1" applyFont="1" applyFill="1" applyBorder="1" applyAlignment="1">
      <alignment vertical="center" wrapText="1"/>
    </xf>
    <xf numFmtId="43" fontId="66" fillId="4" borderId="71" xfId="7" applyNumberFormat="1" applyFont="1" applyFill="1" applyBorder="1" applyAlignment="1">
      <alignment vertical="center" wrapText="1"/>
    </xf>
    <xf numFmtId="165" fontId="69" fillId="4" borderId="61" xfId="7" applyNumberFormat="1" applyFont="1" applyFill="1" applyBorder="1" applyAlignment="1">
      <alignment vertical="center" wrapText="1"/>
    </xf>
    <xf numFmtId="43" fontId="6" fillId="4" borderId="63" xfId="7" applyNumberFormat="1" applyFont="1" applyFill="1" applyBorder="1" applyAlignment="1">
      <alignment vertical="center" wrapText="1"/>
    </xf>
    <xf numFmtId="165" fontId="8" fillId="4" borderId="61" xfId="7" applyNumberFormat="1" applyFont="1" applyFill="1" applyBorder="1" applyAlignment="1">
      <alignment vertical="center" wrapText="1"/>
    </xf>
    <xf numFmtId="10" fontId="8" fillId="4" borderId="61" xfId="7" applyNumberFormat="1" applyFont="1" applyFill="1" applyBorder="1" applyAlignment="1">
      <alignment vertical="center" wrapText="1"/>
    </xf>
    <xf numFmtId="2" fontId="6" fillId="0" borderId="63" xfId="7" applyNumberFormat="1" applyFont="1" applyFill="1" applyBorder="1" applyAlignment="1">
      <alignment horizontal="center" vertical="center" wrapText="1"/>
    </xf>
    <xf numFmtId="43" fontId="6" fillId="0" borderId="63" xfId="7" applyNumberFormat="1" applyFont="1" applyFill="1" applyBorder="1" applyAlignment="1">
      <alignment horizontal="center" vertical="center" wrapText="1"/>
    </xf>
    <xf numFmtId="43" fontId="27" fillId="4" borderId="0" xfId="0" applyNumberFormat="1" applyFont="1" applyFill="1" applyBorder="1" applyAlignment="1">
      <alignment vertical="center"/>
    </xf>
    <xf numFmtId="43" fontId="20" fillId="4" borderId="0" xfId="0" applyNumberFormat="1" applyFont="1" applyFill="1" applyBorder="1" applyAlignment="1">
      <alignment vertical="center"/>
    </xf>
    <xf numFmtId="43" fontId="56" fillId="0" borderId="0" xfId="0" applyNumberFormat="1" applyFont="1" applyFill="1" applyBorder="1" applyAlignment="1">
      <alignment vertical="center"/>
    </xf>
    <xf numFmtId="2" fontId="20" fillId="4" borderId="0" xfId="0" applyNumberFormat="1" applyFont="1" applyFill="1" applyBorder="1" applyAlignment="1">
      <alignment vertical="center"/>
    </xf>
    <xf numFmtId="43" fontId="6" fillId="4" borderId="0" xfId="0" applyNumberFormat="1" applyFont="1" applyFill="1" applyBorder="1" applyAlignment="1">
      <alignment vertical="center"/>
    </xf>
    <xf numFmtId="0" fontId="3" fillId="0" borderId="11" xfId="0" applyFont="1" applyBorder="1" applyAlignment="1">
      <alignment horizontal="center" vertical="center"/>
    </xf>
    <xf numFmtId="43" fontId="6" fillId="4" borderId="61" xfId="7" applyNumberFormat="1" applyFont="1" applyFill="1" applyBorder="1" applyAlignment="1">
      <alignment vertical="center" wrapText="1"/>
    </xf>
    <xf numFmtId="43" fontId="6" fillId="4" borderId="71" xfId="7" applyNumberFormat="1" applyFont="1" applyFill="1" applyBorder="1" applyAlignment="1">
      <alignment vertical="center" wrapText="1"/>
    </xf>
    <xf numFmtId="44" fontId="66" fillId="16" borderId="11" xfId="2" applyNumberFormat="1" applyFont="1" applyFill="1" applyBorder="1" applyAlignment="1">
      <alignment horizontal="center" vertical="center" wrapText="1"/>
    </xf>
    <xf numFmtId="165" fontId="69" fillId="4" borderId="62" xfId="7" applyNumberFormat="1" applyFont="1" applyFill="1" applyBorder="1" applyAlignment="1">
      <alignment vertical="center" wrapText="1"/>
    </xf>
    <xf numFmtId="165" fontId="8" fillId="4" borderId="62" xfId="7" applyNumberFormat="1" applyFont="1" applyFill="1" applyBorder="1" applyAlignment="1">
      <alignment vertical="center" wrapText="1"/>
    </xf>
    <xf numFmtId="44" fontId="6" fillId="0" borderId="11" xfId="7" applyNumberFormat="1" applyFont="1" applyFill="1" applyBorder="1" applyAlignment="1">
      <alignment horizontal="center" vertical="center" wrapText="1"/>
    </xf>
    <xf numFmtId="44" fontId="6" fillId="0" borderId="61" xfId="7" applyNumberFormat="1" applyFont="1" applyFill="1" applyBorder="1" applyAlignment="1">
      <alignment horizontal="center" vertical="center" wrapText="1"/>
    </xf>
    <xf numFmtId="43" fontId="66" fillId="4" borderId="63" xfId="7" applyNumberFormat="1" applyFont="1" applyFill="1" applyBorder="1" applyAlignment="1">
      <alignment vertical="center" wrapText="1"/>
    </xf>
    <xf numFmtId="44" fontId="66" fillId="0" borderId="11" xfId="2" applyNumberFormat="1" applyFont="1" applyFill="1" applyBorder="1" applyAlignment="1">
      <alignment horizontal="center" vertical="center" wrapText="1"/>
    </xf>
    <xf numFmtId="0" fontId="33" fillId="0" borderId="58" xfId="0" applyFont="1" applyFill="1" applyBorder="1" applyAlignment="1">
      <alignment horizontal="center" vertical="center"/>
    </xf>
    <xf numFmtId="44" fontId="6" fillId="0" borderId="58" xfId="7" applyNumberFormat="1" applyFont="1" applyFill="1" applyBorder="1" applyAlignment="1">
      <alignment horizontal="center" vertical="center" wrapText="1"/>
    </xf>
    <xf numFmtId="0" fontId="6" fillId="0" borderId="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61" xfId="0" applyFont="1" applyFill="1" applyBorder="1" applyAlignment="1">
      <alignment horizontal="center" vertical="center" wrapText="1"/>
    </xf>
    <xf numFmtId="44" fontId="6" fillId="0" borderId="11" xfId="7" applyNumberFormat="1" applyFont="1" applyFill="1" applyBorder="1" applyAlignment="1">
      <alignment vertical="center" wrapText="1"/>
    </xf>
    <xf numFmtId="43" fontId="66" fillId="4" borderId="64" xfId="7" applyNumberFormat="1" applyFont="1" applyFill="1" applyBorder="1" applyAlignment="1">
      <alignment vertical="center" wrapText="1"/>
    </xf>
    <xf numFmtId="0" fontId="66" fillId="0" borderId="11" xfId="9" applyFont="1" applyFill="1" applyBorder="1" applyAlignment="1">
      <alignment horizontal="center" vertical="center" wrapText="1"/>
    </xf>
    <xf numFmtId="0" fontId="66" fillId="0" borderId="11" xfId="9" applyFont="1" applyFill="1" applyBorder="1" applyAlignment="1">
      <alignment horizontal="left" vertical="center" wrapText="1"/>
    </xf>
    <xf numFmtId="43" fontId="66" fillId="0" borderId="11" xfId="7" applyNumberFormat="1" applyFont="1" applyFill="1" applyBorder="1" applyAlignment="1">
      <alignment horizontal="center" vertical="center" wrapText="1"/>
    </xf>
    <xf numFmtId="43" fontId="69" fillId="0" borderId="11" xfId="7" applyNumberFormat="1" applyFont="1" applyFill="1" applyBorder="1" applyAlignment="1">
      <alignment horizontal="right" vertical="center"/>
    </xf>
    <xf numFmtId="165" fontId="6" fillId="0" borderId="11" xfId="7" applyFont="1" applyFill="1" applyBorder="1" applyAlignment="1">
      <alignment horizontal="center" vertical="center" wrapText="1"/>
    </xf>
    <xf numFmtId="4" fontId="6" fillId="0" borderId="11" xfId="0" applyNumberFormat="1" applyFont="1" applyFill="1" applyBorder="1" applyAlignment="1">
      <alignment vertical="center" wrapText="1"/>
    </xf>
    <xf numFmtId="0" fontId="6" fillId="0" borderId="63" xfId="0" applyFont="1" applyFill="1" applyBorder="1" applyAlignment="1">
      <alignment horizontal="left" vertical="center" wrapText="1"/>
    </xf>
    <xf numFmtId="165" fontId="6" fillId="0" borderId="58" xfId="7" applyFont="1" applyFill="1" applyBorder="1" applyAlignment="1">
      <alignment horizontal="center" vertical="center" wrapText="1"/>
    </xf>
    <xf numFmtId="4" fontId="6" fillId="0" borderId="11" xfId="0" applyNumberFormat="1" applyFont="1" applyFill="1" applyBorder="1" applyAlignment="1">
      <alignment horizontal="left" vertical="center" wrapText="1"/>
    </xf>
    <xf numFmtId="174" fontId="69" fillId="0" borderId="11" xfId="7" applyNumberFormat="1" applyFont="1" applyFill="1" applyBorder="1" applyAlignment="1" applyProtection="1">
      <alignment horizontal="center" vertical="center" wrapText="1"/>
    </xf>
    <xf numFmtId="0" fontId="6" fillId="0" borderId="98" xfId="0" applyFont="1" applyFill="1" applyBorder="1" applyAlignment="1">
      <alignment horizontal="center" vertical="center"/>
    </xf>
    <xf numFmtId="0" fontId="6" fillId="0" borderId="57" xfId="0" applyFont="1" applyFill="1" applyBorder="1" applyAlignment="1">
      <alignment horizontal="center" vertical="center" wrapText="1"/>
    </xf>
    <xf numFmtId="165" fontId="6" fillId="0" borderId="57" xfId="7" applyFont="1" applyFill="1" applyBorder="1" applyAlignment="1">
      <alignment vertical="center" wrapText="1"/>
    </xf>
    <xf numFmtId="44" fontId="6" fillId="0" borderId="57" xfId="7" applyNumberFormat="1" applyFont="1" applyFill="1" applyBorder="1" applyAlignment="1">
      <alignment horizontal="right" vertical="center"/>
    </xf>
    <xf numFmtId="0" fontId="6" fillId="0" borderId="66" xfId="0" applyFont="1" applyFill="1" applyBorder="1" applyAlignment="1">
      <alignment horizontal="center" vertical="center"/>
    </xf>
    <xf numFmtId="0" fontId="6" fillId="0" borderId="65" xfId="0" applyFont="1" applyFill="1" applyBorder="1" applyAlignment="1">
      <alignment horizontal="center" vertical="center" wrapText="1"/>
    </xf>
    <xf numFmtId="0" fontId="33" fillId="0" borderId="11" xfId="0" applyFont="1" applyFill="1" applyBorder="1" applyAlignment="1">
      <alignment horizontal="left" vertical="center" wrapText="1"/>
    </xf>
    <xf numFmtId="0" fontId="6" fillId="0" borderId="11" xfId="0" applyFont="1" applyFill="1" applyBorder="1" applyAlignment="1">
      <alignment vertical="center"/>
    </xf>
    <xf numFmtId="0" fontId="44" fillId="0" borderId="11" xfId="0" applyFont="1" applyFill="1" applyBorder="1" applyAlignment="1">
      <alignment horizontal="center" vertical="center"/>
    </xf>
    <xf numFmtId="0" fontId="6" fillId="0" borderId="63" xfId="0" applyNumberFormat="1" applyFont="1" applyFill="1" applyBorder="1" applyAlignment="1">
      <alignment horizontal="center" vertical="center" wrapText="1"/>
    </xf>
    <xf numFmtId="0" fontId="6" fillId="0" borderId="11" xfId="0" applyNumberFormat="1" applyFont="1" applyFill="1" applyBorder="1" applyAlignment="1">
      <alignment horizontal="center" vertical="center" wrapText="1"/>
    </xf>
    <xf numFmtId="49" fontId="6" fillId="0" borderId="11" xfId="7" applyNumberFormat="1" applyFont="1" applyFill="1" applyBorder="1" applyAlignment="1">
      <alignment horizontal="center" vertical="center"/>
    </xf>
    <xf numFmtId="174" fontId="66" fillId="0" borderId="11" xfId="7" applyNumberFormat="1" applyFont="1" applyFill="1" applyBorder="1" applyAlignment="1" applyProtection="1">
      <alignment horizontal="center" vertical="center" wrapText="1"/>
    </xf>
    <xf numFmtId="44" fontId="66" fillId="0" borderId="11" xfId="7" applyNumberFormat="1" applyFont="1" applyFill="1" applyBorder="1" applyAlignment="1" applyProtection="1">
      <alignment horizontal="center" vertical="center" wrapText="1"/>
    </xf>
    <xf numFmtId="0" fontId="67" fillId="16" borderId="96" xfId="0" applyFont="1" applyFill="1" applyBorder="1" applyAlignment="1">
      <alignment horizontal="center" vertical="center"/>
    </xf>
    <xf numFmtId="49" fontId="69" fillId="16" borderId="58" xfId="0" applyNumberFormat="1" applyFont="1" applyFill="1" applyBorder="1" applyAlignment="1">
      <alignment horizontal="center" vertical="center"/>
    </xf>
    <xf numFmtId="0" fontId="69" fillId="16" borderId="58" xfId="0" applyFont="1" applyFill="1" applyBorder="1" applyAlignment="1">
      <alignment horizontal="center" vertical="center"/>
    </xf>
    <xf numFmtId="0" fontId="69" fillId="16" borderId="64" xfId="0" applyFont="1" applyFill="1" applyBorder="1" applyAlignment="1">
      <alignment horizontal="center" vertical="center" wrapText="1"/>
    </xf>
    <xf numFmtId="0" fontId="69" fillId="16" borderId="58" xfId="0" applyFont="1" applyFill="1" applyBorder="1" applyAlignment="1">
      <alignment horizontal="center" vertical="center" wrapText="1"/>
    </xf>
    <xf numFmtId="174" fontId="69" fillId="16" borderId="58" xfId="0" applyNumberFormat="1" applyFont="1" applyFill="1" applyBorder="1" applyAlignment="1">
      <alignment horizontal="center" vertical="center" wrapText="1"/>
    </xf>
    <xf numFmtId="0" fontId="67" fillId="16" borderId="11" xfId="0" applyFont="1" applyFill="1" applyBorder="1" applyAlignment="1">
      <alignment horizontal="center" vertical="center"/>
    </xf>
    <xf numFmtId="0" fontId="33" fillId="16" borderId="58" xfId="0" applyFont="1" applyFill="1" applyBorder="1" applyAlignment="1">
      <alignment horizontal="center" vertical="center"/>
    </xf>
    <xf numFmtId="49" fontId="66" fillId="16" borderId="60" xfId="7" applyNumberFormat="1" applyFont="1" applyFill="1" applyBorder="1" applyAlignment="1">
      <alignment horizontal="center" vertical="center"/>
    </xf>
    <xf numFmtId="0" fontId="69" fillId="16" borderId="86" xfId="0" applyFont="1" applyFill="1" applyBorder="1" applyAlignment="1">
      <alignment horizontal="left" vertical="center" wrapText="1"/>
    </xf>
    <xf numFmtId="0" fontId="66" fillId="16" borderId="60" xfId="0" quotePrefix="1" applyFont="1" applyFill="1" applyBorder="1" applyAlignment="1">
      <alignment horizontal="center" vertical="center"/>
    </xf>
    <xf numFmtId="43" fontId="69" fillId="16" borderId="64" xfId="7" applyNumberFormat="1" applyFont="1" applyFill="1" applyBorder="1" applyAlignment="1">
      <alignment vertical="center"/>
    </xf>
    <xf numFmtId="43" fontId="69" fillId="16" borderId="64" xfId="7" applyNumberFormat="1" applyFont="1" applyFill="1" applyBorder="1" applyAlignment="1">
      <alignment horizontal="center" vertical="center"/>
    </xf>
    <xf numFmtId="43" fontId="69" fillId="16" borderId="11" xfId="7" applyNumberFormat="1" applyFont="1" applyFill="1" applyBorder="1" applyAlignment="1">
      <alignment horizontal="right" vertical="center"/>
    </xf>
    <xf numFmtId="0" fontId="66" fillId="16" borderId="11" xfId="9" applyFont="1" applyFill="1" applyBorder="1" applyAlignment="1">
      <alignment horizontal="center" vertical="center" wrapText="1"/>
    </xf>
    <xf numFmtId="0" fontId="69" fillId="16" borderId="11" xfId="9" applyFont="1" applyFill="1" applyBorder="1" applyAlignment="1">
      <alignment horizontal="center" vertical="center" wrapText="1"/>
    </xf>
    <xf numFmtId="43" fontId="66" fillId="16" borderId="11" xfId="7" applyNumberFormat="1" applyFont="1" applyFill="1" applyBorder="1" applyAlignment="1">
      <alignment horizontal="center" vertical="center"/>
    </xf>
    <xf numFmtId="43" fontId="66" fillId="16" borderId="11" xfId="7" applyNumberFormat="1" applyFont="1" applyFill="1" applyBorder="1" applyAlignment="1">
      <alignment horizontal="center" vertical="center" wrapText="1"/>
    </xf>
    <xf numFmtId="172" fontId="8" fillId="16" borderId="58" xfId="7" applyNumberFormat="1" applyFont="1" applyFill="1" applyBorder="1" applyAlignment="1" applyProtection="1">
      <alignment horizontal="center" vertical="center" wrapText="1"/>
    </xf>
    <xf numFmtId="0" fontId="69" fillId="4" borderId="0" xfId="0" applyFont="1" applyFill="1" applyBorder="1" applyAlignment="1">
      <alignment horizontal="left"/>
    </xf>
    <xf numFmtId="0" fontId="6" fillId="4" borderId="0" xfId="0" applyFont="1" applyFill="1" applyBorder="1" applyAlignment="1">
      <alignment horizontal="center" vertical="center"/>
    </xf>
    <xf numFmtId="165" fontId="9" fillId="0" borderId="36" xfId="7" applyFont="1" applyFill="1" applyBorder="1" applyAlignment="1">
      <alignment vertical="center"/>
    </xf>
    <xf numFmtId="0" fontId="6" fillId="0" borderId="36" xfId="0" applyFont="1" applyFill="1" applyBorder="1" applyAlignment="1">
      <alignment horizontal="center" vertical="center"/>
    </xf>
    <xf numFmtId="4" fontId="9" fillId="0" borderId="36" xfId="0" applyNumberFormat="1" applyFont="1" applyBorder="1" applyAlignment="1">
      <alignment vertical="center"/>
    </xf>
    <xf numFmtId="2" fontId="9" fillId="0" borderId="36" xfId="0" applyNumberFormat="1" applyFont="1" applyBorder="1" applyAlignment="1">
      <alignment horizontal="center" vertical="center"/>
    </xf>
    <xf numFmtId="165" fontId="8" fillId="0" borderId="8" xfId="0" applyNumberFormat="1" applyFont="1" applyFill="1" applyBorder="1" applyAlignment="1">
      <alignment vertical="center"/>
    </xf>
    <xf numFmtId="10" fontId="8" fillId="0" borderId="8" xfId="6" applyNumberFormat="1" applyFont="1" applyFill="1" applyBorder="1" applyAlignment="1">
      <alignment horizontal="center" vertical="center"/>
    </xf>
    <xf numFmtId="165" fontId="8" fillId="0" borderId="0" xfId="7" applyFont="1" applyFill="1" applyBorder="1" applyAlignment="1">
      <alignment horizontal="justify" vertical="center"/>
    </xf>
    <xf numFmtId="4" fontId="6" fillId="0" borderId="0" xfId="0" applyNumberFormat="1" applyFont="1" applyFill="1" applyBorder="1" applyAlignment="1">
      <alignment vertical="center"/>
    </xf>
    <xf numFmtId="10" fontId="6" fillId="0" borderId="0" xfId="6" applyNumberFormat="1" applyFont="1" applyFill="1" applyBorder="1" applyAlignment="1">
      <alignment horizontal="center" vertical="center"/>
    </xf>
    <xf numFmtId="2" fontId="6" fillId="0" borderId="0" xfId="6" applyNumberFormat="1" applyFont="1" applyFill="1" applyBorder="1" applyAlignment="1">
      <alignment horizontal="center" vertical="center"/>
    </xf>
    <xf numFmtId="9" fontId="8" fillId="0" borderId="0" xfId="6" applyFont="1" applyFill="1" applyBorder="1" applyAlignment="1">
      <alignment horizontal="center" vertical="center"/>
    </xf>
    <xf numFmtId="4" fontId="6" fillId="0" borderId="0" xfId="6" applyNumberFormat="1" applyFont="1" applyFill="1" applyBorder="1" applyAlignment="1">
      <alignment horizontal="center" vertical="center"/>
    </xf>
    <xf numFmtId="165" fontId="8" fillId="0" borderId="0" xfId="7" applyFont="1" applyFill="1" applyBorder="1" applyAlignment="1">
      <alignment horizontal="left" vertical="center" wrapText="1"/>
    </xf>
    <xf numFmtId="165" fontId="8" fillId="0" borderId="29" xfId="7" applyFont="1" applyFill="1" applyBorder="1" applyAlignment="1">
      <alignment horizontal="center" vertical="center"/>
    </xf>
    <xf numFmtId="165" fontId="8" fillId="0" borderId="30" xfId="7" applyFont="1" applyFill="1" applyBorder="1" applyAlignment="1">
      <alignment horizontal="justify" vertical="center"/>
    </xf>
    <xf numFmtId="4" fontId="6" fillId="0" borderId="30" xfId="0" applyNumberFormat="1" applyFont="1" applyFill="1" applyBorder="1" applyAlignment="1">
      <alignment vertical="center"/>
    </xf>
    <xf numFmtId="10" fontId="6" fillId="0" borderId="30" xfId="6" applyNumberFormat="1" applyFont="1" applyFill="1" applyBorder="1" applyAlignment="1">
      <alignment horizontal="center" vertical="center"/>
    </xf>
    <xf numFmtId="2" fontId="6" fillId="0" borderId="30" xfId="6" applyNumberFormat="1" applyFont="1" applyFill="1" applyBorder="1" applyAlignment="1">
      <alignment horizontal="center" vertical="center"/>
    </xf>
    <xf numFmtId="9" fontId="8" fillId="0" borderId="30" xfId="6" applyFont="1" applyFill="1" applyBorder="1" applyAlignment="1">
      <alignment horizontal="center" vertical="center"/>
    </xf>
    <xf numFmtId="4" fontId="6" fillId="0" borderId="30" xfId="6" applyNumberFormat="1" applyFont="1" applyFill="1" applyBorder="1" applyAlignment="1">
      <alignment horizontal="center" vertical="center"/>
    </xf>
    <xf numFmtId="9" fontId="8" fillId="0" borderId="31" xfId="6" applyFont="1" applyFill="1" applyBorder="1" applyAlignment="1">
      <alignment horizontal="center" vertical="center"/>
    </xf>
    <xf numFmtId="165" fontId="8" fillId="0" borderId="32" xfId="7" applyFont="1" applyFill="1" applyBorder="1" applyAlignment="1">
      <alignment horizontal="center" vertical="center"/>
    </xf>
    <xf numFmtId="9" fontId="8" fillId="0" borderId="33" xfId="6" applyFont="1" applyFill="1" applyBorder="1" applyAlignment="1">
      <alignment horizontal="center" vertical="center"/>
    </xf>
    <xf numFmtId="165" fontId="8" fillId="0" borderId="34" xfId="7" applyFont="1" applyFill="1" applyBorder="1" applyAlignment="1">
      <alignment horizontal="center" vertical="center"/>
    </xf>
    <xf numFmtId="165" fontId="8" fillId="0" borderId="1" xfId="7" applyFont="1" applyFill="1" applyBorder="1" applyAlignment="1">
      <alignment horizontal="justify" vertical="center"/>
    </xf>
    <xf numFmtId="4" fontId="6" fillId="0" borderId="1" xfId="0" applyNumberFormat="1" applyFont="1" applyFill="1" applyBorder="1" applyAlignment="1">
      <alignment vertical="center"/>
    </xf>
    <xf numFmtId="10" fontId="6" fillId="0" borderId="1" xfId="6" applyNumberFormat="1" applyFont="1" applyFill="1" applyBorder="1" applyAlignment="1">
      <alignment horizontal="center" vertical="center"/>
    </xf>
    <xf numFmtId="0" fontId="66" fillId="4" borderId="0" xfId="0" applyFont="1" applyFill="1" applyBorder="1" applyAlignment="1">
      <alignment vertical="center"/>
    </xf>
    <xf numFmtId="0" fontId="6" fillId="4" borderId="0" xfId="0" applyFont="1" applyFill="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3" fillId="0" borderId="1" xfId="0" applyFont="1" applyBorder="1" applyAlignment="1">
      <alignment horizontal="center" vertical="center"/>
    </xf>
    <xf numFmtId="0" fontId="68" fillId="4" borderId="60" xfId="0" applyFont="1" applyFill="1" applyBorder="1" applyAlignment="1">
      <alignment horizontal="center"/>
    </xf>
    <xf numFmtId="0" fontId="68" fillId="4" borderId="0" xfId="0" applyFont="1" applyFill="1" applyBorder="1" applyAlignment="1">
      <alignment horizontal="center"/>
    </xf>
    <xf numFmtId="165" fontId="69" fillId="4" borderId="60" xfId="7" applyNumberFormat="1" applyFont="1" applyFill="1" applyBorder="1" applyAlignment="1">
      <alignment horizontal="center" vertical="center" wrapText="1"/>
    </xf>
    <xf numFmtId="43" fontId="66" fillId="4" borderId="71" xfId="7" applyNumberFormat="1" applyFont="1" applyFill="1" applyBorder="1" applyAlignment="1">
      <alignment horizontal="center" vertical="center" wrapText="1"/>
    </xf>
    <xf numFmtId="165" fontId="66" fillId="4" borderId="11" xfId="7" applyFont="1" applyFill="1" applyBorder="1" applyAlignment="1">
      <alignment horizontal="center" vertical="center" wrapText="1"/>
    </xf>
    <xf numFmtId="165" fontId="69" fillId="4" borderId="61" xfId="7" applyNumberFormat="1" applyFont="1" applyFill="1" applyBorder="1" applyAlignment="1">
      <alignment horizontal="center" vertical="center" wrapText="1"/>
    </xf>
    <xf numFmtId="43" fontId="6" fillId="4" borderId="63" xfId="7" applyNumberFormat="1" applyFont="1" applyFill="1" applyBorder="1" applyAlignment="1">
      <alignment horizontal="center" vertical="center" wrapText="1"/>
    </xf>
    <xf numFmtId="43" fontId="66" fillId="4" borderId="58" xfId="7" applyNumberFormat="1" applyFont="1" applyFill="1" applyBorder="1" applyAlignment="1">
      <alignment horizontal="center" vertical="center" wrapText="1"/>
    </xf>
    <xf numFmtId="165" fontId="8" fillId="4" borderId="61" xfId="7" applyNumberFormat="1" applyFont="1" applyFill="1" applyBorder="1" applyAlignment="1">
      <alignment horizontal="center" vertical="center" wrapText="1"/>
    </xf>
    <xf numFmtId="43" fontId="6" fillId="4" borderId="71" xfId="7" applyNumberFormat="1" applyFont="1" applyFill="1" applyBorder="1" applyAlignment="1">
      <alignment horizontal="center" vertical="center" wrapText="1"/>
    </xf>
    <xf numFmtId="43" fontId="6" fillId="4" borderId="11" xfId="7" applyNumberFormat="1" applyFont="1" applyFill="1" applyBorder="1" applyAlignment="1">
      <alignment horizontal="center" vertical="center" wrapText="1"/>
    </xf>
    <xf numFmtId="43" fontId="66" fillId="4" borderId="11" xfId="7" applyNumberFormat="1" applyFont="1" applyFill="1" applyBorder="1" applyAlignment="1">
      <alignment horizontal="center" vertical="center" wrapText="1"/>
    </xf>
    <xf numFmtId="10" fontId="8" fillId="4" borderId="61" xfId="7" applyNumberFormat="1" applyFont="1" applyFill="1" applyBorder="1" applyAlignment="1">
      <alignment horizontal="center" vertical="center" wrapText="1"/>
    </xf>
    <xf numFmtId="43" fontId="66" fillId="4" borderId="84" xfId="7" applyNumberFormat="1" applyFont="1" applyFill="1" applyBorder="1" applyAlignment="1">
      <alignment horizontal="center" vertical="center" wrapText="1"/>
    </xf>
    <xf numFmtId="0" fontId="56" fillId="4" borderId="0" xfId="0" applyFont="1" applyFill="1" applyBorder="1" applyAlignment="1">
      <alignment horizontal="center" vertical="center"/>
    </xf>
    <xf numFmtId="165" fontId="69" fillId="4" borderId="0" xfId="7" applyNumberFormat="1" applyFont="1" applyFill="1" applyBorder="1" applyAlignment="1">
      <alignment vertical="center" wrapText="1"/>
    </xf>
    <xf numFmtId="43" fontId="66" fillId="4" borderId="10" xfId="7" applyNumberFormat="1" applyFont="1" applyFill="1" applyBorder="1" applyAlignment="1">
      <alignment vertical="center" wrapText="1"/>
    </xf>
    <xf numFmtId="165" fontId="66" fillId="4" borderId="57" xfId="7" applyFont="1" applyFill="1" applyBorder="1" applyAlignment="1">
      <alignment vertical="center" wrapText="1"/>
    </xf>
    <xf numFmtId="165" fontId="69" fillId="4" borderId="65" xfId="7" applyNumberFormat="1" applyFont="1" applyFill="1" applyBorder="1" applyAlignment="1">
      <alignment vertical="center" wrapText="1"/>
    </xf>
    <xf numFmtId="43" fontId="6" fillId="4" borderId="66" xfId="7" applyNumberFormat="1" applyFont="1" applyFill="1" applyBorder="1" applyAlignment="1">
      <alignment vertical="center" wrapText="1"/>
    </xf>
    <xf numFmtId="43" fontId="6" fillId="4" borderId="57" xfId="7" applyNumberFormat="1" applyFont="1" applyFill="1" applyBorder="1" applyAlignment="1">
      <alignment vertical="center" wrapText="1"/>
    </xf>
    <xf numFmtId="165" fontId="8" fillId="4" borderId="65" xfId="7" applyNumberFormat="1" applyFont="1" applyFill="1" applyBorder="1" applyAlignment="1">
      <alignment vertical="center" wrapText="1"/>
    </xf>
    <xf numFmtId="43" fontId="6" fillId="4" borderId="10" xfId="7" applyNumberFormat="1" applyFont="1" applyFill="1" applyBorder="1" applyAlignment="1">
      <alignment vertical="center" wrapText="1"/>
    </xf>
    <xf numFmtId="165" fontId="8" fillId="0" borderId="65" xfId="7" applyNumberFormat="1" applyFont="1" applyFill="1" applyBorder="1" applyAlignment="1">
      <alignment horizontal="center" vertical="center" wrapText="1"/>
    </xf>
    <xf numFmtId="10" fontId="8" fillId="4" borderId="65" xfId="7" applyNumberFormat="1" applyFont="1" applyFill="1" applyBorder="1" applyAlignment="1">
      <alignment vertical="center" wrapText="1"/>
    </xf>
    <xf numFmtId="2" fontId="6" fillId="0" borderId="66" xfId="7" applyNumberFormat="1" applyFont="1" applyFill="1" applyBorder="1" applyAlignment="1">
      <alignment horizontal="center" vertical="center" wrapText="1"/>
    </xf>
    <xf numFmtId="10" fontId="8" fillId="0" borderId="65" xfId="7" applyNumberFormat="1" applyFont="1" applyFill="1" applyBorder="1" applyAlignment="1">
      <alignment horizontal="center" vertical="center" wrapText="1"/>
    </xf>
    <xf numFmtId="43" fontId="66" fillId="4" borderId="104" xfId="7" applyNumberFormat="1" applyFont="1" applyFill="1" applyBorder="1" applyAlignment="1">
      <alignment vertical="center" wrapText="1"/>
    </xf>
    <xf numFmtId="43" fontId="69" fillId="16" borderId="58" xfId="7" applyNumberFormat="1" applyFont="1" applyFill="1" applyBorder="1" applyAlignment="1">
      <alignment horizontal="right" vertical="center"/>
    </xf>
    <xf numFmtId="0" fontId="66" fillId="4" borderId="0" xfId="0" applyFont="1" applyFill="1" applyBorder="1" applyAlignment="1">
      <alignment horizontal="center" vertical="center"/>
    </xf>
    <xf numFmtId="0" fontId="0" fillId="0" borderId="0" xfId="0" applyAlignment="1">
      <alignment horizontal="center" vertical="center"/>
    </xf>
    <xf numFmtId="0" fontId="69" fillId="4" borderId="0" xfId="0" applyFont="1" applyFill="1" applyBorder="1" applyAlignment="1">
      <alignment horizontal="center" vertical="center"/>
    </xf>
    <xf numFmtId="10" fontId="70" fillId="4" borderId="0" xfId="6" applyNumberFormat="1" applyFont="1" applyFill="1" applyBorder="1" applyAlignment="1">
      <alignment horizontal="center" vertical="center"/>
    </xf>
    <xf numFmtId="2" fontId="56" fillId="0" borderId="0" xfId="0" applyNumberFormat="1" applyFont="1" applyFill="1" applyBorder="1"/>
    <xf numFmtId="2" fontId="3" fillId="0" borderId="11" xfId="0" applyNumberFormat="1" applyFont="1" applyBorder="1" applyAlignment="1">
      <alignment horizontal="left" vertical="center"/>
    </xf>
    <xf numFmtId="2" fontId="0" fillId="0" borderId="0" xfId="0" applyNumberFormat="1"/>
    <xf numFmtId="0" fontId="0" fillId="0" borderId="11" xfId="0" applyBorder="1" applyAlignment="1">
      <alignment horizontal="center" vertical="center" wrapText="1"/>
    </xf>
    <xf numFmtId="2" fontId="0" fillId="0" borderId="11" xfId="0" applyNumberFormat="1" applyBorder="1"/>
    <xf numFmtId="2" fontId="0" fillId="0" borderId="11" xfId="0" applyNumberFormat="1" applyBorder="1" applyAlignment="1">
      <alignment vertical="center"/>
    </xf>
    <xf numFmtId="0" fontId="0" fillId="0" borderId="106" xfId="0" applyBorder="1" applyAlignment="1">
      <alignment horizontal="center" vertical="center"/>
    </xf>
    <xf numFmtId="2" fontId="0" fillId="0" borderId="59" xfId="0" applyNumberFormat="1" applyBorder="1"/>
    <xf numFmtId="2" fontId="0" fillId="0" borderId="59" xfId="0" applyNumberFormat="1" applyBorder="1" applyAlignment="1">
      <alignment vertical="center"/>
    </xf>
    <xf numFmtId="2" fontId="0" fillId="17" borderId="100" xfId="0" applyNumberFormat="1" applyFill="1" applyBorder="1"/>
    <xf numFmtId="0" fontId="0" fillId="11" borderId="105" xfId="0" applyFill="1" applyBorder="1" applyAlignment="1">
      <alignment horizontal="center" vertical="center"/>
    </xf>
    <xf numFmtId="0" fontId="69" fillId="4" borderId="29" xfId="0" applyFont="1" applyFill="1" applyBorder="1" applyAlignment="1">
      <alignment vertical="center"/>
    </xf>
    <xf numFmtId="0" fontId="69" fillId="4" borderId="30" xfId="0" applyFont="1" applyFill="1" applyBorder="1" applyAlignment="1">
      <alignment vertical="center"/>
    </xf>
    <xf numFmtId="2" fontId="68" fillId="4" borderId="30" xfId="0" applyNumberFormat="1" applyFont="1" applyFill="1" applyBorder="1"/>
    <xf numFmtId="2" fontId="66" fillId="4" borderId="30" xfId="0" applyNumberFormat="1" applyFont="1" applyFill="1" applyBorder="1"/>
    <xf numFmtId="2" fontId="68" fillId="4" borderId="31" xfId="7" applyNumberFormat="1" applyFont="1" applyFill="1" applyBorder="1"/>
    <xf numFmtId="49" fontId="69" fillId="4" borderId="32" xfId="0" applyNumberFormat="1" applyFont="1" applyFill="1" applyBorder="1" applyAlignment="1">
      <alignment vertical="center"/>
    </xf>
    <xf numFmtId="49" fontId="69" fillId="4" borderId="0" xfId="0" applyNumberFormat="1" applyFont="1" applyFill="1" applyBorder="1" applyAlignment="1">
      <alignment vertical="center"/>
    </xf>
    <xf numFmtId="2" fontId="56" fillId="0" borderId="33" xfId="0" applyNumberFormat="1" applyFont="1" applyFill="1" applyBorder="1"/>
    <xf numFmtId="0" fontId="69" fillId="4" borderId="0" xfId="0" applyFont="1" applyFill="1" applyBorder="1" applyAlignment="1"/>
    <xf numFmtId="0" fontId="0" fillId="0" borderId="32" xfId="0" applyBorder="1" applyAlignment="1">
      <alignment horizontal="center" vertical="center"/>
    </xf>
    <xf numFmtId="2" fontId="0" fillId="0" borderId="0" xfId="0" applyNumberFormat="1" applyBorder="1"/>
    <xf numFmtId="2" fontId="0" fillId="0" borderId="33" xfId="0" applyNumberFormat="1" applyBorder="1"/>
    <xf numFmtId="0" fontId="0" fillId="0" borderId="34" xfId="0" applyBorder="1" applyAlignment="1">
      <alignment horizontal="center" vertical="center"/>
    </xf>
    <xf numFmtId="0" fontId="0" fillId="0" borderId="1" xfId="0" applyBorder="1"/>
    <xf numFmtId="2" fontId="0" fillId="0" borderId="1" xfId="0" applyNumberFormat="1" applyBorder="1"/>
    <xf numFmtId="2" fontId="0" fillId="0" borderId="35" xfId="0" applyNumberFormat="1" applyBorder="1"/>
    <xf numFmtId="0" fontId="0" fillId="11" borderId="111" xfId="0" applyFill="1" applyBorder="1" applyAlignment="1">
      <alignment horizontal="center" vertical="center"/>
    </xf>
    <xf numFmtId="170" fontId="26" fillId="4" borderId="0" xfId="0" applyNumberFormat="1" applyFont="1" applyFill="1" applyBorder="1" applyAlignment="1">
      <alignment horizontal="left" vertical="top" wrapText="1"/>
    </xf>
    <xf numFmtId="0" fontId="29" fillId="4" borderId="0" xfId="0" applyFont="1" applyFill="1" applyBorder="1" applyAlignment="1">
      <alignment horizontal="center" vertical="center"/>
    </xf>
    <xf numFmtId="165" fontId="6" fillId="4" borderId="0" xfId="0" applyNumberFormat="1" applyFont="1" applyFill="1" applyBorder="1" applyAlignment="1">
      <alignment horizontal="center" vertical="center" wrapText="1"/>
    </xf>
    <xf numFmtId="0" fontId="26" fillId="4" borderId="11" xfId="0" applyFont="1" applyFill="1" applyBorder="1" applyAlignment="1">
      <alignment horizontal="right" vertical="center"/>
    </xf>
    <xf numFmtId="0" fontId="30" fillId="4" borderId="11" xfId="0" applyFont="1" applyFill="1" applyBorder="1" applyAlignment="1">
      <alignment horizontal="center" vertical="center"/>
    </xf>
    <xf numFmtId="0" fontId="30" fillId="4" borderId="59" xfId="0" applyFont="1" applyFill="1" applyBorder="1" applyAlignment="1">
      <alignment horizontal="center" vertical="center"/>
    </xf>
    <xf numFmtId="14" fontId="26" fillId="4" borderId="11" xfId="0" applyNumberFormat="1" applyFont="1" applyFill="1" applyBorder="1" applyAlignment="1">
      <alignment horizontal="center" vertical="center"/>
    </xf>
    <xf numFmtId="14" fontId="26" fillId="4" borderId="59" xfId="0" applyNumberFormat="1" applyFont="1" applyFill="1" applyBorder="1" applyAlignment="1">
      <alignment horizontal="center" vertical="center"/>
    </xf>
    <xf numFmtId="164" fontId="26" fillId="4" borderId="61" xfId="0" applyNumberFormat="1" applyFont="1" applyFill="1" applyBorder="1" applyAlignment="1">
      <alignment vertical="center"/>
    </xf>
    <xf numFmtId="164" fontId="26" fillId="4" borderId="76" xfId="0" applyNumberFormat="1" applyFont="1" applyFill="1" applyBorder="1" applyAlignment="1">
      <alignment vertical="center"/>
    </xf>
    <xf numFmtId="0" fontId="5" fillId="4" borderId="0" xfId="0" applyFont="1" applyFill="1" applyBorder="1" applyAlignment="1">
      <alignment horizontal="center" vertical="center"/>
    </xf>
    <xf numFmtId="0" fontId="5" fillId="4" borderId="10" xfId="0" applyFont="1" applyFill="1" applyBorder="1" applyAlignment="1">
      <alignment horizontal="center" vertical="center"/>
    </xf>
    <xf numFmtId="0" fontId="7" fillId="2" borderId="36"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6" fillId="4" borderId="61" xfId="0" applyFont="1" applyFill="1" applyBorder="1" applyAlignment="1">
      <alignment horizontal="right" vertical="center"/>
    </xf>
    <xf numFmtId="0" fontId="26" fillId="4" borderId="63" xfId="0" applyFont="1" applyFill="1" applyBorder="1" applyAlignment="1">
      <alignment horizontal="right" vertical="center"/>
    </xf>
    <xf numFmtId="0" fontId="5" fillId="4" borderId="74" xfId="0" applyFont="1" applyFill="1" applyBorder="1" applyAlignment="1">
      <alignment horizontal="center" vertical="center"/>
    </xf>
    <xf numFmtId="0" fontId="5" fillId="4" borderId="75" xfId="0" quotePrefix="1" applyFont="1" applyFill="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40"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3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26" fillId="4" borderId="11" xfId="0" applyFont="1" applyFill="1" applyBorder="1" applyAlignment="1">
      <alignment horizontal="center" vertical="center"/>
    </xf>
    <xf numFmtId="0" fontId="26" fillId="4" borderId="59" xfId="0" applyFont="1" applyFill="1" applyBorder="1" applyAlignment="1">
      <alignment horizontal="center" vertical="center"/>
    </xf>
    <xf numFmtId="14" fontId="30" fillId="4" borderId="61" xfId="0" applyNumberFormat="1" applyFont="1" applyFill="1" applyBorder="1" applyAlignment="1">
      <alignment horizontal="center" vertical="center"/>
    </xf>
    <xf numFmtId="14" fontId="30" fillId="4" borderId="76" xfId="0" applyNumberFormat="1" applyFont="1" applyFill="1" applyBorder="1" applyAlignment="1">
      <alignment horizontal="center" vertical="center"/>
    </xf>
    <xf numFmtId="164" fontId="26" fillId="4" borderId="11" xfId="0" applyNumberFormat="1" applyFont="1" applyFill="1" applyBorder="1" applyAlignment="1">
      <alignment horizontal="center" vertical="center"/>
    </xf>
    <xf numFmtId="0" fontId="7" fillId="0" borderId="34" xfId="0" applyFont="1" applyFill="1" applyBorder="1" applyAlignment="1">
      <alignment horizontal="center" vertical="center"/>
    </xf>
    <xf numFmtId="0" fontId="7" fillId="0" borderId="1" xfId="0" applyFont="1" applyFill="1" applyBorder="1" applyAlignment="1">
      <alignment horizontal="center" vertical="center"/>
    </xf>
    <xf numFmtId="165" fontId="6" fillId="0" borderId="46" xfId="0" applyNumberFormat="1" applyFont="1" applyBorder="1" applyAlignment="1">
      <alignment horizontal="center" vertical="center" wrapText="1"/>
    </xf>
    <xf numFmtId="165" fontId="6" fillId="0" borderId="73" xfId="0" applyNumberFormat="1" applyFont="1" applyBorder="1" applyAlignment="1">
      <alignment horizontal="center" vertical="center" wrapText="1"/>
    </xf>
    <xf numFmtId="0" fontId="6" fillId="0" borderId="46" xfId="0" applyFont="1" applyBorder="1" applyAlignment="1">
      <alignment horizontal="center" vertical="center"/>
    </xf>
    <xf numFmtId="0" fontId="5" fillId="2" borderId="74" xfId="0" applyFont="1" applyFill="1" applyBorder="1" applyAlignment="1">
      <alignment horizontal="center" vertical="center"/>
    </xf>
    <xf numFmtId="0" fontId="5" fillId="2" borderId="75" xfId="0" quotePrefix="1" applyFont="1" applyFill="1" applyBorder="1" applyAlignment="1">
      <alignment horizontal="center" vertical="center"/>
    </xf>
    <xf numFmtId="170" fontId="5" fillId="0" borderId="0" xfId="0" applyNumberFormat="1" applyFont="1" applyFill="1" applyBorder="1" applyAlignment="1">
      <alignment horizontal="left" vertical="top" wrapText="1"/>
    </xf>
    <xf numFmtId="170" fontId="5" fillId="0" borderId="33" xfId="0" applyNumberFormat="1" applyFont="1" applyFill="1" applyBorder="1" applyAlignment="1">
      <alignment horizontal="left" vertical="top" wrapText="1"/>
    </xf>
    <xf numFmtId="0" fontId="26" fillId="0" borderId="11" xfId="0" applyFont="1" applyFill="1" applyBorder="1" applyAlignment="1">
      <alignment horizontal="right" vertical="center"/>
    </xf>
    <xf numFmtId="164" fontId="26" fillId="0" borderId="61" xfId="0" applyNumberFormat="1" applyFont="1" applyFill="1" applyBorder="1" applyAlignment="1">
      <alignment vertical="center"/>
    </xf>
    <xf numFmtId="164" fontId="26" fillId="0" borderId="76" xfId="0" applyNumberFormat="1" applyFont="1" applyFill="1" applyBorder="1" applyAlignment="1">
      <alignment vertical="center"/>
    </xf>
    <xf numFmtId="164" fontId="26" fillId="0" borderId="11" xfId="0" applyNumberFormat="1" applyFont="1" applyFill="1" applyBorder="1" applyAlignment="1">
      <alignment horizontal="center" vertical="center"/>
    </xf>
    <xf numFmtId="14" fontId="26" fillId="0" borderId="59" xfId="0" applyNumberFormat="1" applyFont="1" applyFill="1" applyBorder="1" applyAlignment="1">
      <alignment horizontal="center" vertical="center"/>
    </xf>
    <xf numFmtId="0" fontId="26" fillId="0" borderId="61" xfId="0" applyFont="1" applyFill="1" applyBorder="1" applyAlignment="1">
      <alignment horizontal="right" vertical="center"/>
    </xf>
    <xf numFmtId="0" fontId="26" fillId="0" borderId="63" xfId="0" applyFont="1" applyFill="1" applyBorder="1" applyAlignment="1">
      <alignment horizontal="right" vertical="center"/>
    </xf>
    <xf numFmtId="164" fontId="26" fillId="0" borderId="61" xfId="0" applyNumberFormat="1" applyFont="1" applyFill="1" applyBorder="1" applyAlignment="1">
      <alignment horizontal="center" vertical="center"/>
    </xf>
    <xf numFmtId="164" fontId="26" fillId="0" borderId="76" xfId="0" applyNumberFormat="1" applyFont="1" applyFill="1" applyBorder="1" applyAlignment="1">
      <alignment horizontal="center" vertical="center"/>
    </xf>
    <xf numFmtId="14" fontId="26" fillId="0" borderId="11" xfId="0" applyNumberFormat="1" applyFont="1" applyFill="1" applyBorder="1" applyAlignment="1">
      <alignment horizontal="center" vertical="center"/>
    </xf>
    <xf numFmtId="0" fontId="24" fillId="0" borderId="32" xfId="0" applyFont="1" applyBorder="1" applyAlignment="1">
      <alignment horizontal="center" vertical="center"/>
    </xf>
    <xf numFmtId="0" fontId="24" fillId="0" borderId="0" xfId="0" applyFont="1" applyBorder="1" applyAlignment="1">
      <alignment horizontal="center" vertical="center"/>
    </xf>
    <xf numFmtId="0" fontId="24" fillId="0" borderId="33" xfId="0" applyFont="1" applyBorder="1" applyAlignment="1">
      <alignment horizontal="center" vertical="center"/>
    </xf>
    <xf numFmtId="0" fontId="26" fillId="0" borderId="11" xfId="0" applyFont="1" applyFill="1" applyBorder="1" applyAlignment="1">
      <alignment horizontal="center" vertical="center"/>
    </xf>
    <xf numFmtId="0" fontId="26" fillId="0" borderId="59" xfId="0" applyFont="1" applyFill="1" applyBorder="1" applyAlignment="1">
      <alignment horizontal="center" vertical="center"/>
    </xf>
    <xf numFmtId="0" fontId="26" fillId="2" borderId="11" xfId="0" applyFont="1" applyFill="1" applyBorder="1" applyAlignment="1">
      <alignment horizontal="right" vertical="center"/>
    </xf>
    <xf numFmtId="0" fontId="26" fillId="2" borderId="11" xfId="0" applyFont="1" applyFill="1" applyBorder="1" applyAlignment="1">
      <alignment horizontal="center" vertical="center"/>
    </xf>
    <xf numFmtId="0" fontId="26" fillId="2" borderId="59" xfId="0" applyFont="1" applyFill="1" applyBorder="1" applyAlignment="1">
      <alignment horizontal="center" vertical="center"/>
    </xf>
    <xf numFmtId="0" fontId="7" fillId="4" borderId="32" xfId="0" applyFont="1" applyFill="1" applyBorder="1" applyAlignment="1">
      <alignment horizontal="left" wrapText="1"/>
    </xf>
    <xf numFmtId="0" fontId="7" fillId="4" borderId="0" xfId="0" applyFont="1" applyFill="1" applyBorder="1" applyAlignment="1">
      <alignment horizontal="left" wrapText="1"/>
    </xf>
    <xf numFmtId="49" fontId="7" fillId="4" borderId="32" xfId="0" applyNumberFormat="1" applyFont="1" applyFill="1" applyBorder="1" applyAlignment="1">
      <alignment horizontal="left"/>
    </xf>
    <xf numFmtId="0" fontId="7" fillId="4" borderId="0" xfId="0" applyFont="1" applyFill="1" applyBorder="1" applyAlignment="1">
      <alignment horizontal="left"/>
    </xf>
    <xf numFmtId="49" fontId="7" fillId="0" borderId="32" xfId="0" applyNumberFormat="1" applyFont="1" applyBorder="1" applyAlignment="1">
      <alignment horizontal="left"/>
    </xf>
    <xf numFmtId="0" fontId="7" fillId="0" borderId="0" xfId="0" applyFont="1" applyBorder="1" applyAlignment="1">
      <alignment horizontal="left"/>
    </xf>
    <xf numFmtId="49" fontId="25" fillId="0" borderId="32" xfId="0" applyNumberFormat="1" applyFont="1" applyBorder="1" applyAlignment="1">
      <alignment horizontal="left"/>
    </xf>
    <xf numFmtId="0" fontId="25" fillId="0" borderId="0" xfId="0" applyFont="1" applyBorder="1" applyAlignment="1">
      <alignment horizontal="left"/>
    </xf>
    <xf numFmtId="0" fontId="5" fillId="0" borderId="0" xfId="0" applyFont="1" applyAlignment="1">
      <alignment horizontal="left" vertical="center" wrapText="1"/>
    </xf>
    <xf numFmtId="0" fontId="5" fillId="0" borderId="36" xfId="0" applyFont="1" applyBorder="1" applyAlignment="1">
      <alignment horizontal="center" vertical="center"/>
    </xf>
    <xf numFmtId="0" fontId="5" fillId="0" borderId="40" xfId="0" applyFont="1" applyBorder="1" applyAlignment="1">
      <alignment horizontal="center" vertical="center"/>
    </xf>
    <xf numFmtId="0" fontId="5" fillId="0" borderId="32" xfId="0" applyFont="1" applyBorder="1" applyAlignment="1">
      <alignment horizontal="center" vertical="center"/>
    </xf>
    <xf numFmtId="0" fontId="5" fillId="0" borderId="36" xfId="0" applyFont="1" applyBorder="1" applyAlignment="1">
      <alignment horizontal="center" vertical="center" wrapText="1"/>
    </xf>
    <xf numFmtId="0" fontId="5" fillId="0" borderId="8" xfId="0" applyFont="1" applyBorder="1" applyAlignment="1">
      <alignment horizontal="center" vertical="center" wrapText="1"/>
    </xf>
    <xf numFmtId="164" fontId="5" fillId="2" borderId="11" xfId="0" applyNumberFormat="1" applyFont="1" applyFill="1" applyBorder="1" applyAlignment="1">
      <alignment horizontal="right" vertical="center" wrapText="1"/>
    </xf>
    <xf numFmtId="9" fontId="5" fillId="0" borderId="36" xfId="6" applyFont="1" applyBorder="1" applyAlignment="1">
      <alignment horizontal="center" vertical="center"/>
    </xf>
    <xf numFmtId="9" fontId="5" fillId="0" borderId="40" xfId="6" applyFont="1" applyBorder="1" applyAlignment="1">
      <alignment horizontal="center" vertical="center"/>
    </xf>
    <xf numFmtId="9" fontId="5" fillId="0" borderId="8" xfId="6" applyFont="1" applyBorder="1" applyAlignment="1">
      <alignment horizontal="center" vertical="center"/>
    </xf>
    <xf numFmtId="0" fontId="5" fillId="0" borderId="8" xfId="0" applyFont="1" applyBorder="1" applyAlignment="1">
      <alignment horizontal="center" vertical="center"/>
    </xf>
    <xf numFmtId="0" fontId="61" fillId="2" borderId="61" xfId="0" applyFont="1" applyFill="1" applyBorder="1" applyAlignment="1">
      <alignment horizontal="center" vertical="center"/>
    </xf>
    <xf numFmtId="0" fontId="62" fillId="2" borderId="62" xfId="0" applyFont="1" applyFill="1" applyBorder="1" applyAlignment="1">
      <alignment horizontal="center" vertical="center"/>
    </xf>
    <xf numFmtId="0" fontId="25" fillId="0" borderId="32" xfId="0" applyFont="1" applyBorder="1" applyAlignment="1">
      <alignment horizontal="left"/>
    </xf>
    <xf numFmtId="0" fontId="14" fillId="0" borderId="0" xfId="0" applyFont="1" applyBorder="1" applyAlignment="1">
      <alignment horizontal="left"/>
    </xf>
    <xf numFmtId="0" fontId="14" fillId="0" borderId="34" xfId="0" applyFont="1" applyBorder="1" applyAlignment="1">
      <alignment horizontal="left"/>
    </xf>
    <xf numFmtId="0" fontId="14" fillId="0" borderId="1" xfId="0" applyFont="1" applyBorder="1" applyAlignment="1">
      <alignment horizontal="left"/>
    </xf>
    <xf numFmtId="172" fontId="8" fillId="16" borderId="61" xfId="7" applyNumberFormat="1" applyFont="1" applyFill="1" applyBorder="1" applyAlignment="1" applyProtection="1">
      <alignment horizontal="right" vertical="center" wrapText="1"/>
    </xf>
    <xf numFmtId="172" fontId="8" fillId="16" borderId="62" xfId="7" applyNumberFormat="1" applyFont="1" applyFill="1" applyBorder="1" applyAlignment="1" applyProtection="1">
      <alignment horizontal="right" vertical="center" wrapText="1"/>
    </xf>
    <xf numFmtId="172" fontId="8" fillId="16" borderId="63" xfId="7" applyNumberFormat="1" applyFont="1" applyFill="1" applyBorder="1" applyAlignment="1" applyProtection="1">
      <alignment horizontal="right" vertical="center" wrapText="1"/>
    </xf>
    <xf numFmtId="43" fontId="69" fillId="11" borderId="11" xfId="7" applyNumberFormat="1" applyFont="1" applyFill="1" applyBorder="1" applyAlignment="1">
      <alignment horizontal="center" vertical="center" wrapText="1"/>
    </xf>
    <xf numFmtId="165" fontId="69" fillId="11" borderId="11" xfId="7" applyNumberFormat="1" applyFont="1" applyFill="1" applyBorder="1" applyAlignment="1">
      <alignment horizontal="center" vertical="center" wrapText="1"/>
    </xf>
    <xf numFmtId="165" fontId="8" fillId="11" borderId="11" xfId="7" applyNumberFormat="1" applyFont="1" applyFill="1" applyBorder="1" applyAlignment="1">
      <alignment horizontal="center" vertical="center" wrapText="1"/>
    </xf>
    <xf numFmtId="10" fontId="8" fillId="11" borderId="11" xfId="7" applyNumberFormat="1" applyFont="1" applyFill="1" applyBorder="1" applyAlignment="1">
      <alignment horizontal="center" vertical="center" wrapText="1"/>
    </xf>
    <xf numFmtId="43" fontId="69" fillId="11" borderId="46" xfId="7" applyNumberFormat="1" applyFont="1" applyFill="1" applyBorder="1" applyAlignment="1">
      <alignment horizontal="center" vertical="center" wrapText="1"/>
    </xf>
    <xf numFmtId="43" fontId="69" fillId="11" borderId="66" xfId="7" applyNumberFormat="1" applyFont="1" applyFill="1" applyBorder="1" applyAlignment="1">
      <alignment horizontal="center" vertical="center" wrapText="1"/>
    </xf>
    <xf numFmtId="165" fontId="69" fillId="11" borderId="65" xfId="7" applyNumberFormat="1" applyFont="1" applyFill="1" applyBorder="1" applyAlignment="1">
      <alignment horizontal="center" vertical="center" wrapText="1"/>
    </xf>
    <xf numFmtId="165" fontId="69" fillId="11" borderId="66" xfId="7" applyNumberFormat="1" applyFont="1" applyFill="1" applyBorder="1" applyAlignment="1">
      <alignment horizontal="center" vertical="center" wrapText="1"/>
    </xf>
    <xf numFmtId="165" fontId="8" fillId="11" borderId="65" xfId="7" applyNumberFormat="1" applyFont="1" applyFill="1" applyBorder="1" applyAlignment="1">
      <alignment horizontal="center" vertical="center" wrapText="1"/>
    </xf>
    <xf numFmtId="165" fontId="8" fillId="11" borderId="66" xfId="7" applyNumberFormat="1" applyFont="1" applyFill="1" applyBorder="1" applyAlignment="1">
      <alignment horizontal="center" vertical="center" wrapText="1"/>
    </xf>
    <xf numFmtId="10" fontId="8" fillId="11" borderId="65" xfId="7" applyNumberFormat="1" applyFont="1" applyFill="1" applyBorder="1" applyAlignment="1">
      <alignment horizontal="center" vertical="center" wrapText="1"/>
    </xf>
    <xf numFmtId="10" fontId="8" fillId="11" borderId="66" xfId="7" applyNumberFormat="1" applyFont="1" applyFill="1" applyBorder="1" applyAlignment="1">
      <alignment horizontal="center" vertical="center" wrapText="1"/>
    </xf>
    <xf numFmtId="165" fontId="8" fillId="11" borderId="61" xfId="7" applyNumberFormat="1" applyFont="1" applyFill="1" applyBorder="1" applyAlignment="1">
      <alignment horizontal="center" vertical="center" wrapText="1"/>
    </xf>
    <xf numFmtId="165" fontId="8" fillId="11" borderId="63" xfId="7" applyNumberFormat="1" applyFont="1" applyFill="1" applyBorder="1" applyAlignment="1">
      <alignment horizontal="center" vertical="center" wrapText="1"/>
    </xf>
    <xf numFmtId="43" fontId="69" fillId="11" borderId="62" xfId="7" applyNumberFormat="1" applyFont="1" applyFill="1" applyBorder="1" applyAlignment="1">
      <alignment horizontal="center" vertical="center" wrapText="1"/>
    </xf>
    <xf numFmtId="43" fontId="69" fillId="11" borderId="63" xfId="7" applyNumberFormat="1" applyFont="1" applyFill="1" applyBorder="1" applyAlignment="1">
      <alignment horizontal="center" vertical="center" wrapText="1"/>
    </xf>
    <xf numFmtId="165" fontId="69" fillId="11" borderId="61" xfId="7" applyNumberFormat="1" applyFont="1" applyFill="1" applyBorder="1" applyAlignment="1">
      <alignment horizontal="center" vertical="center" wrapText="1"/>
    </xf>
    <xf numFmtId="165" fontId="69" fillId="11" borderId="63" xfId="7" applyNumberFormat="1" applyFont="1" applyFill="1" applyBorder="1" applyAlignment="1">
      <alignment horizontal="center" vertical="center" wrapText="1"/>
    </xf>
    <xf numFmtId="10" fontId="8" fillId="11" borderId="61" xfId="7" applyNumberFormat="1" applyFont="1" applyFill="1" applyBorder="1" applyAlignment="1">
      <alignment horizontal="center" vertical="center" wrapText="1"/>
    </xf>
    <xf numFmtId="10" fontId="8" fillId="11" borderId="63" xfId="7" applyNumberFormat="1" applyFont="1" applyFill="1" applyBorder="1" applyAlignment="1">
      <alignment horizontal="center" vertical="center" wrapText="1"/>
    </xf>
    <xf numFmtId="10" fontId="69" fillId="11" borderId="61" xfId="7" applyNumberFormat="1" applyFont="1" applyFill="1" applyBorder="1" applyAlignment="1">
      <alignment horizontal="center" vertical="center" wrapText="1"/>
    </xf>
    <xf numFmtId="10" fontId="69" fillId="11" borderId="63" xfId="7" applyNumberFormat="1" applyFont="1" applyFill="1" applyBorder="1" applyAlignment="1">
      <alignment horizontal="center" vertical="center" wrapText="1"/>
    </xf>
    <xf numFmtId="43" fontId="69" fillId="4" borderId="36" xfId="7" applyNumberFormat="1" applyFont="1" applyFill="1" applyBorder="1" applyAlignment="1">
      <alignment horizontal="center" vertical="center" wrapText="1"/>
    </xf>
    <xf numFmtId="43" fontId="69" fillId="4" borderId="40" xfId="7" applyNumberFormat="1" applyFont="1" applyFill="1" applyBorder="1" applyAlignment="1">
      <alignment horizontal="center" vertical="center" wrapText="1"/>
    </xf>
    <xf numFmtId="43" fontId="69" fillId="4" borderId="36" xfId="7" applyNumberFormat="1" applyFont="1" applyFill="1" applyBorder="1" applyAlignment="1">
      <alignment horizontal="center" vertical="center"/>
    </xf>
    <xf numFmtId="43" fontId="69" fillId="4" borderId="40" xfId="7" applyNumberFormat="1" applyFont="1" applyFill="1" applyBorder="1" applyAlignment="1">
      <alignment horizontal="center" vertical="center"/>
    </xf>
    <xf numFmtId="0" fontId="69" fillId="14" borderId="97" xfId="0" applyFont="1" applyFill="1" applyBorder="1" applyAlignment="1">
      <alignment horizontal="center" vertical="center" wrapText="1"/>
    </xf>
    <xf numFmtId="0" fontId="69" fillId="14" borderId="92" xfId="0" applyFont="1" applyFill="1" applyBorder="1" applyAlignment="1">
      <alignment horizontal="center" vertical="center" wrapText="1"/>
    </xf>
    <xf numFmtId="0" fontId="69" fillId="14" borderId="99" xfId="0" applyFont="1" applyFill="1" applyBorder="1" applyAlignment="1">
      <alignment horizontal="center" vertical="center" wrapText="1"/>
    </xf>
    <xf numFmtId="0" fontId="69" fillId="14" borderId="11" xfId="0" applyFont="1" applyFill="1" applyBorder="1" applyAlignment="1">
      <alignment horizontal="center" vertical="center" wrapText="1"/>
    </xf>
    <xf numFmtId="0" fontId="69" fillId="14" borderId="61" xfId="0" applyFont="1" applyFill="1" applyBorder="1" applyAlignment="1">
      <alignment horizontal="center" vertical="center" wrapText="1"/>
    </xf>
    <xf numFmtId="0" fontId="69" fillId="14" borderId="59" xfId="0" applyFont="1" applyFill="1" applyBorder="1" applyAlignment="1">
      <alignment horizontal="center" vertical="center" wrapText="1"/>
    </xf>
    <xf numFmtId="0" fontId="69" fillId="4" borderId="1" xfId="0" applyFont="1" applyFill="1" applyBorder="1" applyAlignment="1">
      <alignment horizontal="center" vertical="center"/>
    </xf>
    <xf numFmtId="0" fontId="69" fillId="4" borderId="35" xfId="0" applyFont="1" applyFill="1" applyBorder="1" applyAlignment="1">
      <alignment horizontal="center" vertical="center"/>
    </xf>
    <xf numFmtId="0" fontId="69" fillId="4" borderId="34" xfId="0" applyFont="1" applyFill="1" applyBorder="1" applyAlignment="1">
      <alignment horizontal="center" vertical="center"/>
    </xf>
    <xf numFmtId="43" fontId="69" fillId="11" borderId="61" xfId="7" applyNumberFormat="1" applyFont="1" applyFill="1" applyBorder="1" applyAlignment="1">
      <alignment horizontal="center" vertical="center" wrapText="1"/>
    </xf>
    <xf numFmtId="0" fontId="68" fillId="4" borderId="29" xfId="0" applyFont="1" applyFill="1" applyBorder="1" applyAlignment="1">
      <alignment horizontal="center"/>
    </xf>
    <xf numFmtId="0" fontId="68" fillId="4" borderId="30" xfId="0" applyFont="1" applyFill="1" applyBorder="1" applyAlignment="1">
      <alignment horizontal="center"/>
    </xf>
    <xf numFmtId="0" fontId="68" fillId="4" borderId="31" xfId="0" applyFont="1" applyFill="1" applyBorder="1" applyAlignment="1">
      <alignment horizontal="center"/>
    </xf>
    <xf numFmtId="0" fontId="68" fillId="4" borderId="46" xfId="0" applyFont="1" applyFill="1" applyBorder="1" applyAlignment="1">
      <alignment horizontal="center"/>
    </xf>
    <xf numFmtId="0" fontId="68" fillId="4" borderId="66" xfId="0" applyFont="1" applyFill="1" applyBorder="1" applyAlignment="1">
      <alignment horizontal="center"/>
    </xf>
    <xf numFmtId="43" fontId="69" fillId="11" borderId="57" xfId="7" applyNumberFormat="1" applyFont="1" applyFill="1" applyBorder="1" applyAlignment="1">
      <alignment horizontal="center" vertical="center" wrapText="1"/>
    </xf>
    <xf numFmtId="43" fontId="69" fillId="4" borderId="31" xfId="7" applyNumberFormat="1" applyFont="1" applyFill="1" applyBorder="1" applyAlignment="1">
      <alignment horizontal="center" vertical="center" wrapText="1"/>
    </xf>
    <xf numFmtId="43" fontId="69" fillId="4" borderId="33" xfId="7" applyNumberFormat="1" applyFont="1" applyFill="1" applyBorder="1" applyAlignment="1">
      <alignment horizontal="center" vertical="center" wrapText="1"/>
    </xf>
    <xf numFmtId="0" fontId="69" fillId="4" borderId="0" xfId="0" applyFont="1" applyFill="1" applyAlignment="1">
      <alignment horizontal="left"/>
    </xf>
    <xf numFmtId="49" fontId="69" fillId="4" borderId="0" xfId="0" applyNumberFormat="1" applyFont="1" applyFill="1" applyAlignment="1">
      <alignment horizontal="left"/>
    </xf>
    <xf numFmtId="0" fontId="69" fillId="4" borderId="0" xfId="0" applyFont="1" applyFill="1" applyBorder="1" applyAlignment="1">
      <alignment horizontal="left"/>
    </xf>
    <xf numFmtId="0" fontId="69" fillId="12" borderId="68" xfId="0" applyFont="1" applyFill="1" applyBorder="1" applyAlignment="1">
      <alignment horizontal="center" vertical="center"/>
    </xf>
    <xf numFmtId="0" fontId="69" fillId="12" borderId="47" xfId="0" applyFont="1" applyFill="1" applyBorder="1" applyAlignment="1">
      <alignment horizontal="center" vertical="center"/>
    </xf>
    <xf numFmtId="0" fontId="66" fillId="4" borderId="0" xfId="0" applyFont="1" applyFill="1" applyBorder="1" applyAlignment="1">
      <alignment vertical="center"/>
    </xf>
    <xf numFmtId="0" fontId="68" fillId="4" borderId="92" xfId="0" applyFont="1" applyFill="1" applyBorder="1" applyAlignment="1">
      <alignment horizontal="center"/>
    </xf>
    <xf numFmtId="0" fontId="68" fillId="4" borderId="93" xfId="0" applyFont="1" applyFill="1" applyBorder="1" applyAlignment="1">
      <alignment horizontal="center"/>
    </xf>
    <xf numFmtId="0" fontId="68" fillId="4" borderId="94" xfId="0" applyFont="1" applyFill="1" applyBorder="1" applyAlignment="1">
      <alignment horizontal="center"/>
    </xf>
    <xf numFmtId="49" fontId="69" fillId="14" borderId="36" xfId="0" applyNumberFormat="1" applyFont="1" applyFill="1" applyBorder="1" applyAlignment="1">
      <alignment horizontal="center" vertical="center"/>
    </xf>
    <xf numFmtId="49" fontId="69" fillId="14" borderId="40" xfId="0" applyNumberFormat="1" applyFont="1" applyFill="1" applyBorder="1" applyAlignment="1">
      <alignment horizontal="center" vertical="center"/>
    </xf>
    <xf numFmtId="49" fontId="69" fillId="14" borderId="8" xfId="0" applyNumberFormat="1" applyFont="1" applyFill="1" applyBorder="1" applyAlignment="1">
      <alignment horizontal="center" vertical="center"/>
    </xf>
    <xf numFmtId="0" fontId="69" fillId="14" borderId="36" xfId="0" applyFont="1" applyFill="1" applyBorder="1" applyAlignment="1">
      <alignment horizontal="left" vertical="center"/>
    </xf>
    <xf numFmtId="0" fontId="66" fillId="14" borderId="40" xfId="0" applyFont="1" applyFill="1" applyBorder="1" applyAlignment="1">
      <alignment horizontal="left" vertical="center"/>
    </xf>
    <xf numFmtId="0" fontId="66" fillId="14" borderId="8" xfId="0" applyFont="1" applyFill="1" applyBorder="1" applyAlignment="1">
      <alignment horizontal="left" vertical="center"/>
    </xf>
    <xf numFmtId="0" fontId="69" fillId="14" borderId="36" xfId="0" applyFont="1" applyFill="1" applyBorder="1" applyAlignment="1">
      <alignment horizontal="center" vertical="center" wrapText="1"/>
    </xf>
    <xf numFmtId="0" fontId="69" fillId="14" borderId="40" xfId="0" applyFont="1" applyFill="1" applyBorder="1" applyAlignment="1">
      <alignment horizontal="center" vertical="center" wrapText="1"/>
    </xf>
    <xf numFmtId="0" fontId="69" fillId="14" borderId="8" xfId="0" applyFont="1" applyFill="1" applyBorder="1" applyAlignment="1">
      <alignment horizontal="center" vertical="center" wrapText="1"/>
    </xf>
    <xf numFmtId="0" fontId="69" fillId="14" borderId="29" xfId="0" applyFont="1" applyFill="1" applyBorder="1" applyAlignment="1">
      <alignment horizontal="center" vertical="center" wrapText="1"/>
    </xf>
    <xf numFmtId="0" fontId="69" fillId="14" borderId="32" xfId="0" applyFont="1" applyFill="1" applyBorder="1" applyAlignment="1">
      <alignment horizontal="center" vertical="center" wrapText="1"/>
    </xf>
    <xf numFmtId="0" fontId="69" fillId="14" borderId="34" xfId="0" applyFont="1" applyFill="1" applyBorder="1" applyAlignment="1">
      <alignment horizontal="center" vertical="center" wrapText="1"/>
    </xf>
    <xf numFmtId="49" fontId="69" fillId="4" borderId="0" xfId="0" applyNumberFormat="1" applyFont="1" applyFill="1" applyAlignment="1">
      <alignment horizontal="left" vertical="center" wrapText="1"/>
    </xf>
    <xf numFmtId="49" fontId="69" fillId="4" borderId="10" xfId="0" applyNumberFormat="1" applyFont="1" applyFill="1" applyBorder="1" applyAlignment="1">
      <alignment horizontal="left" vertical="center" wrapText="1"/>
    </xf>
    <xf numFmtId="0" fontId="69" fillId="4" borderId="0" xfId="0" applyFont="1" applyFill="1" applyAlignment="1">
      <alignment horizontal="center" vertical="center"/>
    </xf>
    <xf numFmtId="0" fontId="67" fillId="12" borderId="36" xfId="0" applyFont="1" applyFill="1" applyBorder="1" applyAlignment="1">
      <alignment horizontal="center" vertical="center"/>
    </xf>
    <xf numFmtId="0" fontId="67" fillId="12" borderId="40" xfId="0" applyFont="1" applyFill="1" applyBorder="1" applyAlignment="1">
      <alignment horizontal="center" vertical="center"/>
    </xf>
    <xf numFmtId="0" fontId="67" fillId="12" borderId="8" xfId="0" applyFont="1" applyFill="1" applyBorder="1" applyAlignment="1">
      <alignment horizontal="center" vertical="center"/>
    </xf>
    <xf numFmtId="10" fontId="3" fillId="0" borderId="11" xfId="6" applyNumberFormat="1" applyFont="1" applyBorder="1" applyAlignment="1">
      <alignment horizontal="center" vertical="center"/>
    </xf>
    <xf numFmtId="165" fontId="11" fillId="0" borderId="63" xfId="7" applyFont="1" applyBorder="1" applyAlignment="1">
      <alignment horizontal="center" vertical="center"/>
    </xf>
    <xf numFmtId="165" fontId="11" fillId="0" borderId="11" xfId="7" applyFont="1" applyBorder="1" applyAlignment="1">
      <alignment horizontal="center" vertical="center"/>
    </xf>
    <xf numFmtId="0" fontId="3" fillId="0" borderId="57" xfId="0" applyFont="1" applyBorder="1" applyAlignment="1">
      <alignment horizontal="center" vertical="center"/>
    </xf>
    <xf numFmtId="0" fontId="3" fillId="0" borderId="58" xfId="0" applyFont="1" applyBorder="1" applyAlignment="1">
      <alignment horizontal="center" vertical="center"/>
    </xf>
    <xf numFmtId="10" fontId="69" fillId="4" borderId="61" xfId="6" applyNumberFormat="1" applyFont="1" applyFill="1" applyBorder="1" applyAlignment="1">
      <alignment horizontal="center"/>
    </xf>
    <xf numFmtId="10" fontId="69" fillId="4" borderId="63" xfId="6" applyNumberFormat="1" applyFont="1" applyFill="1" applyBorder="1" applyAlignment="1">
      <alignment horizontal="center"/>
    </xf>
    <xf numFmtId="0" fontId="78" fillId="13" borderId="0" xfId="0" applyFont="1" applyFill="1" applyBorder="1" applyAlignment="1">
      <alignment horizontal="center" vertical="center"/>
    </xf>
    <xf numFmtId="2" fontId="0" fillId="0" borderId="78" xfId="0" applyNumberFormat="1" applyBorder="1" applyAlignment="1">
      <alignment horizontal="right"/>
    </xf>
    <xf numFmtId="2" fontId="0" fillId="0" borderId="62" xfId="0" applyNumberFormat="1" applyBorder="1" applyAlignment="1">
      <alignment horizontal="right"/>
    </xf>
    <xf numFmtId="2" fontId="0" fillId="0" borderId="63" xfId="0" applyNumberFormat="1" applyBorder="1" applyAlignment="1">
      <alignment horizontal="right"/>
    </xf>
    <xf numFmtId="2" fontId="0" fillId="17" borderId="107" xfId="0" applyNumberFormat="1" applyFill="1" applyBorder="1" applyAlignment="1">
      <alignment horizontal="right"/>
    </xf>
    <xf numFmtId="2" fontId="0" fillId="17" borderId="102" xfId="0" applyNumberFormat="1" applyFill="1" applyBorder="1" applyAlignment="1">
      <alignment horizontal="right"/>
    </xf>
    <xf numFmtId="2" fontId="0" fillId="17" borderId="108" xfId="0" applyNumberFormat="1" applyFill="1" applyBorder="1" applyAlignment="1">
      <alignment horizontal="right"/>
    </xf>
    <xf numFmtId="0" fontId="0" fillId="0" borderId="11" xfId="0" applyBorder="1" applyAlignment="1">
      <alignment horizontal="left" wrapText="1"/>
    </xf>
    <xf numFmtId="0" fontId="0" fillId="0" borderId="78" xfId="0" applyBorder="1" applyAlignment="1">
      <alignment horizontal="center" vertical="center" wrapText="1"/>
    </xf>
    <xf numFmtId="0" fontId="0" fillId="0" borderId="62" xfId="0" applyBorder="1" applyAlignment="1">
      <alignment horizontal="center" vertical="center" wrapText="1"/>
    </xf>
    <xf numFmtId="0" fontId="0" fillId="0" borderId="76" xfId="0" applyBorder="1" applyAlignment="1">
      <alignment horizontal="center" vertical="center" wrapText="1"/>
    </xf>
    <xf numFmtId="0" fontId="0" fillId="0" borderId="11" xfId="0" applyBorder="1" applyAlignment="1">
      <alignment horizontal="left" vertical="center" wrapText="1"/>
    </xf>
    <xf numFmtId="0" fontId="0" fillId="11" borderId="112" xfId="0" applyFill="1" applyBorder="1" applyAlignment="1">
      <alignment horizontal="center" vertical="center" wrapText="1"/>
    </xf>
    <xf numFmtId="0" fontId="0" fillId="11" borderId="47" xfId="0" applyFill="1" applyBorder="1" applyAlignment="1">
      <alignment horizontal="center" vertical="center" wrapText="1"/>
    </xf>
    <xf numFmtId="0" fontId="0" fillId="11" borderId="56" xfId="0" applyFill="1" applyBorder="1" applyAlignment="1">
      <alignment horizontal="center" vertical="center" wrapText="1"/>
    </xf>
    <xf numFmtId="0" fontId="0" fillId="0" borderId="109" xfId="0" applyBorder="1" applyAlignment="1">
      <alignment horizontal="center" vertical="center" wrapText="1"/>
    </xf>
    <xf numFmtId="0" fontId="0" fillId="0" borderId="60" xfId="0" applyBorder="1" applyAlignment="1">
      <alignment horizontal="center" vertical="center" wrapText="1"/>
    </xf>
    <xf numFmtId="0" fontId="0" fillId="0" borderId="110" xfId="0" applyBorder="1" applyAlignment="1">
      <alignment horizontal="center" vertical="center" wrapText="1"/>
    </xf>
    <xf numFmtId="0" fontId="0" fillId="11" borderId="97" xfId="0" applyFill="1" applyBorder="1" applyAlignment="1">
      <alignment horizontal="center" vertical="center"/>
    </xf>
    <xf numFmtId="0" fontId="0" fillId="11" borderId="99" xfId="0" applyFill="1" applyBorder="1" applyAlignment="1">
      <alignment horizontal="center" vertical="center"/>
    </xf>
    <xf numFmtId="49" fontId="69" fillId="4" borderId="32" xfId="0" applyNumberFormat="1" applyFont="1" applyFill="1" applyBorder="1" applyAlignment="1">
      <alignment horizontal="left" vertical="center"/>
    </xf>
    <xf numFmtId="49" fontId="69" fillId="4" borderId="0" xfId="0" applyNumberFormat="1" applyFont="1" applyFill="1" applyBorder="1" applyAlignment="1">
      <alignment horizontal="left" vertical="center"/>
    </xf>
    <xf numFmtId="49" fontId="69" fillId="4" borderId="32" xfId="0" applyNumberFormat="1" applyFont="1" applyFill="1" applyBorder="1" applyAlignment="1">
      <alignment horizontal="left" vertical="center" wrapText="1"/>
    </xf>
    <xf numFmtId="49" fontId="69" fillId="4" borderId="0" xfId="0" applyNumberFormat="1" applyFont="1" applyFill="1" applyBorder="1" applyAlignment="1">
      <alignment horizontal="left" vertical="center" wrapText="1"/>
    </xf>
    <xf numFmtId="2" fontId="3" fillId="0" borderId="57" xfId="0" applyNumberFormat="1" applyFont="1" applyBorder="1" applyAlignment="1">
      <alignment horizontal="left" vertical="center"/>
    </xf>
    <xf numFmtId="2" fontId="3" fillId="0" borderId="58" xfId="0" applyNumberFormat="1" applyFont="1" applyBorder="1" applyAlignment="1">
      <alignment horizontal="left" vertical="center"/>
    </xf>
    <xf numFmtId="2" fontId="11" fillId="0" borderId="61" xfId="7" applyNumberFormat="1" applyFont="1" applyBorder="1" applyAlignment="1">
      <alignment horizontal="center" vertical="center"/>
    </xf>
    <xf numFmtId="2" fontId="11" fillId="0" borderId="76" xfId="7" applyNumberFormat="1" applyFont="1" applyBorder="1" applyAlignment="1">
      <alignment horizontal="center" vertical="center"/>
    </xf>
    <xf numFmtId="2" fontId="69" fillId="4" borderId="61" xfId="6" applyNumberFormat="1" applyFont="1" applyFill="1" applyBorder="1" applyAlignment="1">
      <alignment horizontal="center"/>
    </xf>
    <xf numFmtId="2" fontId="69" fillId="4" borderId="76" xfId="6" applyNumberFormat="1" applyFont="1" applyFill="1" applyBorder="1" applyAlignment="1">
      <alignment horizontal="center"/>
    </xf>
    <xf numFmtId="0" fontId="69" fillId="4" borderId="32" xfId="0" applyFont="1" applyFill="1" applyBorder="1" applyAlignment="1">
      <alignment horizontal="left" vertical="center"/>
    </xf>
    <xf numFmtId="0" fontId="69" fillId="4" borderId="0" xfId="0" applyFont="1" applyFill="1" applyBorder="1" applyAlignment="1">
      <alignment horizontal="left" vertical="center"/>
    </xf>
    <xf numFmtId="0" fontId="69" fillId="4" borderId="32" xfId="0" applyFont="1" applyFill="1" applyBorder="1" applyAlignment="1">
      <alignment horizontal="left"/>
    </xf>
    <xf numFmtId="10" fontId="3" fillId="0" borderId="61" xfId="6" applyNumberFormat="1" applyFont="1" applyBorder="1" applyAlignment="1">
      <alignment horizontal="center" vertical="center"/>
    </xf>
    <xf numFmtId="10" fontId="3" fillId="0" borderId="76" xfId="6" applyNumberFormat="1" applyFont="1" applyBorder="1" applyAlignment="1">
      <alignment horizontal="center" vertical="center"/>
    </xf>
    <xf numFmtId="49" fontId="7" fillId="0" borderId="2" xfId="0" applyNumberFormat="1" applyFont="1" applyBorder="1" applyAlignment="1">
      <alignment horizontal="center" vertical="center"/>
    </xf>
    <xf numFmtId="0" fontId="7" fillId="0" borderId="68" xfId="0" applyFont="1" applyBorder="1" applyAlignment="1">
      <alignment horizontal="center" vertical="center"/>
    </xf>
    <xf numFmtId="0" fontId="7" fillId="0" borderId="47" xfId="0" applyFont="1" applyBorder="1" applyAlignment="1">
      <alignment horizontal="center" vertical="center"/>
    </xf>
    <xf numFmtId="0" fontId="7" fillId="0" borderId="56" xfId="0" applyFont="1" applyBorder="1" applyAlignment="1">
      <alignment horizontal="center" vertical="center"/>
    </xf>
    <xf numFmtId="0" fontId="8" fillId="0" borderId="68" xfId="0" applyFont="1" applyFill="1" applyBorder="1" applyAlignment="1">
      <alignment horizontal="center"/>
    </xf>
    <xf numFmtId="0" fontId="8" fillId="0" borderId="47" xfId="0" applyFont="1" applyFill="1" applyBorder="1" applyAlignment="1">
      <alignment horizontal="center"/>
    </xf>
    <xf numFmtId="0" fontId="8" fillId="0" borderId="56" xfId="0" applyFont="1" applyFill="1" applyBorder="1" applyAlignment="1">
      <alignment horizontal="center"/>
    </xf>
    <xf numFmtId="0" fontId="8" fillId="4" borderId="68" xfId="0" applyFont="1" applyFill="1" applyBorder="1" applyAlignment="1">
      <alignment horizontal="center" vertical="center"/>
    </xf>
    <xf numFmtId="0" fontId="8" fillId="4" borderId="47" xfId="0" applyFont="1" applyFill="1" applyBorder="1" applyAlignment="1">
      <alignment horizontal="center" vertical="center"/>
    </xf>
    <xf numFmtId="0" fontId="6" fillId="4" borderId="0" xfId="0" applyFont="1" applyFill="1" applyBorder="1" applyAlignment="1">
      <alignment horizontal="center" vertical="center"/>
    </xf>
    <xf numFmtId="0" fontId="16" fillId="0" borderId="0" xfId="0" applyFont="1" applyFill="1" applyAlignment="1">
      <alignment horizontal="center" vertical="center"/>
    </xf>
    <xf numFmtId="0" fontId="8" fillId="4" borderId="74" xfId="0" applyFont="1" applyFill="1" applyBorder="1" applyAlignment="1">
      <alignment horizontal="right" vertical="center"/>
    </xf>
    <xf numFmtId="0" fontId="8" fillId="4" borderId="77" xfId="0" applyFont="1" applyFill="1" applyBorder="1" applyAlignment="1">
      <alignment horizontal="right" vertical="center"/>
    </xf>
    <xf numFmtId="49" fontId="11" fillId="0" borderId="36" xfId="0" applyNumberFormat="1" applyFont="1" applyFill="1" applyBorder="1" applyAlignment="1">
      <alignment horizontal="center" vertical="center"/>
    </xf>
    <xf numFmtId="49" fontId="11" fillId="0" borderId="40" xfId="0" applyNumberFormat="1" applyFont="1" applyFill="1" applyBorder="1" applyAlignment="1">
      <alignment horizontal="center" vertical="center"/>
    </xf>
    <xf numFmtId="0" fontId="12" fillId="0" borderId="40" xfId="0" applyFont="1" applyBorder="1" applyAlignment="1">
      <alignment horizontal="center" vertical="center"/>
    </xf>
    <xf numFmtId="0" fontId="7" fillId="0" borderId="36" xfId="0" applyFont="1" applyFill="1" applyBorder="1" applyAlignment="1">
      <alignment horizontal="center" vertical="center"/>
    </xf>
    <xf numFmtId="0" fontId="7" fillId="0" borderId="40" xfId="0" applyFont="1" applyFill="1" applyBorder="1" applyAlignment="1">
      <alignment horizontal="center" vertical="center"/>
    </xf>
    <xf numFmtId="0" fontId="0" fillId="0" borderId="40" xfId="0" applyBorder="1" applyAlignment="1">
      <alignment horizontal="center" vertical="center"/>
    </xf>
    <xf numFmtId="0" fontId="7" fillId="0" borderId="2" xfId="0" applyFont="1" applyFill="1" applyBorder="1" applyAlignment="1">
      <alignment horizontal="center" vertical="center"/>
    </xf>
    <xf numFmtId="0" fontId="8" fillId="4" borderId="88" xfId="0" applyFont="1" applyFill="1" applyBorder="1" applyAlignment="1">
      <alignment horizontal="right" vertical="center"/>
    </xf>
    <xf numFmtId="0" fontId="8" fillId="4" borderId="91" xfId="0" applyFont="1" applyFill="1" applyBorder="1" applyAlignment="1">
      <alignment horizontal="right" vertical="center"/>
    </xf>
    <xf numFmtId="0" fontId="7" fillId="0" borderId="0" xfId="0" applyFont="1" applyFill="1" applyBorder="1" applyAlignment="1">
      <alignment horizontal="left" vertical="center" wrapText="1"/>
    </xf>
    <xf numFmtId="14" fontId="72" fillId="0" borderId="11" xfId="0" applyNumberFormat="1" applyFont="1" applyFill="1" applyBorder="1" applyAlignment="1">
      <alignment horizontal="center" vertical="center"/>
    </xf>
    <xf numFmtId="14" fontId="59" fillId="0" borderId="11" xfId="0" applyNumberFormat="1" applyFont="1" applyFill="1" applyBorder="1" applyAlignment="1">
      <alignment horizontal="center" vertical="center"/>
    </xf>
    <xf numFmtId="0" fontId="60" fillId="0" borderId="0" xfId="0" applyFont="1" applyFill="1" applyBorder="1" applyAlignment="1">
      <alignment horizontal="center" vertical="center"/>
    </xf>
    <xf numFmtId="0" fontId="59" fillId="0" borderId="32" xfId="0" applyFont="1" applyFill="1" applyBorder="1" applyAlignment="1">
      <alignment horizontal="left" vertical="center"/>
    </xf>
    <xf numFmtId="0" fontId="59" fillId="0" borderId="0" xfId="0" applyFont="1" applyFill="1" applyBorder="1" applyAlignment="1">
      <alignment horizontal="left" vertical="center"/>
    </xf>
    <xf numFmtId="0" fontId="59" fillId="0" borderId="11" xfId="0" applyFont="1" applyFill="1" applyBorder="1" applyAlignment="1">
      <alignment horizontal="right" vertical="center"/>
    </xf>
    <xf numFmtId="0" fontId="71" fillId="0" borderId="0" xfId="0" applyFont="1" applyFill="1" applyBorder="1" applyAlignment="1">
      <alignment horizontal="right" vertical="center"/>
    </xf>
    <xf numFmtId="0" fontId="59" fillId="0" borderId="0" xfId="0" applyFont="1" applyFill="1" applyBorder="1" applyAlignment="1">
      <alignment horizontal="right" vertical="center"/>
    </xf>
    <xf numFmtId="0" fontId="72" fillId="0" borderId="0" xfId="0" applyFont="1" applyFill="1" applyBorder="1" applyAlignment="1">
      <alignment horizontal="center" vertical="center"/>
    </xf>
    <xf numFmtId="0" fontId="59" fillId="0" borderId="0" xfId="0" applyFont="1" applyFill="1" applyBorder="1" applyAlignment="1">
      <alignment horizontal="center" vertical="center"/>
    </xf>
    <xf numFmtId="0" fontId="59" fillId="0" borderId="58" xfId="0" applyFont="1" applyFill="1" applyBorder="1" applyAlignment="1">
      <alignment horizontal="right" vertical="center"/>
    </xf>
    <xf numFmtId="0" fontId="59" fillId="2" borderId="74" xfId="0" applyFont="1" applyFill="1" applyBorder="1" applyAlignment="1">
      <alignment horizontal="center" vertical="center"/>
    </xf>
    <xf numFmtId="0" fontId="59" fillId="2" borderId="77" xfId="0" quotePrefix="1" applyFont="1" applyFill="1" applyBorder="1" applyAlignment="1">
      <alignment horizontal="center" vertical="center"/>
    </xf>
    <xf numFmtId="0" fontId="59" fillId="2" borderId="36" xfId="0" applyFont="1" applyFill="1" applyBorder="1" applyAlignment="1">
      <alignment horizontal="center" vertical="center"/>
    </xf>
    <xf numFmtId="0" fontId="59" fillId="2" borderId="40" xfId="0" applyFont="1" applyFill="1" applyBorder="1" applyAlignment="1">
      <alignment horizontal="center" vertical="center"/>
    </xf>
    <xf numFmtId="0" fontId="59" fillId="2" borderId="36" xfId="0" applyFont="1" applyFill="1" applyBorder="1" applyAlignment="1">
      <alignment horizontal="center" vertical="center" wrapText="1"/>
    </xf>
    <xf numFmtId="0" fontId="59" fillId="2" borderId="40" xfId="0" applyFont="1" applyFill="1" applyBorder="1" applyAlignment="1">
      <alignment horizontal="center" vertical="center" wrapText="1"/>
    </xf>
    <xf numFmtId="0" fontId="59" fillId="2" borderId="31" xfId="0" applyFont="1" applyFill="1" applyBorder="1" applyAlignment="1">
      <alignment horizontal="center" vertical="center" wrapText="1"/>
    </xf>
    <xf numFmtId="0" fontId="59" fillId="2" borderId="33" xfId="0" applyFont="1" applyFill="1" applyBorder="1" applyAlignment="1">
      <alignment horizontal="center" vertical="center" wrapText="1"/>
    </xf>
    <xf numFmtId="170" fontId="5" fillId="4" borderId="0" xfId="0" applyNumberFormat="1" applyFont="1" applyFill="1" applyBorder="1" applyAlignment="1">
      <alignment horizontal="left" vertical="top" wrapText="1"/>
    </xf>
    <xf numFmtId="170" fontId="5" fillId="4" borderId="33" xfId="0" applyNumberFormat="1" applyFont="1" applyFill="1" applyBorder="1" applyAlignment="1">
      <alignment horizontal="left" vertical="top" wrapText="1"/>
    </xf>
    <xf numFmtId="164" fontId="59" fillId="0" borderId="11" xfId="0" applyNumberFormat="1" applyFont="1" applyFill="1" applyBorder="1" applyAlignment="1">
      <alignment horizontal="center" vertical="center"/>
    </xf>
    <xf numFmtId="14" fontId="59" fillId="0" borderId="59" xfId="0" applyNumberFormat="1" applyFont="1" applyFill="1" applyBorder="1" applyAlignment="1">
      <alignment horizontal="center" vertical="center"/>
    </xf>
    <xf numFmtId="164" fontId="59" fillId="0" borderId="11" xfId="0" applyNumberFormat="1" applyFont="1" applyFill="1" applyBorder="1" applyAlignment="1">
      <alignment vertical="center"/>
    </xf>
    <xf numFmtId="164" fontId="59" fillId="0" borderId="58" xfId="0" applyNumberFormat="1" applyFont="1" applyFill="1" applyBorder="1" applyAlignment="1">
      <alignment horizontal="center" vertical="center"/>
    </xf>
    <xf numFmtId="14" fontId="59" fillId="0" borderId="84" xfId="0" applyNumberFormat="1" applyFont="1" applyFill="1" applyBorder="1" applyAlignment="1">
      <alignment horizontal="center" vertical="center"/>
    </xf>
    <xf numFmtId="164" fontId="59" fillId="0" borderId="61" xfId="0" applyNumberFormat="1" applyFont="1" applyFill="1" applyBorder="1" applyAlignment="1">
      <alignment horizontal="right" vertical="center"/>
    </xf>
    <xf numFmtId="164" fontId="59" fillId="0" borderId="63" xfId="0" applyNumberFormat="1" applyFont="1" applyFill="1" applyBorder="1" applyAlignment="1">
      <alignment horizontal="right" vertical="center"/>
    </xf>
    <xf numFmtId="0" fontId="29" fillId="4" borderId="46" xfId="0" applyFont="1" applyFill="1" applyBorder="1" applyAlignment="1">
      <alignment horizontal="center" vertical="center"/>
    </xf>
    <xf numFmtId="0" fontId="7" fillId="2" borderId="31"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7" fillId="2" borderId="35" xfId="0" applyFont="1" applyFill="1" applyBorder="1" applyAlignment="1">
      <alignment horizontal="center" vertical="center" wrapText="1"/>
    </xf>
    <xf numFmtId="14" fontId="30" fillId="0" borderId="11" xfId="0" applyNumberFormat="1" applyFont="1" applyFill="1" applyBorder="1" applyAlignment="1">
      <alignment horizontal="center" vertical="center"/>
    </xf>
    <xf numFmtId="14" fontId="30" fillId="0" borderId="59" xfId="0" applyNumberFormat="1" applyFont="1" applyFill="1" applyBorder="1" applyAlignment="1">
      <alignment horizontal="center" vertical="center"/>
    </xf>
    <xf numFmtId="0" fontId="26" fillId="3" borderId="11" xfId="0" applyFont="1" applyFill="1" applyBorder="1" applyAlignment="1">
      <alignment horizontal="right" vertical="center"/>
    </xf>
    <xf numFmtId="164" fontId="26" fillId="3" borderId="61" xfId="0" applyNumberFormat="1" applyFont="1" applyFill="1" applyBorder="1" applyAlignment="1">
      <alignment vertical="center"/>
    </xf>
    <xf numFmtId="164" fontId="26" fillId="3" borderId="76" xfId="0" applyNumberFormat="1" applyFont="1" applyFill="1" applyBorder="1" applyAlignment="1">
      <alignment vertical="center"/>
    </xf>
    <xf numFmtId="0" fontId="30" fillId="0" borderId="11" xfId="0" applyFont="1" applyFill="1" applyBorder="1" applyAlignment="1">
      <alignment horizontal="center" vertical="center"/>
    </xf>
    <xf numFmtId="0" fontId="30" fillId="0" borderId="59" xfId="0" applyFont="1" applyFill="1" applyBorder="1" applyAlignment="1">
      <alignment horizontal="center" vertical="center"/>
    </xf>
    <xf numFmtId="0" fontId="50" fillId="0" borderId="0" xfId="0" applyFont="1" applyAlignment="1">
      <alignment horizontal="center" vertical="center"/>
    </xf>
    <xf numFmtId="165" fontId="51" fillId="0" borderId="0" xfId="0" applyNumberFormat="1" applyFont="1" applyAlignment="1">
      <alignment horizontal="center" vertical="center" wrapText="1"/>
    </xf>
    <xf numFmtId="0" fontId="51" fillId="0" borderId="0" xfId="0" applyFont="1" applyAlignment="1">
      <alignment horizontal="center" vertical="center" wrapText="1"/>
    </xf>
    <xf numFmtId="165" fontId="51" fillId="0" borderId="0" xfId="0" applyNumberFormat="1" applyFont="1" applyAlignment="1">
      <alignment horizontal="center" vertical="center"/>
    </xf>
    <xf numFmtId="0" fontId="51" fillId="0" borderId="0" xfId="0" applyFont="1" applyAlignment="1">
      <alignment horizontal="center" vertical="center"/>
    </xf>
    <xf numFmtId="165" fontId="50" fillId="0" borderId="0" xfId="0" applyNumberFormat="1" applyFont="1" applyAlignment="1">
      <alignment horizontal="center" vertical="center"/>
    </xf>
    <xf numFmtId="0" fontId="53" fillId="0" borderId="0" xfId="0" applyFont="1" applyAlignment="1">
      <alignment horizontal="center" vertical="center"/>
    </xf>
    <xf numFmtId="0" fontId="57" fillId="0" borderId="0" xfId="0" applyFont="1" applyAlignment="1">
      <alignment horizontal="center" vertical="center"/>
    </xf>
    <xf numFmtId="0" fontId="43" fillId="7" borderId="68" xfId="0" applyFont="1" applyFill="1" applyBorder="1" applyAlignment="1">
      <alignment horizontal="center" vertical="center"/>
    </xf>
    <xf numFmtId="0" fontId="43" fillId="7" borderId="47" xfId="0" applyFont="1" applyFill="1" applyBorder="1" applyAlignment="1">
      <alignment horizontal="center" vertical="center"/>
    </xf>
    <xf numFmtId="0" fontId="43" fillId="7" borderId="56" xfId="0" applyFont="1" applyFill="1" applyBorder="1" applyAlignment="1">
      <alignment horizontal="center" vertical="center"/>
    </xf>
    <xf numFmtId="0" fontId="0" fillId="7" borderId="2" xfId="0" applyFill="1" applyBorder="1" applyAlignment="1">
      <alignment horizontal="center" vertical="center"/>
    </xf>
    <xf numFmtId="0" fontId="7" fillId="0" borderId="0" xfId="0" applyFont="1" applyFill="1" applyBorder="1" applyAlignment="1">
      <alignment horizontal="center" vertical="center" wrapText="1"/>
    </xf>
    <xf numFmtId="10" fontId="46" fillId="3" borderId="1" xfId="6" applyNumberFormat="1" applyFont="1" applyFill="1" applyBorder="1" applyAlignment="1">
      <alignment horizontal="center"/>
    </xf>
    <xf numFmtId="0" fontId="7" fillId="0" borderId="29"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35" xfId="0" applyFont="1" applyFill="1" applyBorder="1" applyAlignment="1">
      <alignment horizontal="center" vertical="center" wrapText="1"/>
    </xf>
    <xf numFmtId="165" fontId="11" fillId="0" borderId="2" xfId="7" applyFont="1" applyFill="1" applyBorder="1" applyAlignment="1">
      <alignment horizontal="center" vertical="center" wrapText="1"/>
    </xf>
    <xf numFmtId="165" fontId="11" fillId="0" borderId="36" xfId="7" applyFont="1" applyFill="1" applyBorder="1" applyAlignment="1">
      <alignment horizontal="center" vertical="center" wrapText="1"/>
    </xf>
    <xf numFmtId="165" fontId="11" fillId="0" borderId="8" xfId="7" applyFont="1" applyFill="1" applyBorder="1" applyAlignment="1">
      <alignment horizontal="center" vertical="center" wrapText="1"/>
    </xf>
    <xf numFmtId="165" fontId="11" fillId="0" borderId="2" xfId="7" applyFont="1" applyFill="1" applyBorder="1" applyAlignment="1">
      <alignment horizontal="center" vertical="center"/>
    </xf>
    <xf numFmtId="0" fontId="7" fillId="5" borderId="2" xfId="0" applyFont="1" applyFill="1" applyBorder="1" applyAlignment="1">
      <alignment horizontal="center" vertical="center"/>
    </xf>
    <xf numFmtId="0" fontId="7" fillId="5" borderId="68" xfId="0" applyFont="1" applyFill="1" applyBorder="1" applyAlignment="1">
      <alignment horizontal="center" vertical="center"/>
    </xf>
    <xf numFmtId="0" fontId="7" fillId="5" borderId="47" xfId="0" applyFont="1" applyFill="1" applyBorder="1" applyAlignment="1">
      <alignment horizontal="center" vertical="center"/>
    </xf>
    <xf numFmtId="0" fontId="7" fillId="5" borderId="56"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36"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40" xfId="0" applyFont="1" applyFill="1" applyBorder="1" applyAlignment="1">
      <alignment horizontal="center" vertical="center" wrapText="1"/>
    </xf>
    <xf numFmtId="0" fontId="11" fillId="0" borderId="8" xfId="0" applyFont="1" applyFill="1" applyBorder="1" applyAlignment="1">
      <alignment horizontal="center" vertical="center" wrapText="1"/>
    </xf>
    <xf numFmtId="165" fontId="8" fillId="2" borderId="5" xfId="7" applyFont="1" applyFill="1" applyBorder="1" applyAlignment="1">
      <alignment horizontal="center" vertical="center" wrapText="1"/>
    </xf>
    <xf numFmtId="165" fontId="8" fillId="2" borderId="79" xfId="7" applyFont="1" applyFill="1" applyBorder="1" applyAlignment="1">
      <alignment horizontal="center" vertical="center" wrapText="1"/>
    </xf>
    <xf numFmtId="165" fontId="8" fillId="0" borderId="15" xfId="7" applyFont="1" applyFill="1" applyBorder="1" applyAlignment="1">
      <alignment horizontal="center" vertical="center" wrapText="1"/>
    </xf>
    <xf numFmtId="165" fontId="8" fillId="0" borderId="3" xfId="7" applyFont="1" applyFill="1" applyBorder="1" applyAlignment="1">
      <alignment horizontal="center" vertical="center" wrapText="1"/>
    </xf>
    <xf numFmtId="165" fontId="8" fillId="0" borderId="9" xfId="7" applyFont="1" applyFill="1" applyBorder="1" applyAlignment="1">
      <alignment horizontal="center" vertical="center" wrapText="1"/>
    </xf>
    <xf numFmtId="165" fontId="8" fillId="2" borderId="4" xfId="7" applyFont="1" applyFill="1" applyBorder="1" applyAlignment="1">
      <alignment horizontal="center" vertical="center" wrapText="1"/>
    </xf>
    <xf numFmtId="165" fontId="8" fillId="0" borderId="26" xfId="7" applyFont="1" applyFill="1" applyBorder="1" applyAlignment="1">
      <alignment horizontal="center" vertical="center" wrapText="1"/>
    </xf>
    <xf numFmtId="165" fontId="8" fillId="0" borderId="45" xfId="7" applyFont="1" applyFill="1" applyBorder="1" applyAlignment="1">
      <alignment horizontal="center" vertical="center" wrapText="1"/>
    </xf>
    <xf numFmtId="0" fontId="7" fillId="9" borderId="2" xfId="0" applyFont="1" applyFill="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12" fillId="0" borderId="8" xfId="0" applyFont="1" applyBorder="1" applyAlignment="1">
      <alignment horizontal="center" vertical="center"/>
    </xf>
    <xf numFmtId="0" fontId="0" fillId="0" borderId="8" xfId="0" applyBorder="1" applyAlignment="1">
      <alignment horizontal="center" vertical="center"/>
    </xf>
    <xf numFmtId="0" fontId="8" fillId="4" borderId="9" xfId="0" applyFont="1" applyFill="1" applyBorder="1" applyAlignment="1">
      <alignment horizontal="right" vertical="center"/>
    </xf>
    <xf numFmtId="0" fontId="8" fillId="4" borderId="3" xfId="0" applyFont="1" applyFill="1" applyBorder="1" applyAlignment="1">
      <alignment horizontal="right" vertical="center"/>
    </xf>
    <xf numFmtId="0" fontId="8" fillId="0" borderId="4" xfId="0" applyFont="1" applyFill="1" applyBorder="1" applyAlignment="1">
      <alignment horizontal="center"/>
    </xf>
    <xf numFmtId="0" fontId="8" fillId="0" borderId="5" xfId="0" applyFont="1" applyFill="1" applyBorder="1" applyAlignment="1">
      <alignment horizontal="center"/>
    </xf>
    <xf numFmtId="0" fontId="8" fillId="0" borderId="6" xfId="0" applyFont="1" applyFill="1" applyBorder="1" applyAlignment="1">
      <alignment horizontal="center"/>
    </xf>
    <xf numFmtId="165" fontId="8" fillId="2" borderId="79" xfId="0" applyNumberFormat="1" applyFont="1" applyFill="1" applyBorder="1" applyAlignment="1">
      <alignment horizontal="center" vertical="center" wrapText="1"/>
    </xf>
    <xf numFmtId="165" fontId="8" fillId="2" borderId="5" xfId="0" applyNumberFormat="1" applyFont="1" applyFill="1" applyBorder="1" applyAlignment="1">
      <alignment horizontal="center" vertical="center" wrapText="1"/>
    </xf>
    <xf numFmtId="165" fontId="8" fillId="4" borderId="5" xfId="0" applyNumberFormat="1" applyFont="1" applyFill="1" applyBorder="1" applyAlignment="1">
      <alignment horizontal="center" vertical="center" wrapText="1"/>
    </xf>
    <xf numFmtId="165" fontId="8" fillId="2" borderId="4" xfId="0" applyNumberFormat="1" applyFont="1" applyFill="1" applyBorder="1" applyAlignment="1">
      <alignment horizontal="center" vertical="center" wrapText="1"/>
    </xf>
    <xf numFmtId="4" fontId="8" fillId="0" borderId="15" xfId="0" applyNumberFormat="1" applyFont="1" applyBorder="1" applyAlignment="1">
      <alignment horizontal="center" vertical="center"/>
    </xf>
    <xf numFmtId="4" fontId="8" fillId="0" borderId="3" xfId="0" applyNumberFormat="1" applyFont="1" applyBorder="1" applyAlignment="1">
      <alignment horizontal="center" vertical="center"/>
    </xf>
    <xf numFmtId="4" fontId="8" fillId="0" borderId="9" xfId="0" applyNumberFormat="1" applyFont="1" applyBorder="1" applyAlignment="1">
      <alignment horizontal="center" vertical="center"/>
    </xf>
    <xf numFmtId="165" fontId="8" fillId="0" borderId="2" xfId="7" applyFont="1" applyFill="1" applyBorder="1" applyAlignment="1">
      <alignment horizontal="center" vertical="center" wrapText="1"/>
    </xf>
    <xf numFmtId="165" fontId="8" fillId="0" borderId="2" xfId="7" applyFont="1" applyFill="1" applyBorder="1" applyAlignment="1">
      <alignment horizontal="center" vertical="center"/>
    </xf>
    <xf numFmtId="0" fontId="9" fillId="0" borderId="0" xfId="0" applyFont="1" applyFill="1" applyBorder="1" applyAlignment="1">
      <alignment horizontal="left"/>
    </xf>
    <xf numFmtId="0" fontId="5" fillId="0" borderId="0" xfId="0" applyFont="1" applyFill="1" applyBorder="1" applyAlignment="1">
      <alignment horizontal="center" vertical="center" wrapText="1"/>
    </xf>
    <xf numFmtId="0" fontId="7" fillId="0" borderId="80" xfId="0" applyFont="1" applyBorder="1" applyAlignment="1">
      <alignment horizontal="center" vertical="center"/>
    </xf>
    <xf numFmtId="0" fontId="7" fillId="0" borderId="78" xfId="0" applyFont="1" applyBorder="1" applyAlignment="1">
      <alignment horizontal="center" vertical="center"/>
    </xf>
    <xf numFmtId="0" fontId="7" fillId="0" borderId="81" xfId="0" applyFont="1" applyBorder="1" applyAlignment="1">
      <alignment horizontal="center" vertical="center"/>
    </xf>
    <xf numFmtId="0" fontId="8" fillId="0" borderId="2"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7" fillId="0" borderId="82" xfId="0" applyFont="1" applyBorder="1" applyAlignment="1">
      <alignment horizontal="center" vertical="center"/>
    </xf>
    <xf numFmtId="0" fontId="7" fillId="0" borderId="70" xfId="0" applyFont="1" applyBorder="1" applyAlignment="1">
      <alignment horizontal="center" vertical="center"/>
    </xf>
    <xf numFmtId="0" fontId="7" fillId="0" borderId="83" xfId="0" applyFont="1" applyBorder="1" applyAlignment="1">
      <alignment horizontal="center" vertical="center"/>
    </xf>
    <xf numFmtId="0" fontId="8" fillId="0" borderId="82" xfId="0" applyFont="1" applyBorder="1" applyAlignment="1">
      <alignment horizontal="center" vertical="center"/>
    </xf>
    <xf numFmtId="0" fontId="8" fillId="0" borderId="70" xfId="0" applyFont="1" applyBorder="1" applyAlignment="1">
      <alignment horizontal="center" vertical="center"/>
    </xf>
    <xf numFmtId="0" fontId="8" fillId="0" borderId="83" xfId="0" applyFont="1" applyBorder="1" applyAlignment="1">
      <alignment horizontal="center" vertical="center"/>
    </xf>
    <xf numFmtId="49" fontId="7" fillId="0" borderId="2" xfId="0" applyNumberFormat="1" applyFont="1" applyBorder="1" applyAlignment="1">
      <alignment horizontal="center"/>
    </xf>
    <xf numFmtId="165" fontId="32" fillId="2" borderId="11" xfId="7" quotePrefix="1" applyFont="1" applyFill="1" applyBorder="1" applyAlignment="1">
      <alignment horizontal="center" vertical="center"/>
    </xf>
    <xf numFmtId="0" fontId="32" fillId="2" borderId="11" xfId="0" quotePrefix="1" applyFont="1" applyFill="1" applyBorder="1" applyAlignment="1">
      <alignment horizontal="center" vertical="center" wrapText="1"/>
    </xf>
    <xf numFmtId="165" fontId="32" fillId="2" borderId="11" xfId="7" applyFont="1" applyFill="1" applyBorder="1" applyAlignment="1">
      <alignment horizontal="center" vertical="center"/>
    </xf>
    <xf numFmtId="0" fontId="11" fillId="2" borderId="11" xfId="0" applyFont="1" applyFill="1" applyBorder="1" applyAlignment="1">
      <alignment horizontal="center" vertical="center" wrapText="1"/>
    </xf>
    <xf numFmtId="0" fontId="32" fillId="2" borderId="61" xfId="0" quotePrefix="1" applyFont="1" applyFill="1" applyBorder="1" applyAlignment="1">
      <alignment horizontal="center" vertical="center" wrapText="1"/>
    </xf>
    <xf numFmtId="0" fontId="32" fillId="2" borderId="62" xfId="0" quotePrefix="1" applyFont="1" applyFill="1" applyBorder="1" applyAlignment="1">
      <alignment horizontal="center" vertical="center" wrapText="1"/>
    </xf>
    <xf numFmtId="0" fontId="32" fillId="2" borderId="63" xfId="0" quotePrefix="1" applyFont="1" applyFill="1" applyBorder="1" applyAlignment="1">
      <alignment horizontal="center" vertical="center" wrapText="1"/>
    </xf>
    <xf numFmtId="0" fontId="79" fillId="0" borderId="0" xfId="10"/>
    <xf numFmtId="0" fontId="80" fillId="0" borderId="0" xfId="10" applyFont="1" applyBorder="1" applyAlignment="1">
      <alignment horizontal="center"/>
    </xf>
    <xf numFmtId="0" fontId="81" fillId="0" borderId="0" xfId="10" applyFont="1"/>
    <xf numFmtId="0" fontId="80" fillId="0" borderId="113" xfId="10" applyFont="1" applyBorder="1" applyAlignment="1">
      <alignment horizontal="center" wrapText="1"/>
    </xf>
    <xf numFmtId="0" fontId="79" fillId="0" borderId="114" xfId="10" applyBorder="1"/>
    <xf numFmtId="0" fontId="79" fillId="0" borderId="0" xfId="10" applyBorder="1"/>
    <xf numFmtId="0" fontId="79" fillId="0" borderId="115" xfId="10" applyBorder="1"/>
    <xf numFmtId="0" fontId="80" fillId="0" borderId="116" xfId="10" applyFont="1" applyBorder="1" applyAlignment="1">
      <alignment horizontal="center" vertical="center"/>
    </xf>
    <xf numFmtId="0" fontId="82" fillId="0" borderId="117" xfId="10" applyFont="1" applyBorder="1" applyAlignment="1">
      <alignment horizontal="center" vertical="center"/>
    </xf>
    <xf numFmtId="0" fontId="83" fillId="0" borderId="118" xfId="10" applyFont="1" applyBorder="1" applyAlignment="1">
      <alignment horizontal="center" vertical="center"/>
    </xf>
    <xf numFmtId="0" fontId="80" fillId="0" borderId="119" xfId="10" applyFont="1" applyBorder="1" applyAlignment="1">
      <alignment horizontal="center" vertical="center"/>
    </xf>
    <xf numFmtId="0" fontId="84" fillId="0" borderId="119" xfId="10" applyFont="1" applyBorder="1" applyAlignment="1">
      <alignment horizontal="left" vertical="center" indent="1"/>
    </xf>
    <xf numFmtId="0" fontId="80" fillId="0" borderId="119" xfId="10" applyFont="1" applyBorder="1" applyAlignment="1">
      <alignment vertical="center"/>
    </xf>
    <xf numFmtId="0" fontId="85" fillId="0" borderId="119" xfId="10" applyFont="1" applyBorder="1" applyAlignment="1">
      <alignment horizontal="left" vertical="center" indent="1"/>
    </xf>
    <xf numFmtId="175" fontId="80" fillId="0" borderId="119" xfId="7" applyNumberFormat="1" applyFont="1" applyFill="1" applyBorder="1" applyAlignment="1" applyProtection="1">
      <alignment horizontal="center" vertical="center"/>
    </xf>
    <xf numFmtId="0" fontId="80" fillId="0" borderId="116" xfId="10" applyFont="1" applyBorder="1" applyAlignment="1">
      <alignment horizontal="center" vertical="center"/>
    </xf>
    <xf numFmtId="175" fontId="80" fillId="0" borderId="116" xfId="7" applyNumberFormat="1" applyFont="1" applyFill="1" applyBorder="1" applyAlignment="1" applyProtection="1">
      <alignment horizontal="center" vertical="center"/>
    </xf>
    <xf numFmtId="0" fontId="79" fillId="0" borderId="118" xfId="10" applyBorder="1"/>
    <xf numFmtId="0" fontId="85" fillId="0" borderId="119" xfId="10" applyFont="1" applyFill="1" applyBorder="1" applyAlignment="1">
      <alignment horizontal="left" vertical="center" indent="1"/>
    </xf>
    <xf numFmtId="175" fontId="80" fillId="0" borderId="116" xfId="10" applyNumberFormat="1" applyFont="1" applyBorder="1" applyAlignment="1">
      <alignment horizontal="center" vertical="center"/>
    </xf>
    <xf numFmtId="0" fontId="86" fillId="0" borderId="116" xfId="10" applyFont="1" applyBorder="1" applyAlignment="1">
      <alignment horizontal="center" vertical="center"/>
    </xf>
    <xf numFmtId="0" fontId="83" fillId="0" borderId="120" xfId="10" applyFont="1" applyBorder="1" applyAlignment="1">
      <alignment horizontal="center"/>
    </xf>
    <xf numFmtId="10" fontId="87" fillId="0" borderId="116" xfId="6" applyNumberFormat="1" applyFont="1" applyFill="1" applyBorder="1" applyAlignment="1" applyProtection="1">
      <alignment horizontal="center" vertical="center"/>
    </xf>
    <xf numFmtId="9" fontId="0" fillId="0" borderId="0" xfId="0" applyNumberFormat="1" applyAlignment="1">
      <alignment vertical="center"/>
    </xf>
    <xf numFmtId="4" fontId="0" fillId="0" borderId="0" xfId="0" applyNumberFormat="1" applyAlignment="1">
      <alignment vertical="center"/>
    </xf>
    <xf numFmtId="4" fontId="8" fillId="0" borderId="2" xfId="0" applyNumberFormat="1" applyFont="1" applyBorder="1" applyAlignment="1">
      <alignment vertical="center"/>
    </xf>
    <xf numFmtId="168" fontId="8" fillId="0" borderId="2" xfId="6" applyNumberFormat="1" applyFont="1" applyBorder="1" applyAlignment="1">
      <alignment horizontal="center" vertical="center"/>
    </xf>
    <xf numFmtId="179" fontId="6" fillId="4" borderId="0" xfId="0" applyNumberFormat="1" applyFont="1" applyFill="1" applyBorder="1" applyAlignment="1">
      <alignment vertical="center"/>
    </xf>
  </cellXfs>
  <cellStyles count="11">
    <cellStyle name="Euro" xfId="1"/>
    <cellStyle name="Excel Built-in Normal" xfId="10"/>
    <cellStyle name="Moeda" xfId="2" builtinId="4"/>
    <cellStyle name="Moeda_Medição_EE 13 de Maio reforma parcial prefeitura abril de 2007" xfId="3"/>
    <cellStyle name="Normal" xfId="0" builtinId="0"/>
    <cellStyle name="Normal 22" xfId="4"/>
    <cellStyle name="Normal 3" xfId="5"/>
    <cellStyle name="Porcentagem" xfId="6" builtinId="5"/>
    <cellStyle name="Saída" xfId="9" builtinId="21"/>
    <cellStyle name="Separador de milhares" xfId="7" builtinId="3"/>
    <cellStyle name="Separador de milhares 2" xfId="8"/>
  </cellStyles>
  <dxfs count="1">
    <dxf>
      <font>
        <b/>
        <i val="0"/>
        <condense val="0"/>
        <extend val="0"/>
        <color indexed="10"/>
      </font>
      <fill>
        <patternFill patternType="solid">
          <bgColor indexed="22"/>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jpe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3.png"/><Relationship Id="rId1" Type="http://schemas.openxmlformats.org/officeDocument/2006/relationships/image" Target="../media/image10.jpeg"/><Relationship Id="rId5" Type="http://schemas.openxmlformats.org/officeDocument/2006/relationships/image" Target="../media/image4.jpeg"/><Relationship Id="rId4"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3676650</xdr:colOff>
      <xdr:row>0</xdr:row>
      <xdr:rowOff>171450</xdr:rowOff>
    </xdr:from>
    <xdr:to>
      <xdr:col>3</xdr:col>
      <xdr:colOff>6191250</xdr:colOff>
      <xdr:row>4</xdr:row>
      <xdr:rowOff>0</xdr:rowOff>
    </xdr:to>
    <xdr:pic>
      <xdr:nvPicPr>
        <xdr:cNvPr id="2049" name="Picture 1"/>
        <xdr:cNvPicPr>
          <a:picLocks noChangeAspect="1" noChangeArrowheads="1"/>
        </xdr:cNvPicPr>
      </xdr:nvPicPr>
      <xdr:blipFill>
        <a:blip xmlns:r="http://schemas.openxmlformats.org/officeDocument/2006/relationships" r:embed="rId1"/>
        <a:srcRect/>
        <a:stretch>
          <a:fillRect/>
        </a:stretch>
      </xdr:blipFill>
      <xdr:spPr bwMode="auto">
        <a:xfrm>
          <a:off x="6181725" y="171450"/>
          <a:ext cx="0" cy="8572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523875</xdr:colOff>
      <xdr:row>19</xdr:row>
      <xdr:rowOff>0</xdr:rowOff>
    </xdr:from>
    <xdr:to>
      <xdr:col>6</xdr:col>
      <xdr:colOff>0</xdr:colOff>
      <xdr:row>19</xdr:row>
      <xdr:rowOff>0</xdr:rowOff>
    </xdr:to>
    <xdr:pic>
      <xdr:nvPicPr>
        <xdr:cNvPr id="5121" name="Picture 1"/>
        <xdr:cNvPicPr>
          <a:picLocks noChangeAspect="1" noChangeArrowheads="1"/>
        </xdr:cNvPicPr>
      </xdr:nvPicPr>
      <xdr:blipFill>
        <a:blip xmlns:r="http://schemas.openxmlformats.org/officeDocument/2006/relationships" r:embed="rId1"/>
        <a:srcRect/>
        <a:stretch>
          <a:fillRect/>
        </a:stretch>
      </xdr:blipFill>
      <xdr:spPr bwMode="auto">
        <a:xfrm>
          <a:off x="8924925" y="4124325"/>
          <a:ext cx="238125" cy="0"/>
        </a:xfrm>
        <a:prstGeom prst="rect">
          <a:avLst/>
        </a:prstGeom>
        <a:noFill/>
        <a:ln w="9525">
          <a:noFill/>
          <a:miter lim="800000"/>
          <a:headEnd/>
          <a:tailEnd/>
        </a:ln>
      </xdr:spPr>
    </xdr:pic>
    <xdr:clientData/>
  </xdr:twoCellAnchor>
  <xdr:twoCellAnchor>
    <xdr:from>
      <xdr:col>7</xdr:col>
      <xdr:colOff>523875</xdr:colOff>
      <xdr:row>19</xdr:row>
      <xdr:rowOff>0</xdr:rowOff>
    </xdr:from>
    <xdr:to>
      <xdr:col>8</xdr:col>
      <xdr:colOff>0</xdr:colOff>
      <xdr:row>19</xdr:row>
      <xdr:rowOff>0</xdr:rowOff>
    </xdr:to>
    <xdr:pic>
      <xdr:nvPicPr>
        <xdr:cNvPr id="5122" name="Picture 5"/>
        <xdr:cNvPicPr>
          <a:picLocks noChangeAspect="1" noChangeArrowheads="1"/>
        </xdr:cNvPicPr>
      </xdr:nvPicPr>
      <xdr:blipFill>
        <a:blip xmlns:r="http://schemas.openxmlformats.org/officeDocument/2006/relationships" r:embed="rId1"/>
        <a:srcRect/>
        <a:stretch>
          <a:fillRect/>
        </a:stretch>
      </xdr:blipFill>
      <xdr:spPr bwMode="auto">
        <a:xfrm>
          <a:off x="11106150" y="4124325"/>
          <a:ext cx="238125" cy="0"/>
        </a:xfrm>
        <a:prstGeom prst="rect">
          <a:avLst/>
        </a:prstGeom>
        <a:noFill/>
        <a:ln w="9525">
          <a:noFill/>
          <a:miter lim="800000"/>
          <a:headEnd/>
          <a:tailEnd/>
        </a:ln>
      </xdr:spPr>
    </xdr:pic>
    <xdr:clientData/>
  </xdr:twoCellAnchor>
  <xdr:twoCellAnchor>
    <xdr:from>
      <xdr:col>9</xdr:col>
      <xdr:colOff>523875</xdr:colOff>
      <xdr:row>19</xdr:row>
      <xdr:rowOff>0</xdr:rowOff>
    </xdr:from>
    <xdr:to>
      <xdr:col>10</xdr:col>
      <xdr:colOff>0</xdr:colOff>
      <xdr:row>19</xdr:row>
      <xdr:rowOff>0</xdr:rowOff>
    </xdr:to>
    <xdr:pic>
      <xdr:nvPicPr>
        <xdr:cNvPr id="5123" name="Picture 7"/>
        <xdr:cNvPicPr>
          <a:picLocks noChangeAspect="1" noChangeArrowheads="1"/>
        </xdr:cNvPicPr>
      </xdr:nvPicPr>
      <xdr:blipFill>
        <a:blip xmlns:r="http://schemas.openxmlformats.org/officeDocument/2006/relationships" r:embed="rId1"/>
        <a:srcRect/>
        <a:stretch>
          <a:fillRect/>
        </a:stretch>
      </xdr:blipFill>
      <xdr:spPr bwMode="auto">
        <a:xfrm>
          <a:off x="13287375" y="4124325"/>
          <a:ext cx="238125" cy="0"/>
        </a:xfrm>
        <a:prstGeom prst="rect">
          <a:avLst/>
        </a:prstGeom>
        <a:noFill/>
        <a:ln w="9525">
          <a:noFill/>
          <a:miter lim="800000"/>
          <a:headEnd/>
          <a:tailEnd/>
        </a:ln>
      </xdr:spPr>
    </xdr:pic>
    <xdr:clientData/>
  </xdr:twoCellAnchor>
  <xdr:twoCellAnchor editAs="oneCell">
    <xdr:from>
      <xdr:col>8</xdr:col>
      <xdr:colOff>609600</xdr:colOff>
      <xdr:row>1</xdr:row>
      <xdr:rowOff>161925</xdr:rowOff>
    </xdr:from>
    <xdr:to>
      <xdr:col>9</xdr:col>
      <xdr:colOff>676275</xdr:colOff>
      <xdr:row>5</xdr:row>
      <xdr:rowOff>47625</xdr:rowOff>
    </xdr:to>
    <xdr:pic>
      <xdr:nvPicPr>
        <xdr:cNvPr id="5124" name="Imagem 7" descr="logo do governo Silval.jpg"/>
        <xdr:cNvPicPr>
          <a:picLocks noChangeAspect="1"/>
        </xdr:cNvPicPr>
      </xdr:nvPicPr>
      <xdr:blipFill>
        <a:blip xmlns:r="http://schemas.openxmlformats.org/officeDocument/2006/relationships" r:embed="rId2" cstate="print"/>
        <a:srcRect l="5669" t="17422" r="5669" b="18764"/>
        <a:stretch>
          <a:fillRect/>
        </a:stretch>
      </xdr:blipFill>
      <xdr:spPr bwMode="auto">
        <a:xfrm>
          <a:off x="11953875" y="361950"/>
          <a:ext cx="1485900" cy="685800"/>
        </a:xfrm>
        <a:prstGeom prst="rect">
          <a:avLst/>
        </a:prstGeom>
        <a:noFill/>
        <a:ln w="9525">
          <a:noFill/>
          <a:miter lim="800000"/>
          <a:headEnd/>
          <a:tailEnd/>
        </a:ln>
      </xdr:spPr>
    </xdr:pic>
    <xdr:clientData/>
  </xdr:twoCellAnchor>
  <xdr:twoCellAnchor>
    <xdr:from>
      <xdr:col>0</xdr:col>
      <xdr:colOff>38100</xdr:colOff>
      <xdr:row>0</xdr:row>
      <xdr:rowOff>38100</xdr:rowOff>
    </xdr:from>
    <xdr:to>
      <xdr:col>0</xdr:col>
      <xdr:colOff>571500</xdr:colOff>
      <xdr:row>3</xdr:row>
      <xdr:rowOff>104775</xdr:rowOff>
    </xdr:to>
    <xdr:pic>
      <xdr:nvPicPr>
        <xdr:cNvPr id="5125" name="Picture 2" descr="BRASAO"/>
        <xdr:cNvPicPr>
          <a:picLocks noChangeAspect="1" noChangeArrowheads="1"/>
        </xdr:cNvPicPr>
      </xdr:nvPicPr>
      <xdr:blipFill>
        <a:blip xmlns:r="http://schemas.openxmlformats.org/officeDocument/2006/relationships" r:embed="rId3" cstate="print"/>
        <a:srcRect/>
        <a:stretch>
          <a:fillRect/>
        </a:stretch>
      </xdr:blipFill>
      <xdr:spPr bwMode="auto">
        <a:xfrm>
          <a:off x="38100" y="38100"/>
          <a:ext cx="533400" cy="6667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95250</xdr:colOff>
      <xdr:row>0</xdr:row>
      <xdr:rowOff>66675</xdr:rowOff>
    </xdr:from>
    <xdr:to>
      <xdr:col>11</xdr:col>
      <xdr:colOff>590550</xdr:colOff>
      <xdr:row>3</xdr:row>
      <xdr:rowOff>238125</xdr:rowOff>
    </xdr:to>
    <xdr:pic>
      <xdr:nvPicPr>
        <xdr:cNvPr id="10241" name="Imagem 2" descr="logo do governo Silval.jpg"/>
        <xdr:cNvPicPr>
          <a:picLocks noChangeAspect="1"/>
        </xdr:cNvPicPr>
      </xdr:nvPicPr>
      <xdr:blipFill>
        <a:blip xmlns:r="http://schemas.openxmlformats.org/officeDocument/2006/relationships" r:embed="rId1" cstate="print"/>
        <a:srcRect l="5669" t="17422" r="5669" b="18764"/>
        <a:stretch>
          <a:fillRect/>
        </a:stretch>
      </xdr:blipFill>
      <xdr:spPr bwMode="auto">
        <a:xfrm>
          <a:off x="9801225" y="66675"/>
          <a:ext cx="1419225" cy="9144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152400</xdr:colOff>
      <xdr:row>0</xdr:row>
      <xdr:rowOff>66675</xdr:rowOff>
    </xdr:from>
    <xdr:to>
      <xdr:col>1</xdr:col>
      <xdr:colOff>1047750</xdr:colOff>
      <xdr:row>3</xdr:row>
      <xdr:rowOff>285750</xdr:rowOff>
    </xdr:to>
    <xdr:pic>
      <xdr:nvPicPr>
        <xdr:cNvPr id="11265" name="Picture 3" descr="BRASAO"/>
        <xdr:cNvPicPr>
          <a:picLocks noChangeAspect="1" noChangeArrowheads="1"/>
        </xdr:cNvPicPr>
      </xdr:nvPicPr>
      <xdr:blipFill>
        <a:blip xmlns:r="http://schemas.openxmlformats.org/officeDocument/2006/relationships" r:embed="rId1" cstate="print"/>
        <a:srcRect/>
        <a:stretch>
          <a:fillRect/>
        </a:stretch>
      </xdr:blipFill>
      <xdr:spPr bwMode="auto">
        <a:xfrm>
          <a:off x="600075" y="66675"/>
          <a:ext cx="895350" cy="971550"/>
        </a:xfrm>
        <a:prstGeom prst="rect">
          <a:avLst/>
        </a:prstGeom>
        <a:noFill/>
        <a:ln w="9525">
          <a:noFill/>
          <a:miter lim="800000"/>
          <a:headEnd/>
          <a:tailEnd/>
        </a:ln>
      </xdr:spPr>
    </xdr:pic>
    <xdr:clientData/>
  </xdr:twoCellAnchor>
  <xdr:twoCellAnchor editAs="oneCell">
    <xdr:from>
      <xdr:col>8</xdr:col>
      <xdr:colOff>371475</xdr:colOff>
      <xdr:row>1</xdr:row>
      <xdr:rowOff>47625</xdr:rowOff>
    </xdr:from>
    <xdr:to>
      <xdr:col>10</xdr:col>
      <xdr:colOff>247650</xdr:colOff>
      <xdr:row>3</xdr:row>
      <xdr:rowOff>200025</xdr:rowOff>
    </xdr:to>
    <xdr:pic>
      <xdr:nvPicPr>
        <xdr:cNvPr id="11266" name="Imagem 2" descr="logo do governo Silval.jpg"/>
        <xdr:cNvPicPr>
          <a:picLocks noChangeAspect="1"/>
        </xdr:cNvPicPr>
      </xdr:nvPicPr>
      <xdr:blipFill>
        <a:blip xmlns:r="http://schemas.openxmlformats.org/officeDocument/2006/relationships" r:embed="rId2" cstate="print"/>
        <a:srcRect l="5669" t="17422" r="5669" b="18764"/>
        <a:stretch>
          <a:fillRect/>
        </a:stretch>
      </xdr:blipFill>
      <xdr:spPr bwMode="auto">
        <a:xfrm>
          <a:off x="6886575" y="209550"/>
          <a:ext cx="1114425" cy="742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371475</xdr:colOff>
      <xdr:row>0</xdr:row>
      <xdr:rowOff>0</xdr:rowOff>
    </xdr:from>
    <xdr:to>
      <xdr:col>5</xdr:col>
      <xdr:colOff>666750</xdr:colOff>
      <xdr:row>0</xdr:row>
      <xdr:rowOff>0</xdr:rowOff>
    </xdr:to>
    <xdr:sp macro="" textlink="">
      <xdr:nvSpPr>
        <xdr:cNvPr id="12289" name="Line 1"/>
        <xdr:cNvSpPr>
          <a:spLocks noChangeShapeType="1"/>
        </xdr:cNvSpPr>
      </xdr:nvSpPr>
      <xdr:spPr bwMode="auto">
        <a:xfrm>
          <a:off x="9677400" y="0"/>
          <a:ext cx="0"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290" name="Line 2"/>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291" name="Line 3"/>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5</xdr:col>
      <xdr:colOff>371475</xdr:colOff>
      <xdr:row>0</xdr:row>
      <xdr:rowOff>0</xdr:rowOff>
    </xdr:from>
    <xdr:to>
      <xdr:col>5</xdr:col>
      <xdr:colOff>666750</xdr:colOff>
      <xdr:row>0</xdr:row>
      <xdr:rowOff>0</xdr:rowOff>
    </xdr:to>
    <xdr:sp macro="" textlink="">
      <xdr:nvSpPr>
        <xdr:cNvPr id="12292" name="Line 4"/>
        <xdr:cNvSpPr>
          <a:spLocks noChangeShapeType="1"/>
        </xdr:cNvSpPr>
      </xdr:nvSpPr>
      <xdr:spPr bwMode="auto">
        <a:xfrm>
          <a:off x="9677400" y="0"/>
          <a:ext cx="0" cy="0"/>
        </a:xfrm>
        <a:prstGeom prst="line">
          <a:avLst/>
        </a:prstGeom>
        <a:noFill/>
        <a:ln w="9525">
          <a:solidFill>
            <a:srgbClr val="000000"/>
          </a:solidFill>
          <a:round/>
          <a:headEnd/>
          <a:tailEnd/>
        </a:ln>
      </xdr:spPr>
    </xdr:sp>
    <xdr:clientData/>
  </xdr:twoCellAnchor>
  <xdr:twoCellAnchor>
    <xdr:from>
      <xdr:col>5</xdr:col>
      <xdr:colOff>371475</xdr:colOff>
      <xdr:row>0</xdr:row>
      <xdr:rowOff>0</xdr:rowOff>
    </xdr:from>
    <xdr:to>
      <xdr:col>5</xdr:col>
      <xdr:colOff>666750</xdr:colOff>
      <xdr:row>0</xdr:row>
      <xdr:rowOff>0</xdr:rowOff>
    </xdr:to>
    <xdr:sp macro="" textlink="">
      <xdr:nvSpPr>
        <xdr:cNvPr id="12293" name="Line 5"/>
        <xdr:cNvSpPr>
          <a:spLocks noChangeShapeType="1"/>
        </xdr:cNvSpPr>
      </xdr:nvSpPr>
      <xdr:spPr bwMode="auto">
        <a:xfrm>
          <a:off x="9677400" y="0"/>
          <a:ext cx="0"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294" name="Line 6"/>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295" name="Line 7"/>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5</xdr:col>
      <xdr:colOff>371475</xdr:colOff>
      <xdr:row>0</xdr:row>
      <xdr:rowOff>0</xdr:rowOff>
    </xdr:from>
    <xdr:to>
      <xdr:col>5</xdr:col>
      <xdr:colOff>666750</xdr:colOff>
      <xdr:row>0</xdr:row>
      <xdr:rowOff>0</xdr:rowOff>
    </xdr:to>
    <xdr:sp macro="" textlink="">
      <xdr:nvSpPr>
        <xdr:cNvPr id="12296" name="Line 8"/>
        <xdr:cNvSpPr>
          <a:spLocks noChangeShapeType="1"/>
        </xdr:cNvSpPr>
      </xdr:nvSpPr>
      <xdr:spPr bwMode="auto">
        <a:xfrm>
          <a:off x="9677400" y="0"/>
          <a:ext cx="0" cy="0"/>
        </a:xfrm>
        <a:prstGeom prst="line">
          <a:avLst/>
        </a:prstGeom>
        <a:noFill/>
        <a:ln w="9525">
          <a:solidFill>
            <a:srgbClr val="000000"/>
          </a:solidFill>
          <a:round/>
          <a:headEnd/>
          <a:tailEnd/>
        </a:ln>
      </xdr:spPr>
    </xdr:sp>
    <xdr:clientData/>
  </xdr:twoCellAnchor>
  <xdr:twoCellAnchor>
    <xdr:from>
      <xdr:col>5</xdr:col>
      <xdr:colOff>371475</xdr:colOff>
      <xdr:row>0</xdr:row>
      <xdr:rowOff>0</xdr:rowOff>
    </xdr:from>
    <xdr:to>
      <xdr:col>5</xdr:col>
      <xdr:colOff>666750</xdr:colOff>
      <xdr:row>0</xdr:row>
      <xdr:rowOff>0</xdr:rowOff>
    </xdr:to>
    <xdr:sp macro="" textlink="">
      <xdr:nvSpPr>
        <xdr:cNvPr id="12297" name="Line 9"/>
        <xdr:cNvSpPr>
          <a:spLocks noChangeShapeType="1"/>
        </xdr:cNvSpPr>
      </xdr:nvSpPr>
      <xdr:spPr bwMode="auto">
        <a:xfrm>
          <a:off x="9677400" y="0"/>
          <a:ext cx="0"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298" name="Line 10"/>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299" name="Line 11"/>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5</xdr:col>
      <xdr:colOff>371475</xdr:colOff>
      <xdr:row>0</xdr:row>
      <xdr:rowOff>0</xdr:rowOff>
    </xdr:from>
    <xdr:to>
      <xdr:col>5</xdr:col>
      <xdr:colOff>666750</xdr:colOff>
      <xdr:row>0</xdr:row>
      <xdr:rowOff>0</xdr:rowOff>
    </xdr:to>
    <xdr:sp macro="" textlink="">
      <xdr:nvSpPr>
        <xdr:cNvPr id="12300" name="Line 12"/>
        <xdr:cNvSpPr>
          <a:spLocks noChangeShapeType="1"/>
        </xdr:cNvSpPr>
      </xdr:nvSpPr>
      <xdr:spPr bwMode="auto">
        <a:xfrm>
          <a:off x="9677400" y="0"/>
          <a:ext cx="0" cy="0"/>
        </a:xfrm>
        <a:prstGeom prst="line">
          <a:avLst/>
        </a:prstGeom>
        <a:noFill/>
        <a:ln w="9525">
          <a:solidFill>
            <a:srgbClr val="000000"/>
          </a:solidFill>
          <a:round/>
          <a:headEnd/>
          <a:tailEnd/>
        </a:ln>
      </xdr:spPr>
    </xdr:sp>
    <xdr:clientData/>
  </xdr:twoCellAnchor>
  <xdr:twoCellAnchor>
    <xdr:from>
      <xdr:col>11</xdr:col>
      <xdr:colOff>180975</xdr:colOff>
      <xdr:row>0</xdr:row>
      <xdr:rowOff>0</xdr:rowOff>
    </xdr:from>
    <xdr:to>
      <xdr:col>11</xdr:col>
      <xdr:colOff>828675</xdr:colOff>
      <xdr:row>0</xdr:row>
      <xdr:rowOff>0</xdr:rowOff>
    </xdr:to>
    <xdr:pic>
      <xdr:nvPicPr>
        <xdr:cNvPr id="12301" name="Picture 16" descr="imagem1"/>
        <xdr:cNvPicPr>
          <a:picLocks noChangeAspect="1" noChangeArrowheads="1"/>
        </xdr:cNvPicPr>
      </xdr:nvPicPr>
      <xdr:blipFill>
        <a:blip xmlns:r="http://schemas.openxmlformats.org/officeDocument/2006/relationships" r:embed="rId1"/>
        <a:srcRect/>
        <a:stretch>
          <a:fillRect/>
        </a:stretch>
      </xdr:blipFill>
      <xdr:spPr bwMode="auto">
        <a:xfrm>
          <a:off x="10782300" y="0"/>
          <a:ext cx="647700" cy="0"/>
        </a:xfrm>
        <a:prstGeom prst="rect">
          <a:avLst/>
        </a:prstGeom>
        <a:noFill/>
        <a:ln w="9525">
          <a:noFill/>
          <a:miter lim="800000"/>
          <a:headEnd/>
          <a:tailEnd/>
        </a:ln>
      </xdr:spPr>
    </xdr:pic>
    <xdr:clientData/>
  </xdr:twoCellAnchor>
  <xdr:twoCellAnchor>
    <xdr:from>
      <xdr:col>6</xdr:col>
      <xdr:colOff>371475</xdr:colOff>
      <xdr:row>0</xdr:row>
      <xdr:rowOff>0</xdr:rowOff>
    </xdr:from>
    <xdr:to>
      <xdr:col>6</xdr:col>
      <xdr:colOff>666750</xdr:colOff>
      <xdr:row>0</xdr:row>
      <xdr:rowOff>0</xdr:rowOff>
    </xdr:to>
    <xdr:sp macro="" textlink="">
      <xdr:nvSpPr>
        <xdr:cNvPr id="12302" name="Line 17"/>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8</xdr:col>
      <xdr:colOff>371475</xdr:colOff>
      <xdr:row>0</xdr:row>
      <xdr:rowOff>0</xdr:rowOff>
    </xdr:from>
    <xdr:to>
      <xdr:col>8</xdr:col>
      <xdr:colOff>666750</xdr:colOff>
      <xdr:row>0</xdr:row>
      <xdr:rowOff>0</xdr:rowOff>
    </xdr:to>
    <xdr:sp macro="" textlink="">
      <xdr:nvSpPr>
        <xdr:cNvPr id="12303" name="Line 18"/>
        <xdr:cNvSpPr>
          <a:spLocks noChangeShapeType="1"/>
        </xdr:cNvSpPr>
      </xdr:nvSpPr>
      <xdr:spPr bwMode="auto">
        <a:xfrm>
          <a:off x="10601325" y="0"/>
          <a:ext cx="0" cy="0"/>
        </a:xfrm>
        <a:prstGeom prst="line">
          <a:avLst/>
        </a:prstGeom>
        <a:noFill/>
        <a:ln w="9525">
          <a:solidFill>
            <a:srgbClr val="000000"/>
          </a:solidFill>
          <a:round/>
          <a:headEnd/>
          <a:tailEnd/>
        </a:ln>
      </xdr:spPr>
    </xdr:sp>
    <xdr:clientData/>
  </xdr:twoCellAnchor>
  <xdr:twoCellAnchor>
    <xdr:from>
      <xdr:col>8</xdr:col>
      <xdr:colOff>371475</xdr:colOff>
      <xdr:row>0</xdr:row>
      <xdr:rowOff>0</xdr:rowOff>
    </xdr:from>
    <xdr:to>
      <xdr:col>8</xdr:col>
      <xdr:colOff>666750</xdr:colOff>
      <xdr:row>0</xdr:row>
      <xdr:rowOff>0</xdr:rowOff>
    </xdr:to>
    <xdr:sp macro="" textlink="">
      <xdr:nvSpPr>
        <xdr:cNvPr id="12304" name="Line 19"/>
        <xdr:cNvSpPr>
          <a:spLocks noChangeShapeType="1"/>
        </xdr:cNvSpPr>
      </xdr:nvSpPr>
      <xdr:spPr bwMode="auto">
        <a:xfrm>
          <a:off x="10601325" y="0"/>
          <a:ext cx="0"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305" name="Line 20"/>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306" name="Line 21"/>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8</xdr:col>
      <xdr:colOff>371475</xdr:colOff>
      <xdr:row>0</xdr:row>
      <xdr:rowOff>0</xdr:rowOff>
    </xdr:from>
    <xdr:to>
      <xdr:col>8</xdr:col>
      <xdr:colOff>666750</xdr:colOff>
      <xdr:row>0</xdr:row>
      <xdr:rowOff>0</xdr:rowOff>
    </xdr:to>
    <xdr:sp macro="" textlink="">
      <xdr:nvSpPr>
        <xdr:cNvPr id="12307" name="Line 22"/>
        <xdr:cNvSpPr>
          <a:spLocks noChangeShapeType="1"/>
        </xdr:cNvSpPr>
      </xdr:nvSpPr>
      <xdr:spPr bwMode="auto">
        <a:xfrm>
          <a:off x="10601325" y="0"/>
          <a:ext cx="0" cy="0"/>
        </a:xfrm>
        <a:prstGeom prst="line">
          <a:avLst/>
        </a:prstGeom>
        <a:noFill/>
        <a:ln w="9525">
          <a:solidFill>
            <a:srgbClr val="000000"/>
          </a:solidFill>
          <a:round/>
          <a:headEnd/>
          <a:tailEnd/>
        </a:ln>
      </xdr:spPr>
    </xdr:sp>
    <xdr:clientData/>
  </xdr:twoCellAnchor>
  <xdr:twoCellAnchor>
    <xdr:from>
      <xdr:col>8</xdr:col>
      <xdr:colOff>371475</xdr:colOff>
      <xdr:row>0</xdr:row>
      <xdr:rowOff>0</xdr:rowOff>
    </xdr:from>
    <xdr:to>
      <xdr:col>8</xdr:col>
      <xdr:colOff>666750</xdr:colOff>
      <xdr:row>0</xdr:row>
      <xdr:rowOff>0</xdr:rowOff>
    </xdr:to>
    <xdr:sp macro="" textlink="">
      <xdr:nvSpPr>
        <xdr:cNvPr id="12308" name="Line 23"/>
        <xdr:cNvSpPr>
          <a:spLocks noChangeShapeType="1"/>
        </xdr:cNvSpPr>
      </xdr:nvSpPr>
      <xdr:spPr bwMode="auto">
        <a:xfrm>
          <a:off x="10601325" y="0"/>
          <a:ext cx="0"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309" name="Line 24"/>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310" name="Line 25"/>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xdr:from>
      <xdr:col>8</xdr:col>
      <xdr:colOff>371475</xdr:colOff>
      <xdr:row>0</xdr:row>
      <xdr:rowOff>0</xdr:rowOff>
    </xdr:from>
    <xdr:to>
      <xdr:col>8</xdr:col>
      <xdr:colOff>666750</xdr:colOff>
      <xdr:row>0</xdr:row>
      <xdr:rowOff>0</xdr:rowOff>
    </xdr:to>
    <xdr:sp macro="" textlink="">
      <xdr:nvSpPr>
        <xdr:cNvPr id="12311" name="Line 26"/>
        <xdr:cNvSpPr>
          <a:spLocks noChangeShapeType="1"/>
        </xdr:cNvSpPr>
      </xdr:nvSpPr>
      <xdr:spPr bwMode="auto">
        <a:xfrm>
          <a:off x="10601325" y="0"/>
          <a:ext cx="0" cy="0"/>
        </a:xfrm>
        <a:prstGeom prst="line">
          <a:avLst/>
        </a:prstGeom>
        <a:noFill/>
        <a:ln w="9525">
          <a:solidFill>
            <a:srgbClr val="000000"/>
          </a:solidFill>
          <a:round/>
          <a:headEnd/>
          <a:tailEnd/>
        </a:ln>
      </xdr:spPr>
    </xdr:sp>
    <xdr:clientData/>
  </xdr:twoCellAnchor>
  <xdr:twoCellAnchor>
    <xdr:from>
      <xdr:col>8</xdr:col>
      <xdr:colOff>371475</xdr:colOff>
      <xdr:row>0</xdr:row>
      <xdr:rowOff>0</xdr:rowOff>
    </xdr:from>
    <xdr:to>
      <xdr:col>8</xdr:col>
      <xdr:colOff>666750</xdr:colOff>
      <xdr:row>0</xdr:row>
      <xdr:rowOff>0</xdr:rowOff>
    </xdr:to>
    <xdr:sp macro="" textlink="">
      <xdr:nvSpPr>
        <xdr:cNvPr id="12312" name="Line 27"/>
        <xdr:cNvSpPr>
          <a:spLocks noChangeShapeType="1"/>
        </xdr:cNvSpPr>
      </xdr:nvSpPr>
      <xdr:spPr bwMode="auto">
        <a:xfrm>
          <a:off x="10601325" y="0"/>
          <a:ext cx="0" cy="0"/>
        </a:xfrm>
        <a:prstGeom prst="line">
          <a:avLst/>
        </a:prstGeom>
        <a:noFill/>
        <a:ln w="9525">
          <a:solidFill>
            <a:srgbClr val="000000"/>
          </a:solidFill>
          <a:round/>
          <a:headEnd/>
          <a:tailEnd/>
        </a:ln>
      </xdr:spPr>
    </xdr:sp>
    <xdr:clientData/>
  </xdr:twoCellAnchor>
  <xdr:twoCellAnchor>
    <xdr:from>
      <xdr:col>6</xdr:col>
      <xdr:colOff>371475</xdr:colOff>
      <xdr:row>0</xdr:row>
      <xdr:rowOff>0</xdr:rowOff>
    </xdr:from>
    <xdr:to>
      <xdr:col>6</xdr:col>
      <xdr:colOff>666750</xdr:colOff>
      <xdr:row>0</xdr:row>
      <xdr:rowOff>0</xdr:rowOff>
    </xdr:to>
    <xdr:sp macro="" textlink="">
      <xdr:nvSpPr>
        <xdr:cNvPr id="12313" name="Line 28"/>
        <xdr:cNvSpPr>
          <a:spLocks noChangeShapeType="1"/>
        </xdr:cNvSpPr>
      </xdr:nvSpPr>
      <xdr:spPr bwMode="auto">
        <a:xfrm>
          <a:off x="10048875" y="0"/>
          <a:ext cx="295275" cy="0"/>
        </a:xfrm>
        <a:prstGeom prst="line">
          <a:avLst/>
        </a:prstGeom>
        <a:noFill/>
        <a:ln w="9525">
          <a:solidFill>
            <a:srgbClr val="000000"/>
          </a:solidFill>
          <a:round/>
          <a:headEnd/>
          <a:tailEnd/>
        </a:ln>
      </xdr:spPr>
    </xdr:sp>
    <xdr:clientData/>
  </xdr:twoCellAnchor>
  <xdr:twoCellAnchor editAs="oneCell">
    <xdr:from>
      <xdr:col>3</xdr:col>
      <xdr:colOff>4343400</xdr:colOff>
      <xdr:row>0</xdr:row>
      <xdr:rowOff>76200</xdr:rowOff>
    </xdr:from>
    <xdr:to>
      <xdr:col>3</xdr:col>
      <xdr:colOff>5353050</xdr:colOff>
      <xdr:row>2</xdr:row>
      <xdr:rowOff>171450</xdr:rowOff>
    </xdr:to>
    <xdr:pic>
      <xdr:nvPicPr>
        <xdr:cNvPr id="12314" name="Imagem 27" descr="logo do governo Silval.jpg"/>
        <xdr:cNvPicPr>
          <a:picLocks noChangeAspect="1"/>
        </xdr:cNvPicPr>
      </xdr:nvPicPr>
      <xdr:blipFill>
        <a:blip xmlns:r="http://schemas.openxmlformats.org/officeDocument/2006/relationships" r:embed="rId2" cstate="print"/>
        <a:srcRect l="5669" t="17422" r="5669" b="18764"/>
        <a:stretch>
          <a:fillRect/>
        </a:stretch>
      </xdr:blipFill>
      <xdr:spPr bwMode="auto">
        <a:xfrm>
          <a:off x="7458075" y="76200"/>
          <a:ext cx="1009650" cy="5715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6162675</xdr:colOff>
      <xdr:row>0</xdr:row>
      <xdr:rowOff>0</xdr:rowOff>
    </xdr:from>
    <xdr:to>
      <xdr:col>4</xdr:col>
      <xdr:colOff>0</xdr:colOff>
      <xdr:row>0</xdr:row>
      <xdr:rowOff>0</xdr:rowOff>
    </xdr:to>
    <xdr:pic>
      <xdr:nvPicPr>
        <xdr:cNvPr id="13313" name="Picture 1" descr="LOGO GOVERNO FINAL1"/>
        <xdr:cNvPicPr>
          <a:picLocks noChangeAspect="1" noChangeArrowheads="1"/>
        </xdr:cNvPicPr>
      </xdr:nvPicPr>
      <xdr:blipFill>
        <a:blip xmlns:r="http://schemas.openxmlformats.org/officeDocument/2006/relationships" r:embed="rId1"/>
        <a:srcRect l="-1135" t="20328" r="85934" b="46599"/>
        <a:stretch>
          <a:fillRect/>
        </a:stretch>
      </xdr:blipFill>
      <xdr:spPr bwMode="auto">
        <a:xfrm>
          <a:off x="3724275" y="0"/>
          <a:ext cx="0" cy="0"/>
        </a:xfrm>
        <a:prstGeom prst="rect">
          <a:avLst/>
        </a:prstGeom>
        <a:noFill/>
        <a:ln w="9525">
          <a:noFill/>
          <a:miter lim="800000"/>
          <a:headEnd/>
          <a:tailEnd/>
        </a:ln>
      </xdr:spPr>
    </xdr:pic>
    <xdr:clientData/>
  </xdr:twoCellAnchor>
  <xdr:twoCellAnchor>
    <xdr:from>
      <xdr:col>0</xdr:col>
      <xdr:colOff>47625</xdr:colOff>
      <xdr:row>0</xdr:row>
      <xdr:rowOff>0</xdr:rowOff>
    </xdr:from>
    <xdr:to>
      <xdr:col>0</xdr:col>
      <xdr:colOff>438150</xdr:colOff>
      <xdr:row>0</xdr:row>
      <xdr:rowOff>0</xdr:rowOff>
    </xdr:to>
    <xdr:pic>
      <xdr:nvPicPr>
        <xdr:cNvPr id="13314" name="Picture 2" descr="BRASAO"/>
        <xdr:cNvPicPr>
          <a:picLocks noChangeAspect="1" noChangeArrowheads="1"/>
        </xdr:cNvPicPr>
      </xdr:nvPicPr>
      <xdr:blipFill>
        <a:blip xmlns:r="http://schemas.openxmlformats.org/officeDocument/2006/relationships" r:embed="rId2"/>
        <a:srcRect/>
        <a:stretch>
          <a:fillRect/>
        </a:stretch>
      </xdr:blipFill>
      <xdr:spPr bwMode="auto">
        <a:xfrm>
          <a:off x="47625" y="0"/>
          <a:ext cx="390525" cy="0"/>
        </a:xfrm>
        <a:prstGeom prst="rect">
          <a:avLst/>
        </a:prstGeom>
        <a:noFill/>
        <a:ln w="9525">
          <a:noFill/>
          <a:miter lim="800000"/>
          <a:headEnd/>
          <a:tailEnd/>
        </a:ln>
      </xdr:spPr>
    </xdr:pic>
    <xdr:clientData/>
  </xdr:twoCellAnchor>
  <xdr:twoCellAnchor>
    <xdr:from>
      <xdr:col>7</xdr:col>
      <xdr:colOff>66675</xdr:colOff>
      <xdr:row>0</xdr:row>
      <xdr:rowOff>0</xdr:rowOff>
    </xdr:from>
    <xdr:to>
      <xdr:col>8</xdr:col>
      <xdr:colOff>219075</xdr:colOff>
      <xdr:row>0</xdr:row>
      <xdr:rowOff>0</xdr:rowOff>
    </xdr:to>
    <xdr:pic>
      <xdr:nvPicPr>
        <xdr:cNvPr id="13315" name="Picture 5" descr="imagem"/>
        <xdr:cNvPicPr>
          <a:picLocks noChangeAspect="1" noChangeArrowheads="1"/>
        </xdr:cNvPicPr>
      </xdr:nvPicPr>
      <xdr:blipFill>
        <a:blip xmlns:r="http://schemas.openxmlformats.org/officeDocument/2006/relationships" r:embed="rId3"/>
        <a:srcRect/>
        <a:stretch>
          <a:fillRect/>
        </a:stretch>
      </xdr:blipFill>
      <xdr:spPr bwMode="auto">
        <a:xfrm>
          <a:off x="5695950" y="0"/>
          <a:ext cx="609600" cy="0"/>
        </a:xfrm>
        <a:prstGeom prst="rect">
          <a:avLst/>
        </a:prstGeom>
        <a:noFill/>
        <a:ln w="9525">
          <a:noFill/>
          <a:miter lim="800000"/>
          <a:headEnd/>
          <a:tailEnd/>
        </a:ln>
      </xdr:spPr>
    </xdr:pic>
    <xdr:clientData/>
  </xdr:twoCellAnchor>
  <xdr:twoCellAnchor>
    <xdr:from>
      <xdr:col>8</xdr:col>
      <xdr:colOff>676275</xdr:colOff>
      <xdr:row>0</xdr:row>
      <xdr:rowOff>0</xdr:rowOff>
    </xdr:from>
    <xdr:to>
      <xdr:col>9</xdr:col>
      <xdr:colOff>400050</xdr:colOff>
      <xdr:row>0</xdr:row>
      <xdr:rowOff>0</xdr:rowOff>
    </xdr:to>
    <xdr:pic>
      <xdr:nvPicPr>
        <xdr:cNvPr id="13316" name="Picture 6" descr="imagem1"/>
        <xdr:cNvPicPr>
          <a:picLocks noChangeAspect="1" noChangeArrowheads="1"/>
        </xdr:cNvPicPr>
      </xdr:nvPicPr>
      <xdr:blipFill>
        <a:blip xmlns:r="http://schemas.openxmlformats.org/officeDocument/2006/relationships" r:embed="rId4"/>
        <a:srcRect/>
        <a:stretch>
          <a:fillRect/>
        </a:stretch>
      </xdr:blipFill>
      <xdr:spPr bwMode="auto">
        <a:xfrm>
          <a:off x="6762750" y="0"/>
          <a:ext cx="552450" cy="0"/>
        </a:xfrm>
        <a:prstGeom prst="rect">
          <a:avLst/>
        </a:prstGeom>
        <a:noFill/>
        <a:ln w="9525">
          <a:noFill/>
          <a:miter lim="800000"/>
          <a:headEnd/>
          <a:tailEnd/>
        </a:ln>
      </xdr:spPr>
    </xdr:pic>
    <xdr:clientData/>
  </xdr:twoCellAnchor>
  <xdr:twoCellAnchor>
    <xdr:from>
      <xdr:col>3</xdr:col>
      <xdr:colOff>6162675</xdr:colOff>
      <xdr:row>0</xdr:row>
      <xdr:rowOff>0</xdr:rowOff>
    </xdr:from>
    <xdr:to>
      <xdr:col>4</xdr:col>
      <xdr:colOff>0</xdr:colOff>
      <xdr:row>0</xdr:row>
      <xdr:rowOff>0</xdr:rowOff>
    </xdr:to>
    <xdr:pic>
      <xdr:nvPicPr>
        <xdr:cNvPr id="13317" name="Picture 7" descr="LOGO GOVERNO FINAL1"/>
        <xdr:cNvPicPr>
          <a:picLocks noChangeAspect="1" noChangeArrowheads="1"/>
        </xdr:cNvPicPr>
      </xdr:nvPicPr>
      <xdr:blipFill>
        <a:blip xmlns:r="http://schemas.openxmlformats.org/officeDocument/2006/relationships" r:embed="rId1"/>
        <a:srcRect l="-1135" t="20328" r="85934" b="46599"/>
        <a:stretch>
          <a:fillRect/>
        </a:stretch>
      </xdr:blipFill>
      <xdr:spPr bwMode="auto">
        <a:xfrm>
          <a:off x="3724275" y="0"/>
          <a:ext cx="0" cy="0"/>
        </a:xfrm>
        <a:prstGeom prst="rect">
          <a:avLst/>
        </a:prstGeom>
        <a:noFill/>
        <a:ln w="9525">
          <a:noFill/>
          <a:miter lim="800000"/>
          <a:headEnd/>
          <a:tailEnd/>
        </a:ln>
      </xdr:spPr>
    </xdr:pic>
    <xdr:clientData/>
  </xdr:twoCellAnchor>
  <xdr:twoCellAnchor>
    <xdr:from>
      <xdr:col>0</xdr:col>
      <xdr:colOff>47625</xdr:colOff>
      <xdr:row>0</xdr:row>
      <xdr:rowOff>0</xdr:rowOff>
    </xdr:from>
    <xdr:to>
      <xdr:col>0</xdr:col>
      <xdr:colOff>438150</xdr:colOff>
      <xdr:row>0</xdr:row>
      <xdr:rowOff>0</xdr:rowOff>
    </xdr:to>
    <xdr:pic>
      <xdr:nvPicPr>
        <xdr:cNvPr id="13318" name="Picture 8" descr="BRASAO"/>
        <xdr:cNvPicPr>
          <a:picLocks noChangeAspect="1" noChangeArrowheads="1"/>
        </xdr:cNvPicPr>
      </xdr:nvPicPr>
      <xdr:blipFill>
        <a:blip xmlns:r="http://schemas.openxmlformats.org/officeDocument/2006/relationships" r:embed="rId2"/>
        <a:srcRect/>
        <a:stretch>
          <a:fillRect/>
        </a:stretch>
      </xdr:blipFill>
      <xdr:spPr bwMode="auto">
        <a:xfrm>
          <a:off x="47625" y="0"/>
          <a:ext cx="390525" cy="0"/>
        </a:xfrm>
        <a:prstGeom prst="rect">
          <a:avLst/>
        </a:prstGeom>
        <a:noFill/>
        <a:ln w="9525">
          <a:noFill/>
          <a:miter lim="800000"/>
          <a:headEnd/>
          <a:tailEnd/>
        </a:ln>
      </xdr:spPr>
    </xdr:pic>
    <xdr:clientData/>
  </xdr:twoCellAnchor>
  <xdr:twoCellAnchor>
    <xdr:from>
      <xdr:col>6</xdr:col>
      <xdr:colOff>714375</xdr:colOff>
      <xdr:row>0</xdr:row>
      <xdr:rowOff>0</xdr:rowOff>
    </xdr:from>
    <xdr:to>
      <xdr:col>8</xdr:col>
      <xdr:colOff>66675</xdr:colOff>
      <xdr:row>0</xdr:row>
      <xdr:rowOff>0</xdr:rowOff>
    </xdr:to>
    <xdr:pic>
      <xdr:nvPicPr>
        <xdr:cNvPr id="13319" name="Picture 9" descr="imagem"/>
        <xdr:cNvPicPr>
          <a:picLocks noChangeAspect="1" noChangeArrowheads="1"/>
        </xdr:cNvPicPr>
      </xdr:nvPicPr>
      <xdr:blipFill>
        <a:blip xmlns:r="http://schemas.openxmlformats.org/officeDocument/2006/relationships" r:embed="rId3"/>
        <a:srcRect/>
        <a:stretch>
          <a:fillRect/>
        </a:stretch>
      </xdr:blipFill>
      <xdr:spPr bwMode="auto">
        <a:xfrm>
          <a:off x="5619750" y="0"/>
          <a:ext cx="533400" cy="0"/>
        </a:xfrm>
        <a:prstGeom prst="rect">
          <a:avLst/>
        </a:prstGeom>
        <a:noFill/>
        <a:ln w="9525">
          <a:noFill/>
          <a:miter lim="800000"/>
          <a:headEnd/>
          <a:tailEnd/>
        </a:ln>
      </xdr:spPr>
    </xdr:pic>
    <xdr:clientData/>
  </xdr:twoCellAnchor>
  <xdr:twoCellAnchor>
    <xdr:from>
      <xdr:col>8</xdr:col>
      <xdr:colOff>523875</xdr:colOff>
      <xdr:row>0</xdr:row>
      <xdr:rowOff>0</xdr:rowOff>
    </xdr:from>
    <xdr:to>
      <xdr:col>9</xdr:col>
      <xdr:colOff>247650</xdr:colOff>
      <xdr:row>0</xdr:row>
      <xdr:rowOff>0</xdr:rowOff>
    </xdr:to>
    <xdr:pic>
      <xdr:nvPicPr>
        <xdr:cNvPr id="13320" name="Picture 10" descr="imagem1"/>
        <xdr:cNvPicPr>
          <a:picLocks noChangeAspect="1" noChangeArrowheads="1"/>
        </xdr:cNvPicPr>
      </xdr:nvPicPr>
      <xdr:blipFill>
        <a:blip xmlns:r="http://schemas.openxmlformats.org/officeDocument/2006/relationships" r:embed="rId4"/>
        <a:srcRect/>
        <a:stretch>
          <a:fillRect/>
        </a:stretch>
      </xdr:blipFill>
      <xdr:spPr bwMode="auto">
        <a:xfrm>
          <a:off x="6610350" y="0"/>
          <a:ext cx="552450" cy="0"/>
        </a:xfrm>
        <a:prstGeom prst="rect">
          <a:avLst/>
        </a:prstGeom>
        <a:noFill/>
        <a:ln w="9525">
          <a:noFill/>
          <a:miter lim="800000"/>
          <a:headEnd/>
          <a:tailEnd/>
        </a:ln>
      </xdr:spPr>
    </xdr:pic>
    <xdr:clientData/>
  </xdr:twoCellAnchor>
  <xdr:twoCellAnchor>
    <xdr:from>
      <xdr:col>12</xdr:col>
      <xdr:colOff>180975</xdr:colOff>
      <xdr:row>0</xdr:row>
      <xdr:rowOff>0</xdr:rowOff>
    </xdr:from>
    <xdr:to>
      <xdr:col>13</xdr:col>
      <xdr:colOff>171450</xdr:colOff>
      <xdr:row>0</xdr:row>
      <xdr:rowOff>0</xdr:rowOff>
    </xdr:to>
    <xdr:pic>
      <xdr:nvPicPr>
        <xdr:cNvPr id="13321" name="Picture 15" descr="imagem"/>
        <xdr:cNvPicPr>
          <a:picLocks noChangeAspect="1" noChangeArrowheads="1"/>
        </xdr:cNvPicPr>
      </xdr:nvPicPr>
      <xdr:blipFill>
        <a:blip xmlns:r="http://schemas.openxmlformats.org/officeDocument/2006/relationships" r:embed="rId3"/>
        <a:srcRect/>
        <a:stretch>
          <a:fillRect/>
        </a:stretch>
      </xdr:blipFill>
      <xdr:spPr bwMode="auto">
        <a:xfrm>
          <a:off x="8839200" y="0"/>
          <a:ext cx="819150" cy="0"/>
        </a:xfrm>
        <a:prstGeom prst="rect">
          <a:avLst/>
        </a:prstGeom>
        <a:noFill/>
        <a:ln w="9525">
          <a:noFill/>
          <a:miter lim="800000"/>
          <a:headEnd/>
          <a:tailEnd/>
        </a:ln>
      </xdr:spPr>
    </xdr:pic>
    <xdr:clientData/>
  </xdr:twoCellAnchor>
  <xdr:twoCellAnchor>
    <xdr:from>
      <xdr:col>14</xdr:col>
      <xdr:colOff>28575</xdr:colOff>
      <xdr:row>0</xdr:row>
      <xdr:rowOff>0</xdr:rowOff>
    </xdr:from>
    <xdr:to>
      <xdr:col>14</xdr:col>
      <xdr:colOff>676275</xdr:colOff>
      <xdr:row>0</xdr:row>
      <xdr:rowOff>0</xdr:rowOff>
    </xdr:to>
    <xdr:pic>
      <xdr:nvPicPr>
        <xdr:cNvPr id="13322" name="Picture 16" descr="imagem1"/>
        <xdr:cNvPicPr>
          <a:picLocks noChangeAspect="1" noChangeArrowheads="1"/>
        </xdr:cNvPicPr>
      </xdr:nvPicPr>
      <xdr:blipFill>
        <a:blip xmlns:r="http://schemas.openxmlformats.org/officeDocument/2006/relationships" r:embed="rId4"/>
        <a:srcRect/>
        <a:stretch>
          <a:fillRect/>
        </a:stretch>
      </xdr:blipFill>
      <xdr:spPr bwMode="auto">
        <a:xfrm>
          <a:off x="9972675" y="0"/>
          <a:ext cx="647700" cy="0"/>
        </a:xfrm>
        <a:prstGeom prst="rect">
          <a:avLst/>
        </a:prstGeom>
        <a:noFill/>
        <a:ln w="9525">
          <a:noFill/>
          <a:miter lim="800000"/>
          <a:headEnd/>
          <a:tailEnd/>
        </a:ln>
      </xdr:spPr>
    </xdr:pic>
    <xdr:clientData/>
  </xdr:twoCellAnchor>
  <xdr:twoCellAnchor>
    <xdr:from>
      <xdr:col>0</xdr:col>
      <xdr:colOff>66675</xdr:colOff>
      <xdr:row>0</xdr:row>
      <xdr:rowOff>0</xdr:rowOff>
    </xdr:from>
    <xdr:to>
      <xdr:col>0</xdr:col>
      <xdr:colOff>438150</xdr:colOff>
      <xdr:row>0</xdr:row>
      <xdr:rowOff>0</xdr:rowOff>
    </xdr:to>
    <xdr:pic>
      <xdr:nvPicPr>
        <xdr:cNvPr id="13323" name="Picture 17" descr="BRASAO"/>
        <xdr:cNvPicPr>
          <a:picLocks noChangeAspect="1" noChangeArrowheads="1"/>
        </xdr:cNvPicPr>
      </xdr:nvPicPr>
      <xdr:blipFill>
        <a:blip xmlns:r="http://schemas.openxmlformats.org/officeDocument/2006/relationships" r:embed="rId2"/>
        <a:srcRect/>
        <a:stretch>
          <a:fillRect/>
        </a:stretch>
      </xdr:blipFill>
      <xdr:spPr bwMode="auto">
        <a:xfrm>
          <a:off x="66675" y="0"/>
          <a:ext cx="371475" cy="0"/>
        </a:xfrm>
        <a:prstGeom prst="rect">
          <a:avLst/>
        </a:prstGeom>
        <a:noFill/>
        <a:ln w="9525">
          <a:noFill/>
          <a:miter lim="800000"/>
          <a:headEnd/>
          <a:tailEnd/>
        </a:ln>
      </xdr:spPr>
    </xdr:pic>
    <xdr:clientData/>
  </xdr:twoCellAnchor>
  <xdr:twoCellAnchor>
    <xdr:from>
      <xdr:col>3</xdr:col>
      <xdr:colOff>6162675</xdr:colOff>
      <xdr:row>0</xdr:row>
      <xdr:rowOff>0</xdr:rowOff>
    </xdr:from>
    <xdr:to>
      <xdr:col>4</xdr:col>
      <xdr:colOff>0</xdr:colOff>
      <xdr:row>0</xdr:row>
      <xdr:rowOff>0</xdr:rowOff>
    </xdr:to>
    <xdr:pic>
      <xdr:nvPicPr>
        <xdr:cNvPr id="13324" name="Picture 18" descr="LOGO GOVERNO FINAL1"/>
        <xdr:cNvPicPr>
          <a:picLocks noChangeAspect="1" noChangeArrowheads="1"/>
        </xdr:cNvPicPr>
      </xdr:nvPicPr>
      <xdr:blipFill>
        <a:blip xmlns:r="http://schemas.openxmlformats.org/officeDocument/2006/relationships" r:embed="rId1"/>
        <a:srcRect l="-1135" t="20328" r="85934" b="46599"/>
        <a:stretch>
          <a:fillRect/>
        </a:stretch>
      </xdr:blipFill>
      <xdr:spPr bwMode="auto">
        <a:xfrm>
          <a:off x="3724275" y="0"/>
          <a:ext cx="0" cy="0"/>
        </a:xfrm>
        <a:prstGeom prst="rect">
          <a:avLst/>
        </a:prstGeom>
        <a:noFill/>
        <a:ln w="9525">
          <a:noFill/>
          <a:miter lim="800000"/>
          <a:headEnd/>
          <a:tailEnd/>
        </a:ln>
      </xdr:spPr>
    </xdr:pic>
    <xdr:clientData/>
  </xdr:twoCellAnchor>
  <xdr:twoCellAnchor>
    <xdr:from>
      <xdr:col>0</xdr:col>
      <xdr:colOff>47625</xdr:colOff>
      <xdr:row>0</xdr:row>
      <xdr:rowOff>0</xdr:rowOff>
    </xdr:from>
    <xdr:to>
      <xdr:col>0</xdr:col>
      <xdr:colOff>438150</xdr:colOff>
      <xdr:row>0</xdr:row>
      <xdr:rowOff>0</xdr:rowOff>
    </xdr:to>
    <xdr:pic>
      <xdr:nvPicPr>
        <xdr:cNvPr id="13325" name="Picture 19" descr="BRASAO"/>
        <xdr:cNvPicPr>
          <a:picLocks noChangeAspect="1" noChangeArrowheads="1"/>
        </xdr:cNvPicPr>
      </xdr:nvPicPr>
      <xdr:blipFill>
        <a:blip xmlns:r="http://schemas.openxmlformats.org/officeDocument/2006/relationships" r:embed="rId2"/>
        <a:srcRect/>
        <a:stretch>
          <a:fillRect/>
        </a:stretch>
      </xdr:blipFill>
      <xdr:spPr bwMode="auto">
        <a:xfrm>
          <a:off x="47625" y="0"/>
          <a:ext cx="390525" cy="0"/>
        </a:xfrm>
        <a:prstGeom prst="rect">
          <a:avLst/>
        </a:prstGeom>
        <a:noFill/>
        <a:ln w="9525">
          <a:noFill/>
          <a:miter lim="800000"/>
          <a:headEnd/>
          <a:tailEnd/>
        </a:ln>
      </xdr:spPr>
    </xdr:pic>
    <xdr:clientData/>
  </xdr:twoCellAnchor>
  <xdr:twoCellAnchor>
    <xdr:from>
      <xdr:col>6</xdr:col>
      <xdr:colOff>714375</xdr:colOff>
      <xdr:row>0</xdr:row>
      <xdr:rowOff>0</xdr:rowOff>
    </xdr:from>
    <xdr:to>
      <xdr:col>8</xdr:col>
      <xdr:colOff>66675</xdr:colOff>
      <xdr:row>0</xdr:row>
      <xdr:rowOff>0</xdr:rowOff>
    </xdr:to>
    <xdr:pic>
      <xdr:nvPicPr>
        <xdr:cNvPr id="13326" name="Picture 20" descr="imagem"/>
        <xdr:cNvPicPr>
          <a:picLocks noChangeAspect="1" noChangeArrowheads="1"/>
        </xdr:cNvPicPr>
      </xdr:nvPicPr>
      <xdr:blipFill>
        <a:blip xmlns:r="http://schemas.openxmlformats.org/officeDocument/2006/relationships" r:embed="rId3"/>
        <a:srcRect/>
        <a:stretch>
          <a:fillRect/>
        </a:stretch>
      </xdr:blipFill>
      <xdr:spPr bwMode="auto">
        <a:xfrm>
          <a:off x="5619750" y="0"/>
          <a:ext cx="533400" cy="0"/>
        </a:xfrm>
        <a:prstGeom prst="rect">
          <a:avLst/>
        </a:prstGeom>
        <a:noFill/>
        <a:ln w="9525">
          <a:noFill/>
          <a:miter lim="800000"/>
          <a:headEnd/>
          <a:tailEnd/>
        </a:ln>
      </xdr:spPr>
    </xdr:pic>
    <xdr:clientData/>
  </xdr:twoCellAnchor>
  <xdr:twoCellAnchor>
    <xdr:from>
      <xdr:col>8</xdr:col>
      <xdr:colOff>523875</xdr:colOff>
      <xdr:row>0</xdr:row>
      <xdr:rowOff>0</xdr:rowOff>
    </xdr:from>
    <xdr:to>
      <xdr:col>9</xdr:col>
      <xdr:colOff>247650</xdr:colOff>
      <xdr:row>0</xdr:row>
      <xdr:rowOff>0</xdr:rowOff>
    </xdr:to>
    <xdr:pic>
      <xdr:nvPicPr>
        <xdr:cNvPr id="13327" name="Picture 21" descr="imagem1"/>
        <xdr:cNvPicPr>
          <a:picLocks noChangeAspect="1" noChangeArrowheads="1"/>
        </xdr:cNvPicPr>
      </xdr:nvPicPr>
      <xdr:blipFill>
        <a:blip xmlns:r="http://schemas.openxmlformats.org/officeDocument/2006/relationships" r:embed="rId4"/>
        <a:srcRect/>
        <a:stretch>
          <a:fillRect/>
        </a:stretch>
      </xdr:blipFill>
      <xdr:spPr bwMode="auto">
        <a:xfrm>
          <a:off x="6610350" y="0"/>
          <a:ext cx="552450" cy="0"/>
        </a:xfrm>
        <a:prstGeom prst="rect">
          <a:avLst/>
        </a:prstGeom>
        <a:noFill/>
        <a:ln w="9525">
          <a:noFill/>
          <a:miter lim="800000"/>
          <a:headEnd/>
          <a:tailEnd/>
        </a:ln>
      </xdr:spPr>
    </xdr:pic>
    <xdr:clientData/>
  </xdr:twoCellAnchor>
  <xdr:twoCellAnchor>
    <xdr:from>
      <xdr:col>12</xdr:col>
      <xdr:colOff>142875</xdr:colOff>
      <xdr:row>0</xdr:row>
      <xdr:rowOff>0</xdr:rowOff>
    </xdr:from>
    <xdr:to>
      <xdr:col>13</xdr:col>
      <xdr:colOff>142875</xdr:colOff>
      <xdr:row>0</xdr:row>
      <xdr:rowOff>0</xdr:rowOff>
    </xdr:to>
    <xdr:pic>
      <xdr:nvPicPr>
        <xdr:cNvPr id="13328" name="Picture 22" descr="imagem"/>
        <xdr:cNvPicPr>
          <a:picLocks noChangeAspect="1" noChangeArrowheads="1"/>
        </xdr:cNvPicPr>
      </xdr:nvPicPr>
      <xdr:blipFill>
        <a:blip xmlns:r="http://schemas.openxmlformats.org/officeDocument/2006/relationships" r:embed="rId3"/>
        <a:srcRect/>
        <a:stretch>
          <a:fillRect/>
        </a:stretch>
      </xdr:blipFill>
      <xdr:spPr bwMode="auto">
        <a:xfrm>
          <a:off x="8801100" y="0"/>
          <a:ext cx="828675" cy="0"/>
        </a:xfrm>
        <a:prstGeom prst="rect">
          <a:avLst/>
        </a:prstGeom>
        <a:noFill/>
        <a:ln w="9525">
          <a:noFill/>
          <a:miter lim="800000"/>
          <a:headEnd/>
          <a:tailEnd/>
        </a:ln>
      </xdr:spPr>
    </xdr:pic>
    <xdr:clientData/>
  </xdr:twoCellAnchor>
  <xdr:twoCellAnchor>
    <xdr:from>
      <xdr:col>14</xdr:col>
      <xdr:colOff>47625</xdr:colOff>
      <xdr:row>0</xdr:row>
      <xdr:rowOff>0</xdr:rowOff>
    </xdr:from>
    <xdr:to>
      <xdr:col>14</xdr:col>
      <xdr:colOff>695325</xdr:colOff>
      <xdr:row>0</xdr:row>
      <xdr:rowOff>0</xdr:rowOff>
    </xdr:to>
    <xdr:pic>
      <xdr:nvPicPr>
        <xdr:cNvPr id="13329" name="Picture 23" descr="imagem1"/>
        <xdr:cNvPicPr>
          <a:picLocks noChangeAspect="1" noChangeArrowheads="1"/>
        </xdr:cNvPicPr>
      </xdr:nvPicPr>
      <xdr:blipFill>
        <a:blip xmlns:r="http://schemas.openxmlformats.org/officeDocument/2006/relationships" r:embed="rId4"/>
        <a:srcRect/>
        <a:stretch>
          <a:fillRect/>
        </a:stretch>
      </xdr:blipFill>
      <xdr:spPr bwMode="auto">
        <a:xfrm>
          <a:off x="9991725" y="0"/>
          <a:ext cx="647700" cy="0"/>
        </a:xfrm>
        <a:prstGeom prst="rect">
          <a:avLst/>
        </a:prstGeom>
        <a:noFill/>
        <a:ln w="9525">
          <a:noFill/>
          <a:miter lim="800000"/>
          <a:headEnd/>
          <a:tailEnd/>
        </a:ln>
      </xdr:spPr>
    </xdr:pic>
    <xdr:clientData/>
  </xdr:twoCellAnchor>
  <xdr:twoCellAnchor>
    <xdr:from>
      <xdr:col>0</xdr:col>
      <xdr:colOff>95250</xdr:colOff>
      <xdr:row>0</xdr:row>
      <xdr:rowOff>0</xdr:rowOff>
    </xdr:from>
    <xdr:to>
      <xdr:col>0</xdr:col>
      <xdr:colOff>438150</xdr:colOff>
      <xdr:row>0</xdr:row>
      <xdr:rowOff>0</xdr:rowOff>
    </xdr:to>
    <xdr:pic>
      <xdr:nvPicPr>
        <xdr:cNvPr id="13330" name="Picture 24" descr="BRASAO"/>
        <xdr:cNvPicPr>
          <a:picLocks noChangeAspect="1" noChangeArrowheads="1"/>
        </xdr:cNvPicPr>
      </xdr:nvPicPr>
      <xdr:blipFill>
        <a:blip xmlns:r="http://schemas.openxmlformats.org/officeDocument/2006/relationships" r:embed="rId2"/>
        <a:srcRect/>
        <a:stretch>
          <a:fillRect/>
        </a:stretch>
      </xdr:blipFill>
      <xdr:spPr bwMode="auto">
        <a:xfrm>
          <a:off x="95250" y="0"/>
          <a:ext cx="342900" cy="0"/>
        </a:xfrm>
        <a:prstGeom prst="rect">
          <a:avLst/>
        </a:prstGeom>
        <a:noFill/>
        <a:ln w="9525">
          <a:noFill/>
          <a:miter lim="800000"/>
          <a:headEnd/>
          <a:tailEnd/>
        </a:ln>
      </xdr:spPr>
    </xdr:pic>
    <xdr:clientData/>
  </xdr:twoCellAnchor>
  <xdr:twoCellAnchor>
    <xdr:from>
      <xdr:col>1</xdr:col>
      <xdr:colOff>152400</xdr:colOff>
      <xdr:row>0</xdr:row>
      <xdr:rowOff>66675</xdr:rowOff>
    </xdr:from>
    <xdr:to>
      <xdr:col>1</xdr:col>
      <xdr:colOff>1047750</xdr:colOff>
      <xdr:row>3</xdr:row>
      <xdr:rowOff>285750</xdr:rowOff>
    </xdr:to>
    <xdr:pic>
      <xdr:nvPicPr>
        <xdr:cNvPr id="13331" name="Picture 27" descr="BRASAO"/>
        <xdr:cNvPicPr>
          <a:picLocks noChangeAspect="1" noChangeArrowheads="1"/>
        </xdr:cNvPicPr>
      </xdr:nvPicPr>
      <xdr:blipFill>
        <a:blip xmlns:r="http://schemas.openxmlformats.org/officeDocument/2006/relationships" r:embed="rId2" cstate="print"/>
        <a:srcRect/>
        <a:stretch>
          <a:fillRect/>
        </a:stretch>
      </xdr:blipFill>
      <xdr:spPr bwMode="auto">
        <a:xfrm>
          <a:off x="590550" y="66675"/>
          <a:ext cx="895350" cy="971550"/>
        </a:xfrm>
        <a:prstGeom prst="rect">
          <a:avLst/>
        </a:prstGeom>
        <a:noFill/>
        <a:ln w="9525">
          <a:noFill/>
          <a:miter lim="800000"/>
          <a:headEnd/>
          <a:tailEnd/>
        </a:ln>
      </xdr:spPr>
    </xdr:pic>
    <xdr:clientData/>
  </xdr:twoCellAnchor>
  <xdr:twoCellAnchor editAs="oneCell">
    <xdr:from>
      <xdr:col>8</xdr:col>
      <xdr:colOff>95250</xdr:colOff>
      <xdr:row>1</xdr:row>
      <xdr:rowOff>28575</xdr:rowOff>
    </xdr:from>
    <xdr:to>
      <xdr:col>10</xdr:col>
      <xdr:colOff>66675</xdr:colOff>
      <xdr:row>3</xdr:row>
      <xdr:rowOff>171450</xdr:rowOff>
    </xdr:to>
    <xdr:pic>
      <xdr:nvPicPr>
        <xdr:cNvPr id="13332" name="Imagem 27" descr="logo do governo Silval.jpg"/>
        <xdr:cNvPicPr>
          <a:picLocks noChangeAspect="1"/>
        </xdr:cNvPicPr>
      </xdr:nvPicPr>
      <xdr:blipFill>
        <a:blip xmlns:r="http://schemas.openxmlformats.org/officeDocument/2006/relationships" r:embed="rId5" cstate="print"/>
        <a:srcRect l="5669" t="17422" r="5669" b="18764"/>
        <a:stretch>
          <a:fillRect/>
        </a:stretch>
      </xdr:blipFill>
      <xdr:spPr bwMode="auto">
        <a:xfrm>
          <a:off x="6181725" y="190500"/>
          <a:ext cx="1257300" cy="7334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152400</xdr:colOff>
      <xdr:row>0</xdr:row>
      <xdr:rowOff>66675</xdr:rowOff>
    </xdr:from>
    <xdr:to>
      <xdr:col>1</xdr:col>
      <xdr:colOff>1047750</xdr:colOff>
      <xdr:row>3</xdr:row>
      <xdr:rowOff>285750</xdr:rowOff>
    </xdr:to>
    <xdr:pic>
      <xdr:nvPicPr>
        <xdr:cNvPr id="14337" name="Picture 3" descr="BRASAO"/>
        <xdr:cNvPicPr>
          <a:picLocks noChangeAspect="1" noChangeArrowheads="1"/>
        </xdr:cNvPicPr>
      </xdr:nvPicPr>
      <xdr:blipFill>
        <a:blip xmlns:r="http://schemas.openxmlformats.org/officeDocument/2006/relationships" r:embed="rId1" cstate="print"/>
        <a:srcRect/>
        <a:stretch>
          <a:fillRect/>
        </a:stretch>
      </xdr:blipFill>
      <xdr:spPr bwMode="auto">
        <a:xfrm>
          <a:off x="600075" y="66675"/>
          <a:ext cx="895350" cy="971550"/>
        </a:xfrm>
        <a:prstGeom prst="rect">
          <a:avLst/>
        </a:prstGeom>
        <a:noFill/>
        <a:ln w="9525">
          <a:noFill/>
          <a:miter lim="800000"/>
          <a:headEnd/>
          <a:tailEnd/>
        </a:ln>
      </xdr:spPr>
    </xdr:pic>
    <xdr:clientData/>
  </xdr:twoCellAnchor>
  <xdr:twoCellAnchor editAs="oneCell">
    <xdr:from>
      <xdr:col>8</xdr:col>
      <xdr:colOff>304800</xdr:colOff>
      <xdr:row>0</xdr:row>
      <xdr:rowOff>152400</xdr:rowOff>
    </xdr:from>
    <xdr:to>
      <xdr:col>10</xdr:col>
      <xdr:colOff>228600</xdr:colOff>
      <xdr:row>3</xdr:row>
      <xdr:rowOff>228600</xdr:rowOff>
    </xdr:to>
    <xdr:pic>
      <xdr:nvPicPr>
        <xdr:cNvPr id="14338" name="Imagem 2" descr="logo do governo Silval.jpg"/>
        <xdr:cNvPicPr>
          <a:picLocks noChangeAspect="1"/>
        </xdr:cNvPicPr>
      </xdr:nvPicPr>
      <xdr:blipFill>
        <a:blip xmlns:r="http://schemas.openxmlformats.org/officeDocument/2006/relationships" r:embed="rId2" cstate="print"/>
        <a:srcRect l="5669" t="17422" r="5669" b="18764"/>
        <a:stretch>
          <a:fillRect/>
        </a:stretch>
      </xdr:blipFill>
      <xdr:spPr bwMode="auto">
        <a:xfrm>
          <a:off x="6696075" y="152400"/>
          <a:ext cx="1247775" cy="8286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371475</xdr:colOff>
      <xdr:row>0</xdr:row>
      <xdr:rowOff>142875</xdr:rowOff>
    </xdr:from>
    <xdr:to>
      <xdr:col>27</xdr:col>
      <xdr:colOff>381000</xdr:colOff>
      <xdr:row>5</xdr:row>
      <xdr:rowOff>19050</xdr:rowOff>
    </xdr:to>
    <xdr:pic>
      <xdr:nvPicPr>
        <xdr:cNvPr id="15361" name="Picture 3" descr="imagem1"/>
        <xdr:cNvPicPr>
          <a:picLocks noChangeAspect="1" noChangeArrowheads="1"/>
        </xdr:cNvPicPr>
      </xdr:nvPicPr>
      <xdr:blipFill>
        <a:blip xmlns:r="http://schemas.openxmlformats.org/officeDocument/2006/relationships" r:embed="rId1" cstate="print"/>
        <a:srcRect/>
        <a:stretch>
          <a:fillRect/>
        </a:stretch>
      </xdr:blipFill>
      <xdr:spPr bwMode="auto">
        <a:xfrm>
          <a:off x="19116675" y="142875"/>
          <a:ext cx="885825" cy="1219200"/>
        </a:xfrm>
        <a:prstGeom prst="rect">
          <a:avLst/>
        </a:prstGeom>
        <a:noFill/>
        <a:ln w="9525">
          <a:noFill/>
          <a:miter lim="800000"/>
          <a:headEnd/>
          <a:tailEnd/>
        </a:ln>
      </xdr:spPr>
    </xdr:pic>
    <xdr:clientData/>
  </xdr:twoCellAnchor>
  <xdr:twoCellAnchor>
    <xdr:from>
      <xdr:col>1</xdr:col>
      <xdr:colOff>152400</xdr:colOff>
      <xdr:row>0</xdr:row>
      <xdr:rowOff>66675</xdr:rowOff>
    </xdr:from>
    <xdr:to>
      <xdr:col>1</xdr:col>
      <xdr:colOff>1047750</xdr:colOff>
      <xdr:row>3</xdr:row>
      <xdr:rowOff>285750</xdr:rowOff>
    </xdr:to>
    <xdr:pic>
      <xdr:nvPicPr>
        <xdr:cNvPr id="15362" name="Picture 5" descr="BRASAO"/>
        <xdr:cNvPicPr>
          <a:picLocks noChangeAspect="1" noChangeArrowheads="1"/>
        </xdr:cNvPicPr>
      </xdr:nvPicPr>
      <xdr:blipFill>
        <a:blip xmlns:r="http://schemas.openxmlformats.org/officeDocument/2006/relationships" r:embed="rId2" cstate="print"/>
        <a:srcRect/>
        <a:stretch>
          <a:fillRect/>
        </a:stretch>
      </xdr:blipFill>
      <xdr:spPr bwMode="auto">
        <a:xfrm>
          <a:off x="600075" y="66675"/>
          <a:ext cx="895350" cy="9715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523875</xdr:colOff>
      <xdr:row>19</xdr:row>
      <xdr:rowOff>0</xdr:rowOff>
    </xdr:from>
    <xdr:to>
      <xdr:col>6</xdr:col>
      <xdr:colOff>0</xdr:colOff>
      <xdr:row>19</xdr:row>
      <xdr:rowOff>0</xdr:rowOff>
    </xdr:to>
    <xdr:pic>
      <xdr:nvPicPr>
        <xdr:cNvPr id="3073" name="Picture 1"/>
        <xdr:cNvPicPr>
          <a:picLocks noChangeAspect="1" noChangeArrowheads="1"/>
        </xdr:cNvPicPr>
      </xdr:nvPicPr>
      <xdr:blipFill>
        <a:blip xmlns:r="http://schemas.openxmlformats.org/officeDocument/2006/relationships" r:embed="rId1"/>
        <a:srcRect/>
        <a:stretch>
          <a:fillRect/>
        </a:stretch>
      </xdr:blipFill>
      <xdr:spPr bwMode="auto">
        <a:xfrm>
          <a:off x="8924925" y="4124325"/>
          <a:ext cx="238125" cy="0"/>
        </a:xfrm>
        <a:prstGeom prst="rect">
          <a:avLst/>
        </a:prstGeom>
        <a:noFill/>
        <a:ln w="9525">
          <a:noFill/>
          <a:miter lim="800000"/>
          <a:headEnd/>
          <a:tailEnd/>
        </a:ln>
      </xdr:spPr>
    </xdr:pic>
    <xdr:clientData/>
  </xdr:twoCellAnchor>
  <xdr:twoCellAnchor>
    <xdr:from>
      <xdr:col>7</xdr:col>
      <xdr:colOff>523875</xdr:colOff>
      <xdr:row>19</xdr:row>
      <xdr:rowOff>0</xdr:rowOff>
    </xdr:from>
    <xdr:to>
      <xdr:col>8</xdr:col>
      <xdr:colOff>0</xdr:colOff>
      <xdr:row>19</xdr:row>
      <xdr:rowOff>0</xdr:rowOff>
    </xdr:to>
    <xdr:pic>
      <xdr:nvPicPr>
        <xdr:cNvPr id="3074" name="Picture 5"/>
        <xdr:cNvPicPr>
          <a:picLocks noChangeAspect="1" noChangeArrowheads="1"/>
        </xdr:cNvPicPr>
      </xdr:nvPicPr>
      <xdr:blipFill>
        <a:blip xmlns:r="http://schemas.openxmlformats.org/officeDocument/2006/relationships" r:embed="rId1"/>
        <a:srcRect/>
        <a:stretch>
          <a:fillRect/>
        </a:stretch>
      </xdr:blipFill>
      <xdr:spPr bwMode="auto">
        <a:xfrm>
          <a:off x="11106150" y="4124325"/>
          <a:ext cx="238125" cy="0"/>
        </a:xfrm>
        <a:prstGeom prst="rect">
          <a:avLst/>
        </a:prstGeom>
        <a:noFill/>
        <a:ln w="9525">
          <a:noFill/>
          <a:miter lim="800000"/>
          <a:headEnd/>
          <a:tailEnd/>
        </a:ln>
      </xdr:spPr>
    </xdr:pic>
    <xdr:clientData/>
  </xdr:twoCellAnchor>
  <xdr:twoCellAnchor>
    <xdr:from>
      <xdr:col>9</xdr:col>
      <xdr:colOff>523875</xdr:colOff>
      <xdr:row>19</xdr:row>
      <xdr:rowOff>0</xdr:rowOff>
    </xdr:from>
    <xdr:to>
      <xdr:col>10</xdr:col>
      <xdr:colOff>0</xdr:colOff>
      <xdr:row>19</xdr:row>
      <xdr:rowOff>0</xdr:rowOff>
    </xdr:to>
    <xdr:pic>
      <xdr:nvPicPr>
        <xdr:cNvPr id="3075" name="Picture 6"/>
        <xdr:cNvPicPr>
          <a:picLocks noChangeAspect="1" noChangeArrowheads="1"/>
        </xdr:cNvPicPr>
      </xdr:nvPicPr>
      <xdr:blipFill>
        <a:blip xmlns:r="http://schemas.openxmlformats.org/officeDocument/2006/relationships" r:embed="rId1"/>
        <a:srcRect/>
        <a:stretch>
          <a:fillRect/>
        </a:stretch>
      </xdr:blipFill>
      <xdr:spPr bwMode="auto">
        <a:xfrm>
          <a:off x="13287375" y="4124325"/>
          <a:ext cx="238125" cy="0"/>
        </a:xfrm>
        <a:prstGeom prst="rect">
          <a:avLst/>
        </a:prstGeom>
        <a:noFill/>
        <a:ln w="9525">
          <a:noFill/>
          <a:miter lim="800000"/>
          <a:headEnd/>
          <a:tailEnd/>
        </a:ln>
      </xdr:spPr>
    </xdr:pic>
    <xdr:clientData/>
  </xdr:twoCellAnchor>
  <xdr:twoCellAnchor>
    <xdr:from>
      <xdr:col>0</xdr:col>
      <xdr:colOff>38100</xdr:colOff>
      <xdr:row>0</xdr:row>
      <xdr:rowOff>38100</xdr:rowOff>
    </xdr:from>
    <xdr:to>
      <xdr:col>0</xdr:col>
      <xdr:colOff>571500</xdr:colOff>
      <xdr:row>3</xdr:row>
      <xdr:rowOff>95250</xdr:rowOff>
    </xdr:to>
    <xdr:pic>
      <xdr:nvPicPr>
        <xdr:cNvPr id="3076" name="Picture 2" descr="BRASAO"/>
        <xdr:cNvPicPr>
          <a:picLocks noChangeAspect="1" noChangeArrowheads="1"/>
        </xdr:cNvPicPr>
      </xdr:nvPicPr>
      <xdr:blipFill>
        <a:blip xmlns:r="http://schemas.openxmlformats.org/officeDocument/2006/relationships" r:embed="rId2" cstate="print"/>
        <a:srcRect/>
        <a:stretch>
          <a:fillRect/>
        </a:stretch>
      </xdr:blipFill>
      <xdr:spPr bwMode="auto">
        <a:xfrm>
          <a:off x="38100" y="38100"/>
          <a:ext cx="533400" cy="657225"/>
        </a:xfrm>
        <a:prstGeom prst="rect">
          <a:avLst/>
        </a:prstGeom>
        <a:noFill/>
        <a:ln w="9525">
          <a:noFill/>
          <a:miter lim="800000"/>
          <a:headEnd/>
          <a:tailEnd/>
        </a:ln>
      </xdr:spPr>
    </xdr:pic>
    <xdr:clientData/>
  </xdr:twoCellAnchor>
  <xdr:twoCellAnchor editAs="oneCell">
    <xdr:from>
      <xdr:col>8</xdr:col>
      <xdr:colOff>581025</xdr:colOff>
      <xdr:row>1</xdr:row>
      <xdr:rowOff>171450</xdr:rowOff>
    </xdr:from>
    <xdr:to>
      <xdr:col>9</xdr:col>
      <xdr:colOff>647700</xdr:colOff>
      <xdr:row>5</xdr:row>
      <xdr:rowOff>57150</xdr:rowOff>
    </xdr:to>
    <xdr:pic>
      <xdr:nvPicPr>
        <xdr:cNvPr id="3077" name="Imagem 7" descr="logo do governo Silval.jpg"/>
        <xdr:cNvPicPr>
          <a:picLocks noChangeAspect="1"/>
        </xdr:cNvPicPr>
      </xdr:nvPicPr>
      <xdr:blipFill>
        <a:blip xmlns:r="http://schemas.openxmlformats.org/officeDocument/2006/relationships" r:embed="rId3" cstate="print"/>
        <a:srcRect l="5669" t="17422" r="5669" b="18764"/>
        <a:stretch>
          <a:fillRect/>
        </a:stretch>
      </xdr:blipFill>
      <xdr:spPr bwMode="auto">
        <a:xfrm>
          <a:off x="11925300" y="371475"/>
          <a:ext cx="1485900" cy="6858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276225</xdr:colOff>
      <xdr:row>2</xdr:row>
      <xdr:rowOff>112</xdr:rowOff>
    </xdr:from>
    <xdr:to>
      <xdr:col>2</xdr:col>
      <xdr:colOff>2776009</xdr:colOff>
      <xdr:row>6</xdr:row>
      <xdr:rowOff>23231</xdr:rowOff>
    </xdr:to>
    <xdr:pic>
      <xdr:nvPicPr>
        <xdr:cNvPr id="6145" name="Imagem 1" descr="123.bmp"/>
        <xdr:cNvPicPr>
          <a:picLocks noChangeAspect="1"/>
        </xdr:cNvPicPr>
      </xdr:nvPicPr>
      <xdr:blipFill>
        <a:blip xmlns:r="http://schemas.openxmlformats.org/officeDocument/2006/relationships" r:embed="rId1" cstate="print"/>
        <a:srcRect/>
        <a:stretch>
          <a:fillRect/>
        </a:stretch>
      </xdr:blipFill>
      <xdr:spPr bwMode="auto">
        <a:xfrm>
          <a:off x="7345892" y="465779"/>
          <a:ext cx="2499784" cy="79570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245807</xdr:colOff>
      <xdr:row>0</xdr:row>
      <xdr:rowOff>182833</xdr:rowOff>
    </xdr:from>
    <xdr:to>
      <xdr:col>7</xdr:col>
      <xdr:colOff>1413387</xdr:colOff>
      <xdr:row>4</xdr:row>
      <xdr:rowOff>206322</xdr:rowOff>
    </xdr:to>
    <xdr:pic>
      <xdr:nvPicPr>
        <xdr:cNvPr id="7169" name="Imagem 1" descr="123.bmp"/>
        <xdr:cNvPicPr>
          <a:picLocks noChangeAspect="1"/>
        </xdr:cNvPicPr>
      </xdr:nvPicPr>
      <xdr:blipFill>
        <a:blip xmlns:r="http://schemas.openxmlformats.org/officeDocument/2006/relationships" r:embed="rId1" cstate="print"/>
        <a:srcRect/>
        <a:stretch>
          <a:fillRect/>
        </a:stretch>
      </xdr:blipFill>
      <xdr:spPr bwMode="auto">
        <a:xfrm>
          <a:off x="9402097" y="182833"/>
          <a:ext cx="2734596" cy="9299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200024</xdr:colOff>
      <xdr:row>0</xdr:row>
      <xdr:rowOff>68533</xdr:rowOff>
    </xdr:from>
    <xdr:to>
      <xdr:col>10</xdr:col>
      <xdr:colOff>567079</xdr:colOff>
      <xdr:row>3</xdr:row>
      <xdr:rowOff>123824</xdr:rowOff>
    </xdr:to>
    <xdr:pic>
      <xdr:nvPicPr>
        <xdr:cNvPr id="2" name="Imagem 1" descr="123.bmp"/>
        <xdr:cNvPicPr>
          <a:picLocks noChangeAspect="1"/>
        </xdr:cNvPicPr>
      </xdr:nvPicPr>
      <xdr:blipFill>
        <a:blip xmlns:r="http://schemas.openxmlformats.org/officeDocument/2006/relationships" r:embed="rId1" cstate="print"/>
        <a:srcRect/>
        <a:stretch>
          <a:fillRect/>
        </a:stretch>
      </xdr:blipFill>
      <xdr:spPr bwMode="auto">
        <a:xfrm>
          <a:off x="5076824" y="68533"/>
          <a:ext cx="1586255" cy="626791"/>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1057275</xdr:colOff>
      <xdr:row>0</xdr:row>
      <xdr:rowOff>255303</xdr:rowOff>
    </xdr:from>
    <xdr:to>
      <xdr:col>7</xdr:col>
      <xdr:colOff>761460</xdr:colOff>
      <xdr:row>4</xdr:row>
      <xdr:rowOff>152400</xdr:rowOff>
    </xdr:to>
    <xdr:pic>
      <xdr:nvPicPr>
        <xdr:cNvPr id="2" name="Imagem 1" descr="123.bmp"/>
        <xdr:cNvPicPr>
          <a:picLocks noChangeAspect="1"/>
        </xdr:cNvPicPr>
      </xdr:nvPicPr>
      <xdr:blipFill>
        <a:blip xmlns:r="http://schemas.openxmlformats.org/officeDocument/2006/relationships" r:embed="rId1" cstate="print"/>
        <a:srcRect/>
        <a:stretch>
          <a:fillRect/>
        </a:stretch>
      </xdr:blipFill>
      <xdr:spPr bwMode="auto">
        <a:xfrm>
          <a:off x="5962650" y="255303"/>
          <a:ext cx="2678366" cy="887697"/>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146050</xdr:colOff>
      <xdr:row>0</xdr:row>
      <xdr:rowOff>130174</xdr:rowOff>
    </xdr:from>
    <xdr:to>
      <xdr:col>1</xdr:col>
      <xdr:colOff>561975</xdr:colOff>
      <xdr:row>3</xdr:row>
      <xdr:rowOff>73024</xdr:rowOff>
    </xdr:to>
    <xdr:pic>
      <xdr:nvPicPr>
        <xdr:cNvPr id="2" name="Imagem 2" descr="LOGO PREF-JPG"/>
        <xdr:cNvPicPr>
          <a:picLocks noChangeAspect="1" noChangeArrowheads="1"/>
        </xdr:cNvPicPr>
      </xdr:nvPicPr>
      <xdr:blipFill>
        <a:blip xmlns:r="http://schemas.openxmlformats.org/officeDocument/2006/relationships" r:embed="rId1" cstate="print"/>
        <a:srcRect/>
        <a:stretch>
          <a:fillRect/>
        </a:stretch>
      </xdr:blipFill>
      <xdr:spPr bwMode="auto">
        <a:xfrm>
          <a:off x="146050" y="130174"/>
          <a:ext cx="1597025" cy="523875"/>
        </a:xfrm>
        <a:prstGeom prst="rect">
          <a:avLst/>
        </a:prstGeom>
        <a:noFill/>
        <a:ln w="9525">
          <a:noFill/>
          <a:miter lim="800000"/>
          <a:headEnd/>
          <a:tailEnd/>
        </a:ln>
      </xdr:spPr>
    </xdr:pic>
    <xdr:clientData/>
  </xdr:twoCellAnchor>
  <xdr:twoCellAnchor editAs="oneCell">
    <xdr:from>
      <xdr:col>2</xdr:col>
      <xdr:colOff>971549</xdr:colOff>
      <xdr:row>0</xdr:row>
      <xdr:rowOff>126999</xdr:rowOff>
    </xdr:from>
    <xdr:to>
      <xdr:col>2</xdr:col>
      <xdr:colOff>1771650</xdr:colOff>
      <xdr:row>2</xdr:row>
      <xdr:rowOff>184150</xdr:rowOff>
    </xdr:to>
    <xdr:pic>
      <xdr:nvPicPr>
        <xdr:cNvPr id="3" name="Imagem 2" descr="http://www.fapesc.sc.gov.br/wp-content/uploads/2015/12/logo-sus.jpg"/>
        <xdr:cNvPicPr/>
      </xdr:nvPicPr>
      <xdr:blipFill>
        <a:blip xmlns:r="http://schemas.openxmlformats.org/officeDocument/2006/relationships" r:embed="rId2" cstate="print"/>
        <a:srcRect/>
        <a:stretch>
          <a:fillRect/>
        </a:stretch>
      </xdr:blipFill>
      <xdr:spPr bwMode="auto">
        <a:xfrm>
          <a:off x="3590924" y="126999"/>
          <a:ext cx="800101" cy="43815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698500</xdr:colOff>
      <xdr:row>1</xdr:row>
      <xdr:rowOff>63500</xdr:rowOff>
    </xdr:from>
    <xdr:to>
      <xdr:col>4</xdr:col>
      <xdr:colOff>177442</xdr:colOff>
      <xdr:row>4</xdr:row>
      <xdr:rowOff>200026</xdr:rowOff>
    </xdr:to>
    <xdr:pic>
      <xdr:nvPicPr>
        <xdr:cNvPr id="1026" name="Imagem 2" descr="123.bmp"/>
        <xdr:cNvPicPr>
          <a:picLocks noChangeAspect="1"/>
        </xdr:cNvPicPr>
      </xdr:nvPicPr>
      <xdr:blipFill>
        <a:blip xmlns:r="http://schemas.openxmlformats.org/officeDocument/2006/relationships" r:embed="rId1" cstate="print"/>
        <a:srcRect/>
        <a:stretch>
          <a:fillRect/>
        </a:stretch>
      </xdr:blipFill>
      <xdr:spPr bwMode="auto">
        <a:xfrm>
          <a:off x="5556250" y="63500"/>
          <a:ext cx="2987317" cy="1009651"/>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3676650</xdr:colOff>
      <xdr:row>0</xdr:row>
      <xdr:rowOff>171450</xdr:rowOff>
    </xdr:from>
    <xdr:to>
      <xdr:col>3</xdr:col>
      <xdr:colOff>6191250</xdr:colOff>
      <xdr:row>3</xdr:row>
      <xdr:rowOff>200025</xdr:rowOff>
    </xdr:to>
    <xdr:pic>
      <xdr:nvPicPr>
        <xdr:cNvPr id="4097" name="Picture 1"/>
        <xdr:cNvPicPr>
          <a:picLocks noChangeAspect="1" noChangeArrowheads="1"/>
        </xdr:cNvPicPr>
      </xdr:nvPicPr>
      <xdr:blipFill>
        <a:blip xmlns:r="http://schemas.openxmlformats.org/officeDocument/2006/relationships" r:embed="rId1"/>
        <a:srcRect/>
        <a:stretch>
          <a:fillRect/>
        </a:stretch>
      </xdr:blipFill>
      <xdr:spPr bwMode="auto">
        <a:xfrm>
          <a:off x="6181725" y="171450"/>
          <a:ext cx="0" cy="800100"/>
        </a:xfrm>
        <a:prstGeom prst="rect">
          <a:avLst/>
        </a:prstGeom>
        <a:noFill/>
        <a:ln w="9525">
          <a:noFill/>
          <a:miter lim="800000"/>
          <a:headEnd/>
          <a:tailEnd/>
        </a:ln>
      </xdr:spPr>
    </xdr:pic>
    <xdr:clientData/>
  </xdr:twoCellAnchor>
  <xdr:twoCellAnchor editAs="oneCell">
    <xdr:from>
      <xdr:col>2</xdr:col>
      <xdr:colOff>698500</xdr:colOff>
      <xdr:row>1</xdr:row>
      <xdr:rowOff>63500</xdr:rowOff>
    </xdr:from>
    <xdr:to>
      <xdr:col>4</xdr:col>
      <xdr:colOff>780692</xdr:colOff>
      <xdr:row>4</xdr:row>
      <xdr:rowOff>200026</xdr:rowOff>
    </xdr:to>
    <xdr:pic>
      <xdr:nvPicPr>
        <xdr:cNvPr id="3" name="Imagem 2" descr="123.bmp"/>
        <xdr:cNvPicPr>
          <a:picLocks noChangeAspect="1"/>
        </xdr:cNvPicPr>
      </xdr:nvPicPr>
      <xdr:blipFill>
        <a:blip xmlns:r="http://schemas.openxmlformats.org/officeDocument/2006/relationships" r:embed="rId2" cstate="print"/>
        <a:srcRect/>
        <a:stretch>
          <a:fillRect/>
        </a:stretch>
      </xdr:blipFill>
      <xdr:spPr bwMode="auto">
        <a:xfrm>
          <a:off x="5689600" y="254000"/>
          <a:ext cx="3069232" cy="101282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20">
    <tabColor indexed="50"/>
  </sheetPr>
  <dimension ref="A1:DI56"/>
  <sheetViews>
    <sheetView workbookViewId="0"/>
  </sheetViews>
  <sheetFormatPr defaultColWidth="9.140625" defaultRowHeight="15"/>
  <cols>
    <col min="1" max="1" width="10.42578125" style="147" customWidth="1"/>
    <col min="2" max="2" width="51" style="147" customWidth="1"/>
    <col min="3" max="3" width="19.85546875" style="147" customWidth="1"/>
    <col min="4" max="4" width="11.42578125" style="147" customWidth="1"/>
    <col min="5" max="5" width="21.85546875" style="147" customWidth="1"/>
    <col min="6" max="6" width="11.42578125" style="147" customWidth="1"/>
    <col min="7" max="7" width="21.28515625" style="147" customWidth="1"/>
    <col min="8" max="8" width="11.42578125" style="147" customWidth="1"/>
    <col min="9" max="9" width="21.28515625" style="147" customWidth="1"/>
    <col min="10" max="10" width="11.42578125" style="147" customWidth="1"/>
    <col min="11" max="11" width="19" style="147" customWidth="1"/>
    <col min="12" max="12" width="11.42578125" style="147" customWidth="1"/>
    <col min="13" max="13" width="19" style="147" customWidth="1"/>
    <col min="14" max="14" width="11.42578125" style="147" customWidth="1"/>
    <col min="15" max="15" width="11.140625" style="147" bestFit="1" customWidth="1"/>
    <col min="16" max="16384" width="9.140625" style="147"/>
  </cols>
  <sheetData>
    <row r="1" spans="1:113" ht="20.25">
      <c r="A1" s="526"/>
      <c r="B1" s="527"/>
      <c r="C1" s="521"/>
      <c r="D1" s="522"/>
      <c r="E1" s="530"/>
      <c r="F1" s="530"/>
      <c r="G1" s="531"/>
      <c r="H1" s="531"/>
      <c r="I1" s="531"/>
      <c r="J1" s="532"/>
    </row>
    <row r="2" spans="1:113" ht="20.25">
      <c r="A2" s="528" t="s">
        <v>634</v>
      </c>
      <c r="B2" s="529"/>
      <c r="C2" s="523"/>
      <c r="D2" s="522"/>
      <c r="E2" s="533"/>
      <c r="F2" s="533"/>
      <c r="G2" s="534"/>
      <c r="H2" s="534"/>
      <c r="I2" s="534"/>
      <c r="J2" s="535"/>
    </row>
    <row r="3" spans="1:113" ht="20.25">
      <c r="A3" s="528" t="s">
        <v>635</v>
      </c>
      <c r="B3" s="529"/>
      <c r="C3" s="523"/>
      <c r="D3" s="522"/>
      <c r="E3" s="533"/>
      <c r="F3" s="533"/>
      <c r="G3" s="534"/>
      <c r="H3" s="534"/>
      <c r="I3" s="534"/>
      <c r="J3" s="535"/>
    </row>
    <row r="4" spans="1:113" ht="20.25">
      <c r="A4" s="528"/>
      <c r="B4" s="529"/>
      <c r="C4" s="523"/>
      <c r="D4" s="524"/>
      <c r="E4" s="533"/>
      <c r="F4" s="533"/>
      <c r="G4" s="534"/>
      <c r="H4" s="534"/>
      <c r="I4" s="534"/>
      <c r="J4" s="535"/>
    </row>
    <row r="5" spans="1:113" s="148" customFormat="1" ht="18">
      <c r="A5" s="536"/>
      <c r="B5" s="537"/>
      <c r="C5" s="957" t="s">
        <v>639</v>
      </c>
      <c r="D5" s="957"/>
      <c r="E5" s="957"/>
      <c r="F5" s="958"/>
      <c r="G5" s="950" t="s">
        <v>828</v>
      </c>
      <c r="H5" s="950"/>
      <c r="I5" s="951" t="s">
        <v>757</v>
      </c>
      <c r="J5" s="952"/>
    </row>
    <row r="6" spans="1:113" ht="16.5">
      <c r="A6" s="538"/>
      <c r="B6" s="534"/>
      <c r="C6" s="534"/>
      <c r="D6" s="534"/>
      <c r="E6" s="534"/>
      <c r="F6" s="534"/>
      <c r="G6" s="950" t="s">
        <v>756</v>
      </c>
      <c r="H6" s="950"/>
      <c r="I6" s="973" t="s">
        <v>172</v>
      </c>
      <c r="J6" s="974"/>
    </row>
    <row r="7" spans="1:113" ht="16.5">
      <c r="A7" s="538"/>
      <c r="B7" s="534"/>
      <c r="C7" s="534"/>
      <c r="D7" s="534"/>
      <c r="E7" s="534"/>
      <c r="F7" s="534"/>
      <c r="G7" s="950" t="s">
        <v>705</v>
      </c>
      <c r="H7" s="950"/>
      <c r="I7" s="953">
        <v>41613</v>
      </c>
      <c r="J7" s="954"/>
      <c r="M7" s="566"/>
    </row>
    <row r="8" spans="1:113" ht="16.5">
      <c r="A8" s="538"/>
      <c r="B8" s="534"/>
      <c r="C8" s="539"/>
      <c r="D8" s="539"/>
      <c r="E8" s="540"/>
      <c r="F8" s="540"/>
      <c r="G8" s="962" t="s">
        <v>812</v>
      </c>
      <c r="H8" s="963"/>
      <c r="I8" s="975">
        <v>41046</v>
      </c>
      <c r="J8" s="976"/>
    </row>
    <row r="9" spans="1:113" ht="16.5">
      <c r="A9" s="538"/>
      <c r="B9" s="534"/>
      <c r="C9" s="540"/>
      <c r="D9" s="540"/>
      <c r="E9" s="540"/>
      <c r="F9" s="540"/>
      <c r="G9" s="950" t="s">
        <v>813</v>
      </c>
      <c r="H9" s="950"/>
      <c r="I9" s="953">
        <f>I8+CRONOGRAMA!H2</f>
        <v>41046</v>
      </c>
      <c r="J9" s="954"/>
    </row>
    <row r="10" spans="1:113" s="271" customFormat="1" ht="16.5">
      <c r="A10" s="541" t="str">
        <f>CONSOLIDADA!A5</f>
        <v>POLICLINICA JARDIM GLÓRIA II</v>
      </c>
      <c r="B10" s="537"/>
      <c r="C10" s="540"/>
      <c r="D10" s="540"/>
      <c r="E10" s="540"/>
      <c r="F10" s="540"/>
      <c r="G10" s="950" t="s">
        <v>146</v>
      </c>
      <c r="H10" s="950"/>
      <c r="I10" s="955"/>
      <c r="J10" s="956"/>
    </row>
    <row r="11" spans="1:113" ht="16.5">
      <c r="A11" s="541" t="str">
        <f>CONSOLIDADA!A6</f>
        <v>ENDEREÇO: RUA HARMONIA ESQUINA COM RUA DO AMOR, BAIRRO JARDIM GLORIA II, VARZEA GRANDE-MT</v>
      </c>
      <c r="B11" s="537"/>
      <c r="C11" s="540"/>
      <c r="D11" s="540"/>
      <c r="E11" s="540"/>
      <c r="F11" s="540"/>
      <c r="G11" s="950" t="s">
        <v>821</v>
      </c>
      <c r="H11" s="950"/>
      <c r="I11" s="955">
        <f>CONSOLIDADA!C27</f>
        <v>376826.36002882104</v>
      </c>
      <c r="J11" s="956"/>
    </row>
    <row r="12" spans="1:113" ht="16.5">
      <c r="A12" s="541" t="str">
        <f>CONSOLIDADA!A7</f>
        <v>MUNICÍPIO:  VARZEA GRANDE- MT</v>
      </c>
      <c r="B12" s="533"/>
      <c r="C12" s="540"/>
      <c r="D12" s="540"/>
      <c r="E12" s="540"/>
      <c r="F12" s="540"/>
      <c r="G12" s="950" t="s">
        <v>896</v>
      </c>
      <c r="H12" s="950"/>
      <c r="I12" s="977" t="e">
        <f>CONSOLIDADA!#REF!</f>
        <v>#REF!</v>
      </c>
      <c r="J12" s="954"/>
    </row>
    <row r="13" spans="1:113" ht="17.25" thickBot="1">
      <c r="A13" s="542"/>
      <c r="B13" s="533"/>
      <c r="C13" s="540"/>
      <c r="D13" s="540"/>
      <c r="E13" s="540"/>
      <c r="F13" s="540"/>
      <c r="G13" s="950" t="s">
        <v>895</v>
      </c>
      <c r="H13" s="950"/>
      <c r="I13" s="977" t="e">
        <f>CONSOLIDADA!#REF!</f>
        <v>#REF!</v>
      </c>
      <c r="J13" s="954"/>
    </row>
    <row r="14" spans="1:113" ht="15" customHeight="1">
      <c r="A14" s="966" t="s">
        <v>663</v>
      </c>
      <c r="B14" s="968" t="s">
        <v>700</v>
      </c>
      <c r="C14" s="971" t="s">
        <v>897</v>
      </c>
      <c r="D14" s="959" t="s">
        <v>692</v>
      </c>
      <c r="E14" s="959" t="s">
        <v>822</v>
      </c>
      <c r="F14" s="959" t="s">
        <v>692</v>
      </c>
      <c r="G14" s="959" t="s">
        <v>140</v>
      </c>
      <c r="H14" s="959" t="s">
        <v>692</v>
      </c>
      <c r="I14" s="959" t="s">
        <v>141</v>
      </c>
      <c r="J14" s="959" t="s">
        <v>692</v>
      </c>
      <c r="K14" s="959" t="s">
        <v>898</v>
      </c>
      <c r="L14" s="959" t="s">
        <v>692</v>
      </c>
      <c r="M14" s="959" t="s">
        <v>899</v>
      </c>
      <c r="N14" s="959" t="s">
        <v>692</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row>
    <row r="15" spans="1:113" ht="18" customHeight="1">
      <c r="A15" s="967"/>
      <c r="B15" s="969"/>
      <c r="C15" s="972"/>
      <c r="D15" s="960"/>
      <c r="E15" s="960"/>
      <c r="F15" s="960"/>
      <c r="G15" s="960"/>
      <c r="H15" s="960"/>
      <c r="I15" s="960"/>
      <c r="J15" s="960"/>
      <c r="K15" s="960"/>
      <c r="L15" s="960"/>
      <c r="M15" s="960"/>
      <c r="N15" s="96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row>
    <row r="16" spans="1:113" ht="21" customHeight="1" thickBot="1">
      <c r="A16" s="967"/>
      <c r="B16" s="970"/>
      <c r="C16" s="972"/>
      <c r="D16" s="960"/>
      <c r="E16" s="961"/>
      <c r="F16" s="960"/>
      <c r="G16" s="961"/>
      <c r="H16" s="960"/>
      <c r="I16" s="961"/>
      <c r="J16" s="960"/>
      <c r="K16" s="961"/>
      <c r="L16" s="961"/>
      <c r="M16" s="961"/>
      <c r="N16" s="961"/>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CY16" s="150"/>
      <c r="CZ16" s="150"/>
      <c r="DA16" s="150"/>
      <c r="DB16" s="150"/>
      <c r="DC16" s="150"/>
      <c r="DD16" s="150"/>
      <c r="DE16" s="150"/>
      <c r="DF16" s="150"/>
      <c r="DG16" s="150"/>
      <c r="DH16" s="150"/>
      <c r="DI16" s="150"/>
    </row>
    <row r="17" spans="1:113" s="153" customFormat="1" ht="23.25" customHeight="1">
      <c r="A17" s="157" t="str">
        <f>CONSOLIDADA!A12</f>
        <v>1.0</v>
      </c>
      <c r="B17" s="160" t="str">
        <f>CONSOLIDADA!B12</f>
        <v>SERVIÇOS PLENIMINARES</v>
      </c>
      <c r="C17" s="138">
        <f>CONSOLIDADA!C12</f>
        <v>1519.1377649999999</v>
      </c>
      <c r="D17" s="137" t="e">
        <f t="shared" ref="D17:D37" si="0">C17/$C$38</f>
        <v>#REF!</v>
      </c>
      <c r="E17" s="139">
        <f>PLANILHA!Q19</f>
        <v>0</v>
      </c>
      <c r="F17" s="137">
        <f t="shared" ref="F17:F37" si="1">E17/$I$11</f>
        <v>0</v>
      </c>
      <c r="G17" s="139" t="e">
        <f>E17+'2ª Med_Contr'!G13</f>
        <v>#REF!</v>
      </c>
      <c r="H17" s="137" t="e">
        <f t="shared" ref="H17:H37" si="2">G17/C$38</f>
        <v>#REF!</v>
      </c>
      <c r="I17" s="139" t="e">
        <f t="shared" ref="I17:I37" si="3">C17-G17</f>
        <v>#REF!</v>
      </c>
      <c r="J17" s="137" t="e">
        <f t="shared" ref="J17:J37" si="4">I17/C$38</f>
        <v>#REF!</v>
      </c>
      <c r="K17" s="295" t="e">
        <f>IF(PLANILHA!#REF!&lt;&gt;0,PLANILHA!#REF!-'1ª Med_Contr'!E16-'2ª Med_Contr'!E14-'3ª Med_Contr'!E18-#REF!-#REF!-#REF!-#REF!-#REF!-#REF!-#REF!-#REF!-#REF!,0)</f>
        <v>#REF!</v>
      </c>
      <c r="L17" s="296" t="e">
        <f>K17/'Hidro Sanit'!M104</f>
        <v>#REF!</v>
      </c>
      <c r="M17" s="379" t="e">
        <f>IF(PLANILHA!#REF!&lt;&gt;0,SUM(PLANILHA!#REF!)-'1ª Med_Adit'!E21-'2ª Med_Adit'!E21-#REF!-#REF!-#REF!-#REF!-#REF!-#REF!-#REF!-#REF!-#REF!-#REF!,0)</f>
        <v>#REF!</v>
      </c>
      <c r="N17" s="296" t="e">
        <f>M17/SUM(PLANILHA!#REF!)</f>
        <v>#REF!</v>
      </c>
      <c r="O17" s="288"/>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T17" s="152"/>
      <c r="CU17" s="152"/>
      <c r="CV17" s="152"/>
      <c r="CW17" s="152"/>
      <c r="CX17" s="152"/>
      <c r="CY17" s="152"/>
      <c r="CZ17" s="152"/>
      <c r="DA17" s="152"/>
      <c r="DB17" s="152"/>
      <c r="DC17" s="152"/>
      <c r="DD17" s="152"/>
      <c r="DE17" s="152"/>
      <c r="DF17" s="152"/>
      <c r="DG17" s="152"/>
      <c r="DH17" s="152"/>
      <c r="DI17" s="152"/>
    </row>
    <row r="18" spans="1:113" s="153" customFormat="1" ht="23.25" customHeight="1">
      <c r="A18" s="157" t="str">
        <f>CONSOLIDADA!A13</f>
        <v>2.0</v>
      </c>
      <c r="B18" s="502" t="str">
        <f>CONSOLIDADA!B13</f>
        <v xml:space="preserve">MOVIMENTOS DE SOLOS </v>
      </c>
      <c r="C18" s="138">
        <f>CONSOLIDADA!C13</f>
        <v>4905.0236000000004</v>
      </c>
      <c r="D18" s="137" t="e">
        <f t="shared" si="0"/>
        <v>#REF!</v>
      </c>
      <c r="E18" s="139" t="e">
        <f>PLANILHA!#REF!</f>
        <v>#REF!</v>
      </c>
      <c r="F18" s="137" t="e">
        <f t="shared" si="1"/>
        <v>#REF!</v>
      </c>
      <c r="G18" s="139" t="e">
        <f>E18+'2ª Med_Contr'!G14</f>
        <v>#REF!</v>
      </c>
      <c r="H18" s="137" t="e">
        <f t="shared" si="2"/>
        <v>#REF!</v>
      </c>
      <c r="I18" s="139" t="e">
        <f t="shared" si="3"/>
        <v>#REF!</v>
      </c>
      <c r="J18" s="137" t="e">
        <f t="shared" si="4"/>
        <v>#REF!</v>
      </c>
      <c r="K18" s="295" t="e">
        <f>IF(PLANILHA!#REF!&lt;&gt;0,PLANILHA!H118-'1ª Med_Contr'!E17-'2ª Med_Contr'!E15-'3ª Med_Contr'!E19-#REF!-#REF!-#REF!-#REF!-#REF!-#REF!-#REF!-#REF!-#REF!,0)</f>
        <v>#REF!</v>
      </c>
      <c r="L18" s="296" t="e">
        <f>K18/'Hidro Sanit'!M105</f>
        <v>#REF!</v>
      </c>
      <c r="M18" s="379" t="e">
        <f>IF(PLANILHA!#REF!&lt;&gt;0,SUM(PLANILHA!#REF!)-'1ª Med_Adit'!E22-'2ª Med_Adit'!E22-#REF!-#REF!-#REF!-#REF!-#REF!-#REF!-#REF!-#REF!-#REF!-#REF!,0)</f>
        <v>#REF!</v>
      </c>
      <c r="N18" s="296" t="e">
        <f>M18/SUM(PLANILHA!#REF!)</f>
        <v>#REF!</v>
      </c>
      <c r="O18" s="288"/>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row>
    <row r="19" spans="1:113" s="153" customFormat="1" ht="23.25" customHeight="1">
      <c r="A19" s="157" t="e">
        <f>CONSOLIDADA!#REF!</f>
        <v>#REF!</v>
      </c>
      <c r="B19" s="160" t="e">
        <f>CONSOLIDADA!#REF!</f>
        <v>#REF!</v>
      </c>
      <c r="C19" s="140" t="e">
        <f>CONSOLIDADA!#REF!</f>
        <v>#REF!</v>
      </c>
      <c r="D19" s="137" t="e">
        <f t="shared" si="0"/>
        <v>#REF!</v>
      </c>
      <c r="E19" s="139" t="e">
        <f>PLANILHA!#REF!</f>
        <v>#REF!</v>
      </c>
      <c r="F19" s="137" t="e">
        <f t="shared" si="1"/>
        <v>#REF!</v>
      </c>
      <c r="G19" s="139" t="e">
        <f>E19+'2ª Med_Contr'!G15</f>
        <v>#REF!</v>
      </c>
      <c r="H19" s="137" t="e">
        <f t="shared" si="2"/>
        <v>#REF!</v>
      </c>
      <c r="I19" s="139" t="e">
        <f t="shared" si="3"/>
        <v>#REF!</v>
      </c>
      <c r="J19" s="137" t="e">
        <f t="shared" si="4"/>
        <v>#REF!</v>
      </c>
      <c r="K19" s="295" t="e">
        <f>IF(PLANILHA!#REF!&lt;&gt;0,PLANILHA!H119-'1ª Med_Contr'!E18-'2ª Med_Contr'!E16-'3ª Med_Contr'!E20-#REF!-#REF!-#REF!-#REF!-#REF!-#REF!-#REF!-#REF!-#REF!,0)</f>
        <v>#REF!</v>
      </c>
      <c r="L19" s="296" t="e">
        <f>K19/'Hidro Sanit'!M106</f>
        <v>#REF!</v>
      </c>
      <c r="M19" s="379" t="e">
        <f>IF(PLANILHA!#REF!&lt;&gt;0,SUM(PLANILHA!#REF!)-'1ª Med_Adit'!E23-'2ª Med_Adit'!E23-#REF!-#REF!-#REF!-#REF!-#REF!-#REF!-#REF!-#REF!-#REF!-#REF!,0)</f>
        <v>#REF!</v>
      </c>
      <c r="N19" s="296" t="e">
        <f>M19/SUM(PLANILHA!#REF!)</f>
        <v>#REF!</v>
      </c>
      <c r="O19" s="288"/>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52"/>
      <c r="CQ19" s="152"/>
      <c r="CR19" s="152"/>
      <c r="CS19" s="152"/>
      <c r="CT19" s="152"/>
      <c r="CU19" s="152"/>
      <c r="CV19" s="152"/>
      <c r="CW19" s="152"/>
      <c r="CX19" s="152"/>
      <c r="CY19" s="152"/>
      <c r="CZ19" s="152"/>
      <c r="DA19" s="152"/>
      <c r="DB19" s="152"/>
      <c r="DC19" s="152"/>
      <c r="DD19" s="152"/>
      <c r="DE19" s="152"/>
      <c r="DF19" s="152"/>
      <c r="DG19" s="152"/>
      <c r="DH19" s="152"/>
      <c r="DI19" s="152"/>
    </row>
    <row r="20" spans="1:113" s="153" customFormat="1" ht="23.25" customHeight="1">
      <c r="A20" s="157" t="str">
        <f>CONSOLIDADA!A14</f>
        <v>3.0</v>
      </c>
      <c r="B20" s="514" t="str">
        <f>CONSOLIDADA!B14</f>
        <v>CONCRETO</v>
      </c>
      <c r="C20" s="140">
        <f>CONSOLIDADA!C14</f>
        <v>9707.1652720000002</v>
      </c>
      <c r="D20" s="137" t="e">
        <f t="shared" si="0"/>
        <v>#REF!</v>
      </c>
      <c r="E20" s="141">
        <f>PLANILHA!Q21</f>
        <v>0</v>
      </c>
      <c r="F20" s="137">
        <f t="shared" si="1"/>
        <v>0</v>
      </c>
      <c r="G20" s="139">
        <f>E20+'2ª Med_Contr'!G16</f>
        <v>0</v>
      </c>
      <c r="H20" s="137" t="e">
        <f t="shared" si="2"/>
        <v>#REF!</v>
      </c>
      <c r="I20" s="139">
        <f t="shared" si="3"/>
        <v>9707.1652720000002</v>
      </c>
      <c r="J20" s="137" t="e">
        <f t="shared" si="4"/>
        <v>#REF!</v>
      </c>
      <c r="K20" s="295" t="e">
        <f>IF(PLANILHA!#REF!&lt;&gt;0,PLANILHA!H120-'1ª Med_Contr'!E19-'2ª Med_Contr'!E17-'3ª Med_Contr'!E21-#REF!-#REF!-#REF!-#REF!-#REF!-#REF!-#REF!-#REF!-#REF!,0)</f>
        <v>#REF!</v>
      </c>
      <c r="L20" s="296" t="e">
        <f>K20/'Hidro Sanit'!M107</f>
        <v>#REF!</v>
      </c>
      <c r="M20" s="379" t="e">
        <f>IF(PLANILHA!#REF!&lt;&gt;0,SUM(PLANILHA!#REF!)-'1ª Med_Adit'!E24-'2ª Med_Adit'!E24-#REF!-#REF!-#REF!-#REF!-#REF!-#REF!-#REF!-#REF!-#REF!-#REF!,0)</f>
        <v>#REF!</v>
      </c>
      <c r="N20" s="296" t="e">
        <f>M20/SUM(PLANILHA!#REF!)</f>
        <v>#REF!</v>
      </c>
      <c r="O20" s="288"/>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row>
    <row r="21" spans="1:113" s="153" customFormat="1" ht="23.25" customHeight="1">
      <c r="A21" s="157" t="str">
        <f>CONSOLIDADA!A15</f>
        <v>4.0</v>
      </c>
      <c r="B21" s="160" t="str">
        <f>CONSOLIDADA!B15</f>
        <v>ALVENARIA E FECHAMENTO</v>
      </c>
      <c r="C21" s="140">
        <f>CONSOLIDADA!C15</f>
        <v>3286.2782400000001</v>
      </c>
      <c r="D21" s="137" t="e">
        <f t="shared" si="0"/>
        <v>#REF!</v>
      </c>
      <c r="E21" s="141" t="e">
        <f>PLANILHA!#REF!</f>
        <v>#REF!</v>
      </c>
      <c r="F21" s="137" t="e">
        <f t="shared" si="1"/>
        <v>#REF!</v>
      </c>
      <c r="G21" s="139" t="e">
        <f>E21+'2ª Med_Contr'!G17</f>
        <v>#REF!</v>
      </c>
      <c r="H21" s="137" t="e">
        <f t="shared" si="2"/>
        <v>#REF!</v>
      </c>
      <c r="I21" s="139" t="e">
        <f t="shared" si="3"/>
        <v>#REF!</v>
      </c>
      <c r="J21" s="137" t="e">
        <f t="shared" si="4"/>
        <v>#REF!</v>
      </c>
      <c r="K21" s="295" t="e">
        <f>IF(PLANILHA!#REF!&lt;&gt;0,PLANILHA!H121-'1ª Med_Contr'!E21-'2ª Med_Contr'!E18-'3ª Med_Contr'!E22-#REF!-#REF!-#REF!-#REF!-#REF!-#REF!-#REF!-#REF!-#REF!,0)</f>
        <v>#REF!</v>
      </c>
      <c r="L21" s="296" t="e">
        <f>K21/'Hidro Sanit'!M108</f>
        <v>#REF!</v>
      </c>
      <c r="M21" s="379" t="e">
        <f>IF(PLANILHA!#REF!&lt;&gt;0,SUM(PLANILHA!#REF!)-'1ª Med_Adit'!E25-'2ª Med_Adit'!E25-#REF!-#REF!-#REF!-#REF!-#REF!-#REF!-#REF!-#REF!-#REF!-#REF!,0)</f>
        <v>#REF!</v>
      </c>
      <c r="N21" s="296" t="e">
        <f>M21/SUM(PLANILHA!#REF!)</f>
        <v>#REF!</v>
      </c>
      <c r="O21" s="288"/>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row>
    <row r="22" spans="1:113" s="153" customFormat="1" ht="23.25" customHeight="1">
      <c r="A22" s="157" t="str">
        <f>CONSOLIDADA!A18</f>
        <v>7.0</v>
      </c>
      <c r="B22" s="160" t="str">
        <f>CONSOLIDADA!B18</f>
        <v>REVESTIMENTOS EM PAREDES</v>
      </c>
      <c r="C22" s="138">
        <f>CONSOLIDADA!C18</f>
        <v>3935.2109999999998</v>
      </c>
      <c r="D22" s="137" t="e">
        <f t="shared" si="0"/>
        <v>#REF!</v>
      </c>
      <c r="E22" s="139" t="e">
        <f>PLANILHA!#REF!</f>
        <v>#REF!</v>
      </c>
      <c r="F22" s="137" t="e">
        <f t="shared" si="1"/>
        <v>#REF!</v>
      </c>
      <c r="G22" s="139" t="e">
        <f>E22+'2ª Med_Contr'!G18</f>
        <v>#REF!</v>
      </c>
      <c r="H22" s="137" t="e">
        <f t="shared" si="2"/>
        <v>#REF!</v>
      </c>
      <c r="I22" s="139" t="e">
        <f t="shared" si="3"/>
        <v>#REF!</v>
      </c>
      <c r="J22" s="137" t="e">
        <f t="shared" si="4"/>
        <v>#REF!</v>
      </c>
      <c r="K22" s="295" t="e">
        <f>IF(PLANILHA!#REF!&lt;&gt;0,PLANILHA!H122-'1ª Med_Contr'!E22-'2ª Med_Contr'!E22-'3ª Med_Contr'!E23-#REF!-#REF!-#REF!-#REF!-#REF!-#REF!-#REF!-#REF!-#REF!,0)</f>
        <v>#REF!</v>
      </c>
      <c r="L22" s="296" t="e">
        <f>K22/'Hidro Sanit'!M109</f>
        <v>#REF!</v>
      </c>
      <c r="M22" s="379" t="e">
        <f>IF(PLANILHA!#REF!&lt;&gt;0,SUM(PLANILHA!#REF!)-'1ª Med_Adit'!E26-'2ª Med_Adit'!E26-#REF!-#REF!-#REF!-#REF!-#REF!-#REF!-#REF!-#REF!-#REF!-#REF!,0)</f>
        <v>#REF!</v>
      </c>
      <c r="N22" s="296" t="e">
        <f>M22/SUM(PLANILHA!#REF!)</f>
        <v>#REF!</v>
      </c>
      <c r="O22" s="288"/>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row>
    <row r="23" spans="1:113" s="153" customFormat="1" ht="23.25" customHeight="1">
      <c r="A23" s="512" t="s">
        <v>795</v>
      </c>
      <c r="B23" s="513" t="e">
        <f>CONSOLIDADA!#REF!</f>
        <v>#REF!</v>
      </c>
      <c r="C23" s="140" t="e">
        <f>CONSOLIDADA!#REF!</f>
        <v>#REF!</v>
      </c>
      <c r="D23" s="137" t="e">
        <f t="shared" si="0"/>
        <v>#REF!</v>
      </c>
      <c r="E23" s="141" t="e">
        <f>PLANILHA!#REF!</f>
        <v>#REF!</v>
      </c>
      <c r="F23" s="137" t="e">
        <f t="shared" si="1"/>
        <v>#REF!</v>
      </c>
      <c r="G23" s="139" t="e">
        <f>E23+'2ª Med_Contr'!G22</f>
        <v>#REF!</v>
      </c>
      <c r="H23" s="137" t="e">
        <f t="shared" si="2"/>
        <v>#REF!</v>
      </c>
      <c r="I23" s="139" t="e">
        <f t="shared" si="3"/>
        <v>#REF!</v>
      </c>
      <c r="J23" s="137" t="e">
        <f t="shared" si="4"/>
        <v>#REF!</v>
      </c>
      <c r="K23" s="295" t="e">
        <f>IF(PLANILHA!#REF!&lt;&gt;0,PLANILHA!H123-'1ª Med_Contr'!#REF!-'2ª Med_Contr'!#REF!-'3ª Med_Contr'!E24-#REF!-#REF!-#REF!-#REF!-#REF!-#REF!-#REF!-#REF!-#REF!,0)</f>
        <v>#REF!</v>
      </c>
      <c r="L23" s="296" t="e">
        <f>K23/'Hidro Sanit'!M110</f>
        <v>#REF!</v>
      </c>
      <c r="M23" s="379" t="e">
        <f>IF(PLANILHA!#REF!&lt;&gt;0,SUM(PLANILHA!#REF!)-'1ª Med_Adit'!E27-'2ª Med_Adit'!E27-#REF!-#REF!-#REF!-#REF!-#REF!-#REF!-#REF!-#REF!-#REF!-#REF!,0)</f>
        <v>#REF!</v>
      </c>
      <c r="N23" s="296" t="e">
        <f>M23/SUM(PLANILHA!#REF!)</f>
        <v>#REF!</v>
      </c>
      <c r="O23" s="288"/>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row>
    <row r="24" spans="1:113" s="153" customFormat="1" ht="23.25" customHeight="1">
      <c r="A24" s="512" t="s">
        <v>797</v>
      </c>
      <c r="B24" s="513" t="e">
        <f>CONSOLIDADA!#REF!</f>
        <v>#REF!</v>
      </c>
      <c r="C24" s="140" t="e">
        <f>CONSOLIDADA!#REF!</f>
        <v>#REF!</v>
      </c>
      <c r="D24" s="137" t="e">
        <f t="shared" si="0"/>
        <v>#REF!</v>
      </c>
      <c r="E24" s="141">
        <f>PLANILHA!Q69</f>
        <v>0</v>
      </c>
      <c r="F24" s="137">
        <f t="shared" si="1"/>
        <v>0</v>
      </c>
      <c r="G24" s="139" t="e">
        <f>E24+'2ª Med_Contr'!#REF!</f>
        <v>#REF!</v>
      </c>
      <c r="H24" s="137" t="e">
        <f t="shared" si="2"/>
        <v>#REF!</v>
      </c>
      <c r="I24" s="139" t="e">
        <f t="shared" si="3"/>
        <v>#REF!</v>
      </c>
      <c r="J24" s="137" t="e">
        <f t="shared" si="4"/>
        <v>#REF!</v>
      </c>
      <c r="K24" s="295" t="e">
        <f>IF(PLANILHA!#REF!&lt;&gt;0,PLANILHA!H124-'1ª Med_Contr'!#REF!-'2ª Med_Contr'!#REF!-'3ª Med_Contr'!E25-#REF!-#REF!-#REF!-#REF!-#REF!-#REF!-#REF!-#REF!-#REF!,0)</f>
        <v>#REF!</v>
      </c>
      <c r="L24" s="296" t="e">
        <f>K24/'Hidro Sanit'!M111</f>
        <v>#REF!</v>
      </c>
      <c r="M24" s="379" t="e">
        <f>IF(PLANILHA!#REF!&lt;&gt;0,SUM(PLANILHA!#REF!)-'1ª Med_Adit'!E28-'2ª Med_Adit'!E28-#REF!-#REF!-#REF!-#REF!-#REF!-#REF!-#REF!-#REF!-#REF!-#REF!,0)</f>
        <v>#REF!</v>
      </c>
      <c r="N24" s="296" t="e">
        <f>M24/SUM(PLANILHA!#REF!)</f>
        <v>#REF!</v>
      </c>
      <c r="O24" s="288"/>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row>
    <row r="25" spans="1:113" s="153" customFormat="1" ht="23.25" customHeight="1">
      <c r="A25" s="512" t="s">
        <v>801</v>
      </c>
      <c r="B25" s="513" t="e">
        <f>CONSOLIDADA!#REF!</f>
        <v>#REF!</v>
      </c>
      <c r="C25" s="140" t="e">
        <f>CONSOLIDADA!#REF!</f>
        <v>#REF!</v>
      </c>
      <c r="D25" s="137" t="e">
        <f t="shared" si="0"/>
        <v>#REF!</v>
      </c>
      <c r="E25" s="141" t="e">
        <f>PLANILHA!#REF!</f>
        <v>#REF!</v>
      </c>
      <c r="F25" s="137" t="e">
        <f t="shared" si="1"/>
        <v>#REF!</v>
      </c>
      <c r="G25" s="139" t="e">
        <f>E25+'2ª Med_Contr'!#REF!</f>
        <v>#REF!</v>
      </c>
      <c r="H25" s="137" t="e">
        <f t="shared" si="2"/>
        <v>#REF!</v>
      </c>
      <c r="I25" s="139" t="e">
        <f t="shared" si="3"/>
        <v>#REF!</v>
      </c>
      <c r="J25" s="137" t="e">
        <f t="shared" si="4"/>
        <v>#REF!</v>
      </c>
      <c r="K25" s="295" t="e">
        <f>IF(PLANILHA!#REF!&lt;&gt;0,PLANILHA!H125-'1ª Med_Contr'!#REF!-'2ª Med_Contr'!#REF!-'3ª Med_Contr'!E26-#REF!-#REF!-#REF!-#REF!-#REF!-#REF!-#REF!-#REF!-#REF!,0)</f>
        <v>#REF!</v>
      </c>
      <c r="L25" s="296" t="e">
        <f>K25/'Hidro Sanit'!M112</f>
        <v>#REF!</v>
      </c>
      <c r="M25" s="379" t="e">
        <f>IF(PLANILHA!#REF!&lt;&gt;0,SUM(PLANILHA!#REF!)-'1ª Med_Adit'!E29-'2ª Med_Adit'!E29-#REF!-#REF!-#REF!-#REF!-#REF!-#REF!-#REF!-#REF!-#REF!-#REF!,0)</f>
        <v>#REF!</v>
      </c>
      <c r="N25" s="296" t="e">
        <f>M25/SUM(PLANILHA!#REF!)</f>
        <v>#REF!</v>
      </c>
      <c r="O25" s="288"/>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row>
    <row r="26" spans="1:113" s="153" customFormat="1" ht="23.25" customHeight="1">
      <c r="A26" s="512" t="s">
        <v>804</v>
      </c>
      <c r="B26" s="513" t="e">
        <f>CONSOLIDADA!#REF!</f>
        <v>#REF!</v>
      </c>
      <c r="C26" s="140" t="e">
        <f>CONSOLIDADA!#REF!</f>
        <v>#REF!</v>
      </c>
      <c r="D26" s="137" t="e">
        <f t="shared" si="0"/>
        <v>#REF!</v>
      </c>
      <c r="E26" s="141" t="e">
        <f>PLANILHA!#REF!</f>
        <v>#REF!</v>
      </c>
      <c r="F26" s="137" t="e">
        <f t="shared" si="1"/>
        <v>#REF!</v>
      </c>
      <c r="G26" s="139" t="e">
        <f>E26+'2ª Med_Contr'!#REF!</f>
        <v>#REF!</v>
      </c>
      <c r="H26" s="137" t="e">
        <f t="shared" si="2"/>
        <v>#REF!</v>
      </c>
      <c r="I26" s="139" t="e">
        <f t="shared" si="3"/>
        <v>#REF!</v>
      </c>
      <c r="J26" s="137" t="e">
        <f t="shared" si="4"/>
        <v>#REF!</v>
      </c>
      <c r="K26" s="295" t="e">
        <f>IF(PLANILHA!#REF!&lt;&gt;0,PLANILHA!H126-'1ª Med_Contr'!#REF!-'2ª Med_Contr'!#REF!-'3ª Med_Contr'!E27-#REF!-#REF!-#REF!-#REF!-#REF!-#REF!-#REF!-#REF!-#REF!,0)</f>
        <v>#REF!</v>
      </c>
      <c r="L26" s="296" t="e">
        <f>K26/'Hidro Sanit'!M113</f>
        <v>#REF!</v>
      </c>
      <c r="M26" s="379" t="e">
        <f>IF(PLANILHA!#REF!&lt;&gt;0,SUM(PLANILHA!#REF!)-'1ª Med_Adit'!E30-'2ª Med_Adit'!E30-#REF!-#REF!-#REF!-#REF!-#REF!-#REF!-#REF!-#REF!-#REF!-#REF!,0)</f>
        <v>#REF!</v>
      </c>
      <c r="N26" s="296" t="e">
        <f>M26/SUM(PLANILHA!#REF!)</f>
        <v>#REF!</v>
      </c>
      <c r="O26" s="288"/>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row>
    <row r="27" spans="1:113" s="153" customFormat="1" ht="23.25" customHeight="1">
      <c r="A27" s="512" t="s">
        <v>806</v>
      </c>
      <c r="B27" s="513" t="e">
        <f>CONSOLIDADA!#REF!</f>
        <v>#REF!</v>
      </c>
      <c r="C27" s="140" t="e">
        <f>CONSOLIDADA!#REF!</f>
        <v>#REF!</v>
      </c>
      <c r="D27" s="137" t="e">
        <f t="shared" si="0"/>
        <v>#REF!</v>
      </c>
      <c r="E27" s="141" t="e">
        <f>PLANILHA!#REF!</f>
        <v>#REF!</v>
      </c>
      <c r="F27" s="137" t="e">
        <f t="shared" si="1"/>
        <v>#REF!</v>
      </c>
      <c r="G27" s="139" t="e">
        <f>E27+'2ª Med_Contr'!#REF!</f>
        <v>#REF!</v>
      </c>
      <c r="H27" s="137" t="e">
        <f t="shared" si="2"/>
        <v>#REF!</v>
      </c>
      <c r="I27" s="139" t="e">
        <f t="shared" si="3"/>
        <v>#REF!</v>
      </c>
      <c r="J27" s="137" t="e">
        <f t="shared" si="4"/>
        <v>#REF!</v>
      </c>
      <c r="K27" s="295">
        <f>IF(PLANILHA!W117&lt;&gt;0,PLANILHA!H127-'1ª Med_Contr'!#REF!-'2ª Med_Contr'!#REF!-'3ª Med_Contr'!E28-#REF!-#REF!-#REF!-#REF!-#REF!-#REF!-#REF!-#REF!-#REF!,0)</f>
        <v>0</v>
      </c>
      <c r="L27" s="296" t="e">
        <f>K27/'Hidro Sanit'!M114</f>
        <v>#DIV/0!</v>
      </c>
      <c r="M27" s="379" t="e">
        <f>IF(PLANILHA!#REF!&lt;&gt;0,SUM(PLANILHA!#REF!)-'1ª Med_Adit'!E31-'2ª Med_Adit'!E31-#REF!-#REF!-#REF!-#REF!-#REF!-#REF!-#REF!-#REF!-#REF!-#REF!,0)</f>
        <v>#REF!</v>
      </c>
      <c r="N27" s="296" t="e">
        <f>M27/SUM(PLANILHA!#REF!)</f>
        <v>#REF!</v>
      </c>
      <c r="O27" s="288"/>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row>
    <row r="28" spans="1:113" s="153" customFormat="1" ht="23.25" customHeight="1">
      <c r="A28" s="512" t="s">
        <v>780</v>
      </c>
      <c r="B28" s="513" t="e">
        <f>CONSOLIDADA!#REF!</f>
        <v>#REF!</v>
      </c>
      <c r="C28" s="140" t="e">
        <f>CONSOLIDADA!#REF!</f>
        <v>#REF!</v>
      </c>
      <c r="D28" s="137" t="e">
        <f t="shared" si="0"/>
        <v>#REF!</v>
      </c>
      <c r="E28" s="141" t="e">
        <f>PLANILHA!#REF!</f>
        <v>#REF!</v>
      </c>
      <c r="F28" s="137" t="e">
        <f t="shared" si="1"/>
        <v>#REF!</v>
      </c>
      <c r="G28" s="139" t="e">
        <f>E28+'2ª Med_Contr'!#REF!</f>
        <v>#REF!</v>
      </c>
      <c r="H28" s="137" t="e">
        <f t="shared" si="2"/>
        <v>#REF!</v>
      </c>
      <c r="I28" s="139" t="e">
        <f t="shared" si="3"/>
        <v>#REF!</v>
      </c>
      <c r="J28" s="137" t="e">
        <f t="shared" si="4"/>
        <v>#REF!</v>
      </c>
      <c r="K28" s="295" t="e">
        <f>IF(PLANILHA!#REF!&lt;&gt;0,PLANILHA!H128-'1ª Med_Contr'!#REF!-'2ª Med_Contr'!#REF!-'3ª Med_Contr'!E29-#REF!-#REF!-#REF!-#REF!-#REF!-#REF!-#REF!-#REF!-#REF!,0)</f>
        <v>#REF!</v>
      </c>
      <c r="L28" s="296" t="e">
        <f>K28/'Hidro Sanit'!M115</f>
        <v>#REF!</v>
      </c>
      <c r="M28" s="379" t="e">
        <f>IF(PLANILHA!#REF!&lt;&gt;0,SUM(PLANILHA!#REF!)-'1ª Med_Adit'!E32-'2ª Med_Adit'!E32-#REF!-#REF!-#REF!-#REF!-#REF!-#REF!-#REF!-#REF!-#REF!-#REF!,0)</f>
        <v>#REF!</v>
      </c>
      <c r="N28" s="296" t="e">
        <f>M28/SUM(PLANILHA!#REF!)</f>
        <v>#REF!</v>
      </c>
      <c r="O28" s="288"/>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52"/>
      <c r="BV28" s="152"/>
      <c r="BW28" s="152"/>
      <c r="BX28" s="152"/>
      <c r="BY28" s="152"/>
      <c r="BZ28" s="152"/>
      <c r="CA28" s="152"/>
      <c r="CB28" s="152"/>
      <c r="CC28" s="152"/>
      <c r="CD28" s="152"/>
      <c r="CE28" s="152"/>
      <c r="CF28" s="152"/>
      <c r="CG28" s="152"/>
      <c r="CH28" s="152"/>
      <c r="CI28" s="152"/>
      <c r="CJ28" s="152"/>
      <c r="CK28" s="152"/>
      <c r="CL28" s="152"/>
      <c r="CM28" s="152"/>
      <c r="CN28" s="152"/>
      <c r="CO28" s="152"/>
      <c r="CP28" s="152"/>
      <c r="CQ28" s="152"/>
      <c r="CR28" s="152"/>
      <c r="CS28" s="152"/>
      <c r="CT28" s="152"/>
      <c r="CU28" s="152"/>
      <c r="CV28" s="152"/>
      <c r="CW28" s="152"/>
      <c r="CX28" s="152"/>
      <c r="CY28" s="152"/>
      <c r="CZ28" s="152"/>
      <c r="DA28" s="152"/>
      <c r="DB28" s="152"/>
      <c r="DC28" s="152"/>
      <c r="DD28" s="152"/>
      <c r="DE28" s="152"/>
      <c r="DF28" s="152"/>
      <c r="DG28" s="152"/>
      <c r="DH28" s="152"/>
      <c r="DI28" s="152"/>
    </row>
    <row r="29" spans="1:113" s="153" customFormat="1" ht="23.25" customHeight="1">
      <c r="A29" s="512" t="s">
        <v>807</v>
      </c>
      <c r="B29" s="513" t="e">
        <f>CONSOLIDADA!#REF!</f>
        <v>#REF!</v>
      </c>
      <c r="C29" s="140" t="e">
        <f>CONSOLIDADA!#REF!</f>
        <v>#REF!</v>
      </c>
      <c r="D29" s="137" t="e">
        <f t="shared" si="0"/>
        <v>#REF!</v>
      </c>
      <c r="E29" s="141" t="e">
        <f>PLANILHA!#REF!</f>
        <v>#REF!</v>
      </c>
      <c r="F29" s="137" t="e">
        <f t="shared" si="1"/>
        <v>#REF!</v>
      </c>
      <c r="G29" s="139" t="e">
        <f>E29+'2ª Med_Contr'!#REF!</f>
        <v>#REF!</v>
      </c>
      <c r="H29" s="137" t="e">
        <f t="shared" si="2"/>
        <v>#REF!</v>
      </c>
      <c r="I29" s="139" t="e">
        <f t="shared" si="3"/>
        <v>#REF!</v>
      </c>
      <c r="J29" s="137" t="e">
        <f t="shared" si="4"/>
        <v>#REF!</v>
      </c>
      <c r="K29" s="295" t="e">
        <f>IF(PLANILHA!#REF!&lt;&gt;0,PLANILHA!H129-'1ª Med_Contr'!#REF!-'2ª Med_Contr'!#REF!-'3ª Med_Contr'!E30-#REF!-#REF!-#REF!-#REF!-#REF!-#REF!-#REF!-#REF!-#REF!,0)</f>
        <v>#REF!</v>
      </c>
      <c r="L29" s="296" t="e">
        <f>K29/'Hidro Sanit'!M116</f>
        <v>#REF!</v>
      </c>
      <c r="M29" s="379" t="e">
        <f>IF(PLANILHA!#REF!&lt;&gt;0,SUM(PLANILHA!#REF!)-'1ª Med_Adit'!E33-'2ª Med_Adit'!E33-#REF!-#REF!-#REF!-#REF!-#REF!-#REF!-#REF!-#REF!-#REF!-#REF!,0)</f>
        <v>#REF!</v>
      </c>
      <c r="N29" s="296" t="e">
        <f>M29/SUM(PLANILHA!#REF!)</f>
        <v>#REF!</v>
      </c>
      <c r="O29" s="288"/>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52"/>
      <c r="BV29" s="152"/>
      <c r="BW29" s="152"/>
      <c r="BX29" s="152"/>
      <c r="BY29" s="152"/>
      <c r="BZ29" s="152"/>
      <c r="CA29" s="152"/>
      <c r="CB29" s="152"/>
      <c r="CC29" s="152"/>
      <c r="CD29" s="152"/>
      <c r="CE29" s="152"/>
      <c r="CF29" s="152"/>
      <c r="CG29" s="152"/>
      <c r="CH29" s="152"/>
      <c r="CI29" s="152"/>
      <c r="CJ29" s="152"/>
      <c r="CK29" s="152"/>
      <c r="CL29" s="152"/>
      <c r="CM29" s="152"/>
      <c r="CN29" s="152"/>
      <c r="CO29" s="152"/>
      <c r="CP29" s="152"/>
      <c r="CQ29" s="152"/>
      <c r="CR29" s="152"/>
      <c r="CS29" s="152"/>
      <c r="CT29" s="152"/>
      <c r="CU29" s="152"/>
      <c r="CV29" s="152"/>
      <c r="CW29" s="152"/>
      <c r="CX29" s="152"/>
      <c r="CY29" s="152"/>
      <c r="CZ29" s="152"/>
      <c r="DA29" s="152"/>
      <c r="DB29" s="152"/>
      <c r="DC29" s="152"/>
      <c r="DD29" s="152"/>
      <c r="DE29" s="152"/>
      <c r="DF29" s="152"/>
      <c r="DG29" s="152"/>
      <c r="DH29" s="152"/>
      <c r="DI29" s="152"/>
    </row>
    <row r="30" spans="1:113" s="153" customFormat="1" ht="23.25" customHeight="1">
      <c r="A30" s="512" t="s">
        <v>808</v>
      </c>
      <c r="B30" s="513" t="e">
        <f>CONSOLIDADA!#REF!</f>
        <v>#REF!</v>
      </c>
      <c r="C30" s="140" t="e">
        <f>CONSOLIDADA!#REF!</f>
        <v>#REF!</v>
      </c>
      <c r="D30" s="137" t="e">
        <f t="shared" si="0"/>
        <v>#REF!</v>
      </c>
      <c r="E30" s="141" t="e">
        <f>PLANILHA!#REF!</f>
        <v>#REF!</v>
      </c>
      <c r="F30" s="137" t="e">
        <f t="shared" si="1"/>
        <v>#REF!</v>
      </c>
      <c r="G30" s="139" t="e">
        <f>E30+'2ª Med_Contr'!#REF!</f>
        <v>#REF!</v>
      </c>
      <c r="H30" s="137" t="e">
        <f t="shared" si="2"/>
        <v>#REF!</v>
      </c>
      <c r="I30" s="139" t="e">
        <f t="shared" si="3"/>
        <v>#REF!</v>
      </c>
      <c r="J30" s="137" t="e">
        <f t="shared" si="4"/>
        <v>#REF!</v>
      </c>
      <c r="K30" s="295" t="e">
        <f>IF(PLANILHA!#REF!&lt;&gt;0,PLANILHA!H130-'1ª Med_Contr'!#REF!-'2ª Med_Contr'!#REF!-'3ª Med_Contr'!E31-#REF!-#REF!-#REF!-#REF!-#REF!-#REF!-#REF!-#REF!-#REF!,0)</f>
        <v>#REF!</v>
      </c>
      <c r="L30" s="296" t="e">
        <f>K30/'Hidro Sanit'!M117</f>
        <v>#REF!</v>
      </c>
      <c r="M30" s="379" t="e">
        <f>IF(PLANILHA!#REF!&lt;&gt;0,SUM(PLANILHA!#REF!)-'1ª Med_Adit'!E34-'2ª Med_Adit'!E34-#REF!-#REF!-#REF!-#REF!-#REF!-#REF!-#REF!-#REF!-#REF!-#REF!,0)</f>
        <v>#REF!</v>
      </c>
      <c r="N30" s="296" t="e">
        <f>M30/SUM(PLANILHA!#REF!)</f>
        <v>#REF!</v>
      </c>
      <c r="O30" s="288"/>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row>
    <row r="31" spans="1:113" s="153" customFormat="1" ht="23.25" customHeight="1">
      <c r="A31" s="512" t="s">
        <v>809</v>
      </c>
      <c r="B31" s="513" t="e">
        <f>CONSOLIDADA!#REF!</f>
        <v>#REF!</v>
      </c>
      <c r="C31" s="140" t="e">
        <f>CONSOLIDADA!#REF!</f>
        <v>#REF!</v>
      </c>
      <c r="D31" s="137" t="e">
        <f t="shared" si="0"/>
        <v>#REF!</v>
      </c>
      <c r="E31" s="141" t="e">
        <f>PLANILHA!#REF!</f>
        <v>#REF!</v>
      </c>
      <c r="F31" s="137" t="e">
        <f t="shared" si="1"/>
        <v>#REF!</v>
      </c>
      <c r="G31" s="139" t="e">
        <f>E31+'2ª Med_Contr'!#REF!</f>
        <v>#REF!</v>
      </c>
      <c r="H31" s="137" t="e">
        <f t="shared" si="2"/>
        <v>#REF!</v>
      </c>
      <c r="I31" s="139" t="e">
        <f t="shared" si="3"/>
        <v>#REF!</v>
      </c>
      <c r="J31" s="137" t="e">
        <f t="shared" si="4"/>
        <v>#REF!</v>
      </c>
      <c r="K31" s="295">
        <f>IF(PLANILHA!W118&lt;&gt;0,PLANILHA!H131-'1ª Med_Contr'!#REF!-'2ª Med_Contr'!#REF!-'3ª Med_Contr'!E32-#REF!-#REF!-#REF!-#REF!-#REF!-#REF!-#REF!-#REF!-#REF!,0)</f>
        <v>0</v>
      </c>
      <c r="L31" s="296" t="e">
        <f>K31/'Hidro Sanit'!M118</f>
        <v>#DIV/0!</v>
      </c>
      <c r="M31" s="379" t="e">
        <f>IF(PLANILHA!#REF!&lt;&gt;0,SUM(PLANILHA!#REF!)-'1ª Med_Adit'!E35-'2ª Med_Adit'!E35-#REF!-#REF!-#REF!-#REF!-#REF!-#REF!-#REF!-#REF!-#REF!-#REF!,0)</f>
        <v>#REF!</v>
      </c>
      <c r="N31" s="296" t="e">
        <f>M31/SUM(PLANILHA!#REF!)</f>
        <v>#REF!</v>
      </c>
      <c r="O31" s="288"/>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c r="BI31" s="152"/>
      <c r="BJ31" s="152"/>
      <c r="BK31" s="152"/>
      <c r="BL31" s="152"/>
      <c r="BM31" s="152"/>
      <c r="BN31" s="152"/>
      <c r="BO31" s="152"/>
      <c r="BP31" s="152"/>
      <c r="BQ31" s="152"/>
      <c r="BR31" s="152"/>
      <c r="BS31" s="152"/>
      <c r="BT31" s="152"/>
      <c r="BU31" s="152"/>
      <c r="BV31" s="152"/>
      <c r="BW31" s="152"/>
      <c r="BX31" s="152"/>
      <c r="BY31" s="152"/>
      <c r="BZ31" s="152"/>
      <c r="CA31" s="152"/>
      <c r="CB31" s="152"/>
      <c r="CC31" s="152"/>
      <c r="CD31" s="152"/>
      <c r="CE31" s="152"/>
      <c r="CF31" s="152"/>
      <c r="CG31" s="152"/>
      <c r="CH31" s="152"/>
      <c r="CI31" s="152"/>
      <c r="CJ31" s="152"/>
      <c r="CK31" s="152"/>
      <c r="CL31" s="152"/>
      <c r="CM31" s="152"/>
      <c r="CN31" s="152"/>
      <c r="CO31" s="152"/>
      <c r="CP31" s="152"/>
      <c r="CQ31" s="152"/>
      <c r="CR31" s="152"/>
      <c r="CS31" s="152"/>
      <c r="CT31" s="152"/>
      <c r="CU31" s="152"/>
      <c r="CV31" s="152"/>
      <c r="CW31" s="152"/>
      <c r="CX31" s="152"/>
      <c r="CY31" s="152"/>
      <c r="CZ31" s="152"/>
      <c r="DA31" s="152"/>
      <c r="DB31" s="152"/>
      <c r="DC31" s="152"/>
      <c r="DD31" s="152"/>
      <c r="DE31" s="152"/>
      <c r="DF31" s="152"/>
      <c r="DG31" s="152"/>
      <c r="DH31" s="152"/>
      <c r="DI31" s="152"/>
    </row>
    <row r="32" spans="1:113" s="153" customFormat="1" ht="23.25" customHeight="1">
      <c r="A32" s="512" t="s">
        <v>29</v>
      </c>
      <c r="B32" s="513" t="e">
        <f>CONSOLIDADA!#REF!</f>
        <v>#REF!</v>
      </c>
      <c r="C32" s="140" t="e">
        <f>CONSOLIDADA!#REF!</f>
        <v>#REF!</v>
      </c>
      <c r="D32" s="137" t="e">
        <f t="shared" si="0"/>
        <v>#REF!</v>
      </c>
      <c r="E32" s="141" t="e">
        <f>PLANILHA!#REF!</f>
        <v>#REF!</v>
      </c>
      <c r="F32" s="137" t="e">
        <f t="shared" si="1"/>
        <v>#REF!</v>
      </c>
      <c r="G32" s="139" t="e">
        <f>E32+'2ª Med_Contr'!#REF!</f>
        <v>#REF!</v>
      </c>
      <c r="H32" s="137" t="e">
        <f t="shared" si="2"/>
        <v>#REF!</v>
      </c>
      <c r="I32" s="139" t="e">
        <f t="shared" si="3"/>
        <v>#REF!</v>
      </c>
      <c r="J32" s="137" t="e">
        <f t="shared" si="4"/>
        <v>#REF!</v>
      </c>
      <c r="K32" s="295">
        <f>IF(PLANILHA!W119&lt;&gt;0,PLANILHA!H132-'1ª Med_Contr'!#REF!-'2ª Med_Contr'!#REF!-'3ª Med_Contr'!E33-#REF!-#REF!-#REF!-#REF!-#REF!-#REF!-#REF!-#REF!-#REF!,0)</f>
        <v>0</v>
      </c>
      <c r="L32" s="296" t="e">
        <f>K32/'Hidro Sanit'!M119</f>
        <v>#DIV/0!</v>
      </c>
      <c r="M32" s="379" t="e">
        <f>IF(PLANILHA!#REF!&lt;&gt;0,SUM(PLANILHA!#REF!)-'1ª Med_Adit'!E36-'2ª Med_Adit'!E36-#REF!-#REF!-#REF!-#REF!-#REF!-#REF!-#REF!-#REF!-#REF!-#REF!,0)</f>
        <v>#REF!</v>
      </c>
      <c r="N32" s="296" t="e">
        <f>M32/SUM(PLANILHA!#REF!)</f>
        <v>#REF!</v>
      </c>
      <c r="O32" s="288"/>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c r="BI32" s="152"/>
      <c r="BJ32" s="152"/>
      <c r="BK32" s="152"/>
      <c r="BL32" s="152"/>
      <c r="BM32" s="152"/>
      <c r="BN32" s="152"/>
      <c r="BO32" s="152"/>
      <c r="BP32" s="152"/>
      <c r="BQ32" s="152"/>
      <c r="BR32" s="152"/>
      <c r="BS32" s="152"/>
      <c r="BT32" s="152"/>
      <c r="BU32" s="152"/>
      <c r="BV32" s="152"/>
      <c r="BW32" s="152"/>
      <c r="BX32" s="152"/>
      <c r="BY32" s="152"/>
      <c r="BZ32" s="152"/>
      <c r="CA32" s="152"/>
      <c r="CB32" s="152"/>
      <c r="CC32" s="152"/>
      <c r="CD32" s="152"/>
      <c r="CE32" s="152"/>
      <c r="CF32" s="152"/>
      <c r="CG32" s="152"/>
      <c r="CH32" s="152"/>
      <c r="CI32" s="152"/>
      <c r="CJ32" s="152"/>
      <c r="CK32" s="152"/>
      <c r="CL32" s="152"/>
      <c r="CM32" s="152"/>
      <c r="CN32" s="152"/>
      <c r="CO32" s="152"/>
      <c r="CP32" s="152"/>
      <c r="CQ32" s="152"/>
      <c r="CR32" s="152"/>
      <c r="CS32" s="152"/>
      <c r="CT32" s="152"/>
      <c r="CU32" s="152"/>
      <c r="CV32" s="152"/>
      <c r="CW32" s="152"/>
      <c r="CX32" s="152"/>
      <c r="CY32" s="152"/>
      <c r="CZ32" s="152"/>
      <c r="DA32" s="152"/>
      <c r="DB32" s="152"/>
      <c r="DC32" s="152"/>
      <c r="DD32" s="152"/>
      <c r="DE32" s="152"/>
      <c r="DF32" s="152"/>
      <c r="DG32" s="152"/>
      <c r="DH32" s="152"/>
      <c r="DI32" s="152"/>
    </row>
    <row r="33" spans="1:113" s="153" customFormat="1" ht="23.25" customHeight="1">
      <c r="A33" s="512" t="s">
        <v>636</v>
      </c>
      <c r="B33" s="513" t="e">
        <f>CONSOLIDADA!#REF!</f>
        <v>#REF!</v>
      </c>
      <c r="C33" s="140" t="e">
        <f>CONSOLIDADA!#REF!</f>
        <v>#REF!</v>
      </c>
      <c r="D33" s="137" t="e">
        <f t="shared" si="0"/>
        <v>#REF!</v>
      </c>
      <c r="E33" s="141" t="e">
        <f>PLANILHA!#REF!</f>
        <v>#REF!</v>
      </c>
      <c r="F33" s="137" t="e">
        <f t="shared" si="1"/>
        <v>#REF!</v>
      </c>
      <c r="G33" s="139" t="e">
        <f>E33+'2ª Med_Contr'!#REF!</f>
        <v>#REF!</v>
      </c>
      <c r="H33" s="137" t="e">
        <f t="shared" si="2"/>
        <v>#REF!</v>
      </c>
      <c r="I33" s="139" t="e">
        <f t="shared" si="3"/>
        <v>#REF!</v>
      </c>
      <c r="J33" s="137" t="e">
        <f t="shared" si="4"/>
        <v>#REF!</v>
      </c>
      <c r="K33" s="295">
        <f>IF(PLANILHA!W120&lt;&gt;0,PLANILHA!H133-'1ª Med_Contr'!#REF!-'2ª Med_Contr'!#REF!-'3ª Med_Contr'!E34-#REF!-#REF!-#REF!-#REF!-#REF!-#REF!-#REF!-#REF!-#REF!,0)</f>
        <v>0</v>
      </c>
      <c r="L33" s="296" t="e">
        <f>K33/'Hidro Sanit'!M120</f>
        <v>#DIV/0!</v>
      </c>
      <c r="M33" s="379" t="e">
        <f>IF(PLANILHA!#REF!&lt;&gt;0,SUM(PLANILHA!#REF!)-'1ª Med_Adit'!E37-'2ª Med_Adit'!E37-#REF!-#REF!-#REF!-#REF!-#REF!-#REF!-#REF!-#REF!-#REF!-#REF!,0)</f>
        <v>#REF!</v>
      </c>
      <c r="N33" s="296" t="e">
        <f>M33/SUM(PLANILHA!#REF!)</f>
        <v>#REF!</v>
      </c>
      <c r="O33" s="288"/>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c r="BV33" s="152"/>
      <c r="BW33" s="152"/>
      <c r="BX33" s="152"/>
      <c r="BY33" s="152"/>
      <c r="BZ33" s="152"/>
      <c r="CA33" s="152"/>
      <c r="CB33" s="152"/>
      <c r="CC33" s="152"/>
      <c r="CD33" s="152"/>
      <c r="CE33" s="152"/>
      <c r="CF33" s="152"/>
      <c r="CG33" s="152"/>
      <c r="CH33" s="152"/>
      <c r="CI33" s="152"/>
      <c r="CJ33" s="152"/>
      <c r="CK33" s="152"/>
      <c r="CL33" s="152"/>
      <c r="CM33" s="152"/>
      <c r="CN33" s="152"/>
      <c r="CO33" s="152"/>
      <c r="CP33" s="152"/>
      <c r="CQ33" s="152"/>
      <c r="CR33" s="152"/>
      <c r="CS33" s="152"/>
      <c r="CT33" s="152"/>
      <c r="CU33" s="152"/>
      <c r="CV33" s="152"/>
      <c r="CW33" s="152"/>
      <c r="CX33" s="152"/>
      <c r="CY33" s="152"/>
      <c r="CZ33" s="152"/>
      <c r="DA33" s="152"/>
      <c r="DB33" s="152"/>
      <c r="DC33" s="152"/>
      <c r="DD33" s="152"/>
      <c r="DE33" s="152"/>
      <c r="DF33" s="152"/>
      <c r="DG33" s="152"/>
      <c r="DH33" s="152"/>
      <c r="DI33" s="152"/>
    </row>
    <row r="34" spans="1:113" s="153" customFormat="1" ht="23.25" customHeight="1">
      <c r="A34" s="512" t="s">
        <v>637</v>
      </c>
      <c r="B34" s="513" t="e">
        <f>CONSOLIDADA!#REF!</f>
        <v>#REF!</v>
      </c>
      <c r="C34" s="140" t="e">
        <f>CONSOLIDADA!#REF!</f>
        <v>#REF!</v>
      </c>
      <c r="D34" s="137" t="e">
        <f t="shared" si="0"/>
        <v>#REF!</v>
      </c>
      <c r="E34" s="141" t="e">
        <f>PLANILHA!#REF!</f>
        <v>#REF!</v>
      </c>
      <c r="F34" s="137" t="e">
        <f t="shared" si="1"/>
        <v>#REF!</v>
      </c>
      <c r="G34" s="139" t="e">
        <f>E34+'2ª Med_Contr'!#REF!</f>
        <v>#REF!</v>
      </c>
      <c r="H34" s="137" t="e">
        <f t="shared" si="2"/>
        <v>#REF!</v>
      </c>
      <c r="I34" s="139" t="e">
        <f t="shared" si="3"/>
        <v>#REF!</v>
      </c>
      <c r="J34" s="137" t="e">
        <f t="shared" si="4"/>
        <v>#REF!</v>
      </c>
      <c r="K34" s="295">
        <f>IF(PLANILHA!W121&lt;&gt;0,PLANILHA!H134-'1ª Med_Contr'!#REF!-'2ª Med_Contr'!#REF!-'3ª Med_Contr'!E35-#REF!-#REF!-#REF!-#REF!-#REF!-#REF!-#REF!-#REF!-#REF!,0)</f>
        <v>0</v>
      </c>
      <c r="L34" s="296" t="e">
        <f>K34/'Hidro Sanit'!M121</f>
        <v>#DIV/0!</v>
      </c>
      <c r="M34" s="379" t="e">
        <f>IF(PLANILHA!#REF!&lt;&gt;0,SUM(PLANILHA!#REF!)-'1ª Med_Adit'!E38-'2ª Med_Adit'!E38-#REF!-#REF!-#REF!-#REF!-#REF!-#REF!-#REF!-#REF!-#REF!-#REF!,0)</f>
        <v>#REF!</v>
      </c>
      <c r="N34" s="296" t="e">
        <f>M34/SUM(PLANILHA!#REF!)</f>
        <v>#REF!</v>
      </c>
      <c r="O34" s="288"/>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c r="BM34" s="152"/>
      <c r="BN34" s="152"/>
      <c r="BO34" s="152"/>
      <c r="BP34" s="152"/>
      <c r="BQ34" s="152"/>
      <c r="BR34" s="152"/>
      <c r="BS34" s="152"/>
      <c r="BT34" s="152"/>
      <c r="BU34" s="152"/>
      <c r="BV34" s="152"/>
      <c r="BW34" s="152"/>
      <c r="BX34" s="152"/>
      <c r="BY34" s="152"/>
      <c r="BZ34" s="152"/>
      <c r="CA34" s="152"/>
      <c r="CB34" s="152"/>
      <c r="CC34" s="152"/>
      <c r="CD34" s="152"/>
      <c r="CE34" s="152"/>
      <c r="CF34" s="152"/>
      <c r="CG34" s="152"/>
      <c r="CH34" s="152"/>
      <c r="CI34" s="152"/>
      <c r="CJ34" s="152"/>
      <c r="CK34" s="152"/>
      <c r="CL34" s="152"/>
      <c r="CM34" s="152"/>
      <c r="CN34" s="152"/>
      <c r="CO34" s="152"/>
      <c r="CP34" s="152"/>
      <c r="CQ34" s="152"/>
      <c r="CR34" s="152"/>
      <c r="CS34" s="152"/>
      <c r="CT34" s="152"/>
      <c r="CU34" s="152"/>
      <c r="CV34" s="152"/>
      <c r="CW34" s="152"/>
      <c r="CX34" s="152"/>
      <c r="CY34" s="152"/>
      <c r="CZ34" s="152"/>
      <c r="DA34" s="152"/>
      <c r="DB34" s="152"/>
      <c r="DC34" s="152"/>
      <c r="DD34" s="152"/>
      <c r="DE34" s="152"/>
      <c r="DF34" s="152"/>
      <c r="DG34" s="152"/>
      <c r="DH34" s="152"/>
      <c r="DI34" s="152"/>
    </row>
    <row r="35" spans="1:113" s="153" customFormat="1" ht="23.25" customHeight="1">
      <c r="A35" s="512" t="s">
        <v>30</v>
      </c>
      <c r="B35" s="513" t="e">
        <f>CONSOLIDADA!#REF!</f>
        <v>#REF!</v>
      </c>
      <c r="C35" s="140" t="e">
        <f>CONSOLIDADA!#REF!</f>
        <v>#REF!</v>
      </c>
      <c r="D35" s="137" t="e">
        <f t="shared" si="0"/>
        <v>#REF!</v>
      </c>
      <c r="E35" s="141" t="e">
        <f>PLANILHA!#REF!</f>
        <v>#REF!</v>
      </c>
      <c r="F35" s="137" t="e">
        <f t="shared" si="1"/>
        <v>#REF!</v>
      </c>
      <c r="G35" s="139" t="e">
        <f>E35+'2ª Med_Contr'!#REF!</f>
        <v>#REF!</v>
      </c>
      <c r="H35" s="137" t="e">
        <f t="shared" si="2"/>
        <v>#REF!</v>
      </c>
      <c r="I35" s="139" t="e">
        <f t="shared" si="3"/>
        <v>#REF!</v>
      </c>
      <c r="J35" s="137" t="e">
        <f t="shared" si="4"/>
        <v>#REF!</v>
      </c>
      <c r="K35" s="295">
        <f>IF(PLANILHA!W122&lt;&gt;0,PLANILHA!H135-'1ª Med_Contr'!#REF!-'2ª Med_Contr'!#REF!-'3ª Med_Contr'!E36-#REF!-#REF!-#REF!-#REF!-#REF!-#REF!-#REF!-#REF!-#REF!,0)</f>
        <v>0</v>
      </c>
      <c r="L35" s="296" t="e">
        <f>K35/'Hidro Sanit'!M122</f>
        <v>#DIV/0!</v>
      </c>
      <c r="M35" s="379" t="e">
        <f>IF(PLANILHA!#REF!&lt;&gt;0,SUM(PLANILHA!#REF!)-'1ª Med_Adit'!E39-'2ª Med_Adit'!E39-#REF!-#REF!-#REF!-#REF!-#REF!-#REF!-#REF!-#REF!-#REF!-#REF!,0)</f>
        <v>#REF!</v>
      </c>
      <c r="N35" s="296" t="e">
        <f>M35/SUM(PLANILHA!#REF!)</f>
        <v>#REF!</v>
      </c>
      <c r="O35" s="288"/>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c r="BJ35" s="152"/>
      <c r="BK35" s="152"/>
      <c r="BL35" s="152"/>
      <c r="BM35" s="152"/>
      <c r="BN35" s="152"/>
      <c r="BO35" s="152"/>
      <c r="BP35" s="152"/>
      <c r="BQ35" s="152"/>
      <c r="BR35" s="152"/>
      <c r="BS35" s="152"/>
      <c r="BT35" s="152"/>
      <c r="BU35" s="152"/>
      <c r="BV35" s="152"/>
      <c r="BW35" s="152"/>
      <c r="BX35" s="152"/>
      <c r="BY35" s="152"/>
      <c r="BZ35" s="152"/>
      <c r="CA35" s="152"/>
      <c r="CB35" s="152"/>
      <c r="CC35" s="152"/>
      <c r="CD35" s="152"/>
      <c r="CE35" s="152"/>
      <c r="CF35" s="152"/>
      <c r="CG35" s="152"/>
      <c r="CH35" s="152"/>
      <c r="CI35" s="152"/>
      <c r="CJ35" s="152"/>
      <c r="CK35" s="152"/>
      <c r="CL35" s="152"/>
      <c r="CM35" s="152"/>
      <c r="CN35" s="152"/>
      <c r="CO35" s="152"/>
      <c r="CP35" s="152"/>
      <c r="CQ35" s="152"/>
      <c r="CR35" s="152"/>
      <c r="CS35" s="152"/>
      <c r="CT35" s="152"/>
      <c r="CU35" s="152"/>
      <c r="CV35" s="152"/>
      <c r="CW35" s="152"/>
      <c r="CX35" s="152"/>
      <c r="CY35" s="152"/>
      <c r="CZ35" s="152"/>
      <c r="DA35" s="152"/>
      <c r="DB35" s="152"/>
      <c r="DC35" s="152"/>
      <c r="DD35" s="152"/>
      <c r="DE35" s="152"/>
      <c r="DF35" s="152"/>
      <c r="DG35" s="152"/>
      <c r="DH35" s="152"/>
      <c r="DI35" s="152"/>
    </row>
    <row r="36" spans="1:113" s="153" customFormat="1" ht="23.25" customHeight="1">
      <c r="A36" s="512" t="s">
        <v>31</v>
      </c>
      <c r="B36" s="513" t="e">
        <f>CONSOLIDADA!#REF!</f>
        <v>#REF!</v>
      </c>
      <c r="C36" s="140" t="e">
        <f>CONSOLIDADA!#REF!</f>
        <v>#REF!</v>
      </c>
      <c r="D36" s="137" t="e">
        <f t="shared" si="0"/>
        <v>#REF!</v>
      </c>
      <c r="E36" s="141" t="e">
        <f>PLANILHA!#REF!</f>
        <v>#REF!</v>
      </c>
      <c r="F36" s="137" t="e">
        <f t="shared" si="1"/>
        <v>#REF!</v>
      </c>
      <c r="G36" s="139" t="e">
        <f>E36+'2ª Med_Contr'!#REF!</f>
        <v>#REF!</v>
      </c>
      <c r="H36" s="137" t="e">
        <f t="shared" si="2"/>
        <v>#REF!</v>
      </c>
      <c r="I36" s="139" t="e">
        <f t="shared" si="3"/>
        <v>#REF!</v>
      </c>
      <c r="J36" s="137" t="e">
        <f t="shared" si="4"/>
        <v>#REF!</v>
      </c>
      <c r="K36" s="295">
        <f>IF(PLANILHA!W123&lt;&gt;0,PLANILHA!H136-'1ª Med_Contr'!#REF!-'2ª Med_Contr'!#REF!-'3ª Med_Contr'!E37-#REF!-#REF!-#REF!-#REF!-#REF!-#REF!-#REF!-#REF!-#REF!,0)</f>
        <v>0</v>
      </c>
      <c r="L36" s="296" t="e">
        <f>K36/'Hidro Sanit'!M123</f>
        <v>#DIV/0!</v>
      </c>
      <c r="M36" s="379" t="e">
        <f>IF(PLANILHA!#REF!&lt;&gt;0,SUM(PLANILHA!#REF!)-'1ª Med_Adit'!E40-'2ª Med_Adit'!E40-#REF!-#REF!-#REF!-#REF!-#REF!-#REF!-#REF!-#REF!-#REF!-#REF!,0)</f>
        <v>#REF!</v>
      </c>
      <c r="N36" s="296" t="e">
        <f>M36/SUM(PLANILHA!#REF!)</f>
        <v>#REF!</v>
      </c>
      <c r="O36" s="288"/>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c r="BJ36" s="152"/>
      <c r="BK36" s="152"/>
      <c r="BL36" s="152"/>
      <c r="BM36" s="152"/>
      <c r="BN36" s="152"/>
      <c r="BO36" s="152"/>
      <c r="BP36" s="152"/>
      <c r="BQ36" s="152"/>
      <c r="BR36" s="152"/>
      <c r="BS36" s="152"/>
      <c r="BT36" s="152"/>
      <c r="BU36" s="152"/>
      <c r="BV36" s="152"/>
      <c r="BW36" s="152"/>
      <c r="BX36" s="152"/>
      <c r="BY36" s="152"/>
      <c r="BZ36" s="152"/>
      <c r="CA36" s="152"/>
      <c r="CB36" s="152"/>
      <c r="CC36" s="152"/>
      <c r="CD36" s="152"/>
      <c r="CE36" s="152"/>
      <c r="CF36" s="152"/>
      <c r="CG36" s="152"/>
      <c r="CH36" s="152"/>
      <c r="CI36" s="152"/>
      <c r="CJ36" s="152"/>
      <c r="CK36" s="152"/>
      <c r="CL36" s="152"/>
      <c r="CM36" s="152"/>
      <c r="CN36" s="152"/>
      <c r="CO36" s="152"/>
      <c r="CP36" s="152"/>
      <c r="CQ36" s="152"/>
      <c r="CR36" s="152"/>
      <c r="CS36" s="152"/>
      <c r="CT36" s="152"/>
      <c r="CU36" s="152"/>
      <c r="CV36" s="152"/>
      <c r="CW36" s="152"/>
      <c r="CX36" s="152"/>
      <c r="CY36" s="152"/>
      <c r="CZ36" s="152"/>
      <c r="DA36" s="152"/>
      <c r="DB36" s="152"/>
      <c r="DC36" s="152"/>
      <c r="DD36" s="152"/>
      <c r="DE36" s="152"/>
      <c r="DF36" s="152"/>
      <c r="DG36" s="152"/>
      <c r="DH36" s="152"/>
      <c r="DI36" s="152"/>
    </row>
    <row r="37" spans="1:113" s="153" customFormat="1" ht="23.25" customHeight="1" thickBot="1">
      <c r="A37" s="512" t="s">
        <v>32</v>
      </c>
      <c r="B37" s="513" t="e">
        <f>CONSOLIDADA!#REF!</f>
        <v>#REF!</v>
      </c>
      <c r="C37" s="140" t="e">
        <f>CONSOLIDADA!#REF!</f>
        <v>#REF!</v>
      </c>
      <c r="D37" s="137" t="e">
        <f t="shared" si="0"/>
        <v>#REF!</v>
      </c>
      <c r="E37" s="141" t="e">
        <f>PLANILHA!#REF!</f>
        <v>#REF!</v>
      </c>
      <c r="F37" s="137" t="e">
        <f t="shared" si="1"/>
        <v>#REF!</v>
      </c>
      <c r="G37" s="139" t="e">
        <f>E37+'2ª Med_Contr'!#REF!</f>
        <v>#REF!</v>
      </c>
      <c r="H37" s="137" t="e">
        <f t="shared" si="2"/>
        <v>#REF!</v>
      </c>
      <c r="I37" s="139" t="e">
        <f t="shared" si="3"/>
        <v>#REF!</v>
      </c>
      <c r="J37" s="137" t="e">
        <f t="shared" si="4"/>
        <v>#REF!</v>
      </c>
      <c r="K37" s="295">
        <f>IF(PLANILHA!W124&lt;&gt;0,PLANILHA!H137-'1ª Med_Contr'!#REF!-'2ª Med_Contr'!E27-'3ª Med_Contr'!#REF!-#REF!-#REF!-#REF!-#REF!-#REF!-#REF!-#REF!-#REF!-#REF!,0)</f>
        <v>0</v>
      </c>
      <c r="L37" s="296" t="e">
        <f>K37/'Hidro Sanit'!M124</f>
        <v>#DIV/0!</v>
      </c>
      <c r="M37" s="379" t="e">
        <f>IF(PLANILHA!#REF!&lt;&gt;0,SUM(PLANILHA!#REF!)-'1ª Med_Adit'!E41-'2ª Med_Adit'!E41-#REF!-#REF!-#REF!-#REF!-#REF!-#REF!-#REF!-#REF!-#REF!-#REF!,0)</f>
        <v>#REF!</v>
      </c>
      <c r="N37" s="296" t="e">
        <f>M37/SUM(PLANILHA!#REF!)</f>
        <v>#REF!</v>
      </c>
      <c r="O37" s="288"/>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c r="BM37" s="152"/>
      <c r="BN37" s="152"/>
      <c r="BO37" s="152"/>
      <c r="BP37" s="152"/>
      <c r="BQ37" s="152"/>
      <c r="BR37" s="152"/>
      <c r="BS37" s="152"/>
      <c r="BT37" s="152"/>
      <c r="BU37" s="152"/>
      <c r="BV37" s="152"/>
      <c r="BW37" s="152"/>
      <c r="BX37" s="152"/>
      <c r="BY37" s="152"/>
      <c r="BZ37" s="152"/>
      <c r="CA37" s="152"/>
      <c r="CB37" s="152"/>
      <c r="CC37" s="152"/>
      <c r="CD37" s="152"/>
      <c r="CE37" s="152"/>
      <c r="CF37" s="152"/>
      <c r="CG37" s="152"/>
      <c r="CH37" s="152"/>
      <c r="CI37" s="152"/>
      <c r="CJ37" s="152"/>
      <c r="CK37" s="152"/>
      <c r="CL37" s="152"/>
      <c r="CM37" s="152"/>
      <c r="CN37" s="152"/>
      <c r="CO37" s="152"/>
      <c r="CP37" s="152"/>
      <c r="CQ37" s="152"/>
      <c r="CR37" s="152"/>
      <c r="CS37" s="152"/>
      <c r="CT37" s="152"/>
      <c r="CU37" s="152"/>
      <c r="CV37" s="152"/>
      <c r="CW37" s="152"/>
      <c r="CX37" s="152"/>
      <c r="CY37" s="152"/>
      <c r="CZ37" s="152"/>
      <c r="DA37" s="152"/>
      <c r="DB37" s="152"/>
      <c r="DC37" s="152"/>
      <c r="DD37" s="152"/>
      <c r="DE37" s="152"/>
      <c r="DF37" s="152"/>
      <c r="DG37" s="152"/>
      <c r="DH37" s="152"/>
      <c r="DI37" s="152"/>
    </row>
    <row r="38" spans="1:113" ht="18.75" thickBot="1">
      <c r="A38" s="964" t="s">
        <v>761</v>
      </c>
      <c r="B38" s="965"/>
      <c r="C38" s="572" t="e">
        <f t="shared" ref="C38:K38" si="5">SUM(C17:C37)</f>
        <v>#REF!</v>
      </c>
      <c r="D38" s="573" t="e">
        <f t="shared" si="5"/>
        <v>#REF!</v>
      </c>
      <c r="E38" s="572" t="e">
        <f t="shared" si="5"/>
        <v>#REF!</v>
      </c>
      <c r="F38" s="573" t="e">
        <f t="shared" si="5"/>
        <v>#REF!</v>
      </c>
      <c r="G38" s="572" t="e">
        <f t="shared" si="5"/>
        <v>#REF!</v>
      </c>
      <c r="H38" s="573" t="e">
        <f t="shared" si="5"/>
        <v>#REF!</v>
      </c>
      <c r="I38" s="572" t="e">
        <f t="shared" si="5"/>
        <v>#REF!</v>
      </c>
      <c r="J38" s="573" t="e">
        <f t="shared" si="5"/>
        <v>#REF!</v>
      </c>
      <c r="K38" s="143" t="e">
        <f t="shared" si="5"/>
        <v>#REF!</v>
      </c>
      <c r="L38" s="142" t="e">
        <f>K38/CONSOLIDADA!C27</f>
        <v>#REF!</v>
      </c>
      <c r="M38" s="143" t="e">
        <f>SUM(M17:M37)</f>
        <v>#REF!</v>
      </c>
      <c r="N38" s="142" t="e">
        <f>M38/(CONSOLIDADA!#REF!+CONSOLIDADA!#REF!)</f>
        <v>#REF!</v>
      </c>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row>
    <row r="39" spans="1:113" ht="18.75" customHeight="1">
      <c r="A39" s="567"/>
      <c r="B39" s="544"/>
      <c r="C39" s="545"/>
      <c r="D39" s="545"/>
      <c r="E39" s="545"/>
      <c r="F39" s="545"/>
      <c r="G39" s="534"/>
      <c r="H39" s="534"/>
      <c r="I39" s="534"/>
      <c r="J39" s="534"/>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row>
    <row r="40" spans="1:113" ht="18">
      <c r="A40" s="534"/>
      <c r="B40" s="568" t="s">
        <v>887</v>
      </c>
      <c r="C40" s="569" t="e">
        <f>E38</f>
        <v>#REF!</v>
      </c>
      <c r="D40" s="533"/>
      <c r="E40" s="545"/>
      <c r="F40" s="545"/>
      <c r="G40" s="533"/>
      <c r="H40" s="533"/>
      <c r="I40" s="533"/>
      <c r="J40" s="533"/>
      <c r="K40" s="289"/>
      <c r="L40" s="289"/>
    </row>
    <row r="41" spans="1:113" ht="15.75">
      <c r="A41" s="534"/>
      <c r="B41" s="546"/>
      <c r="C41" s="525"/>
      <c r="D41" s="533"/>
      <c r="E41" s="545"/>
      <c r="F41" s="545"/>
      <c r="G41" s="533"/>
      <c r="H41" s="533"/>
      <c r="I41" s="533"/>
      <c r="J41" s="533"/>
      <c r="K41" s="289"/>
      <c r="L41" s="289"/>
    </row>
    <row r="42" spans="1:113" ht="15.75">
      <c r="A42" s="534"/>
      <c r="B42" s="546"/>
      <c r="C42" s="525"/>
      <c r="D42" s="545"/>
      <c r="E42" s="545"/>
      <c r="F42" s="545"/>
      <c r="G42" s="533"/>
      <c r="H42" s="533"/>
      <c r="I42" s="548"/>
      <c r="J42" s="533"/>
    </row>
    <row r="43" spans="1:113" ht="18">
      <c r="A43" s="534"/>
      <c r="B43" s="568" t="s">
        <v>889</v>
      </c>
      <c r="C43" s="569" t="e">
        <f>C40-C42</f>
        <v>#REF!</v>
      </c>
      <c r="D43" s="570" t="e">
        <f>C43/C38</f>
        <v>#REF!</v>
      </c>
      <c r="E43" s="545"/>
      <c r="F43" s="545"/>
      <c r="G43" s="533"/>
      <c r="H43" s="533"/>
      <c r="I43" s="533"/>
      <c r="J43" s="533"/>
      <c r="M43" s="376"/>
      <c r="N43" s="376"/>
      <c r="O43" s="376"/>
    </row>
    <row r="44" spans="1:113" ht="15.75">
      <c r="A44" s="534"/>
      <c r="B44" s="546"/>
      <c r="C44" s="552"/>
      <c r="D44" s="545"/>
      <c r="E44" s="545"/>
      <c r="F44" s="545"/>
      <c r="G44" s="533"/>
      <c r="H44" s="533"/>
      <c r="I44" s="533"/>
      <c r="J44" s="533"/>
      <c r="M44" s="376"/>
      <c r="N44" s="376"/>
      <c r="O44" s="376"/>
    </row>
    <row r="45" spans="1:113" ht="18">
      <c r="A45" s="567"/>
      <c r="B45" s="553" t="s">
        <v>890</v>
      </c>
      <c r="C45" s="947" t="s">
        <v>640</v>
      </c>
      <c r="D45" s="947"/>
      <c r="E45" s="947"/>
      <c r="F45" s="947"/>
      <c r="G45" s="947"/>
      <c r="H45" s="947"/>
      <c r="I45" s="947"/>
      <c r="J45" s="947"/>
      <c r="M45" s="376"/>
      <c r="N45" s="376"/>
      <c r="O45" s="376"/>
    </row>
    <row r="46" spans="1:113" ht="18">
      <c r="A46" s="567"/>
      <c r="B46" s="554"/>
      <c r="C46" s="947"/>
      <c r="D46" s="947"/>
      <c r="E46" s="947"/>
      <c r="F46" s="947"/>
      <c r="G46" s="947"/>
      <c r="H46" s="947"/>
      <c r="I46" s="947"/>
      <c r="J46" s="947"/>
    </row>
    <row r="47" spans="1:113" ht="15.75">
      <c r="A47" s="567"/>
      <c r="B47" s="544"/>
      <c r="C47" s="545"/>
      <c r="D47" s="545"/>
      <c r="E47" s="545"/>
      <c r="F47" s="545"/>
      <c r="G47" s="534"/>
      <c r="H47" s="534"/>
      <c r="I47" s="534"/>
      <c r="J47" s="534"/>
    </row>
    <row r="48" spans="1:113" ht="15.75">
      <c r="A48" s="567"/>
      <c r="B48" s="544"/>
      <c r="C48" s="545"/>
      <c r="D48" s="545"/>
      <c r="E48" s="545"/>
      <c r="F48" s="545"/>
      <c r="G48" s="534"/>
      <c r="H48" s="534"/>
      <c r="I48" s="534"/>
      <c r="J48" s="534"/>
    </row>
    <row r="49" spans="1:10" ht="15.75">
      <c r="A49" s="571"/>
      <c r="B49" s="544"/>
      <c r="C49" s="534"/>
      <c r="D49" s="534"/>
      <c r="E49" s="534"/>
      <c r="F49" s="534"/>
      <c r="G49" s="545"/>
      <c r="H49" s="545"/>
      <c r="I49" s="545"/>
      <c r="J49" s="534"/>
    </row>
    <row r="50" spans="1:10" ht="15.75">
      <c r="A50" s="571"/>
      <c r="B50" s="520" t="s">
        <v>754</v>
      </c>
      <c r="C50" s="534"/>
      <c r="D50" s="948" t="s">
        <v>827</v>
      </c>
      <c r="E50" s="948"/>
      <c r="F50" s="534"/>
      <c r="G50" s="949" t="s">
        <v>638</v>
      </c>
      <c r="H50" s="949"/>
      <c r="I50" s="949"/>
      <c r="J50" s="534"/>
    </row>
    <row r="51" spans="1:10" ht="15.75">
      <c r="A51" s="571"/>
      <c r="B51" s="559"/>
      <c r="C51" s="560"/>
      <c r="D51" s="560"/>
      <c r="E51" s="560"/>
      <c r="F51" s="560"/>
      <c r="G51" s="534"/>
      <c r="H51" s="534"/>
      <c r="I51" s="534"/>
      <c r="J51" s="534"/>
    </row>
    <row r="52" spans="1:10">
      <c r="A52" s="534"/>
      <c r="B52" s="534"/>
      <c r="C52" s="534"/>
      <c r="D52" s="534"/>
      <c r="E52" s="534"/>
      <c r="F52" s="534"/>
      <c r="G52" s="534"/>
      <c r="H52" s="534"/>
      <c r="I52" s="534"/>
      <c r="J52" s="534"/>
    </row>
    <row r="53" spans="1:10">
      <c r="A53" s="534"/>
      <c r="B53" s="534"/>
      <c r="C53" s="534"/>
      <c r="D53" s="534"/>
      <c r="E53" s="534"/>
      <c r="F53" s="534"/>
      <c r="G53" s="534"/>
      <c r="H53" s="534"/>
      <c r="I53" s="534"/>
      <c r="J53" s="534"/>
    </row>
    <row r="54" spans="1:10">
      <c r="A54" s="534"/>
      <c r="B54" s="534"/>
      <c r="C54" s="534"/>
      <c r="D54" s="534"/>
      <c r="E54" s="534"/>
      <c r="F54" s="534"/>
      <c r="G54" s="534"/>
      <c r="H54" s="534"/>
      <c r="I54" s="534"/>
      <c r="J54" s="534"/>
    </row>
    <row r="55" spans="1:10">
      <c r="A55" s="534"/>
      <c r="B55" s="534"/>
      <c r="C55" s="534"/>
      <c r="D55" s="534"/>
      <c r="E55" s="534"/>
      <c r="F55" s="534"/>
      <c r="G55" s="534"/>
      <c r="H55" s="534"/>
      <c r="I55" s="534"/>
      <c r="J55" s="534"/>
    </row>
    <row r="56" spans="1:10" ht="22.5" customHeight="1">
      <c r="A56" s="565"/>
      <c r="B56" s="565"/>
      <c r="C56" s="565"/>
      <c r="D56" s="565"/>
      <c r="E56" s="565"/>
      <c r="F56" s="565"/>
      <c r="G56" s="565"/>
      <c r="H56" s="565"/>
      <c r="I56" s="565"/>
      <c r="J56" s="565"/>
    </row>
  </sheetData>
  <mergeCells count="37">
    <mergeCell ref="I6:J6"/>
    <mergeCell ref="I7:J7"/>
    <mergeCell ref="I8:J8"/>
    <mergeCell ref="I14:I16"/>
    <mergeCell ref="J14:J16"/>
    <mergeCell ref="I11:J11"/>
    <mergeCell ref="I13:J13"/>
    <mergeCell ref="I12:J12"/>
    <mergeCell ref="A38:B38"/>
    <mergeCell ref="A14:A16"/>
    <mergeCell ref="B14:B16"/>
    <mergeCell ref="C14:C16"/>
    <mergeCell ref="F14:F16"/>
    <mergeCell ref="G13:H13"/>
    <mergeCell ref="G12:H12"/>
    <mergeCell ref="L14:L16"/>
    <mergeCell ref="M14:M16"/>
    <mergeCell ref="N14:N16"/>
    <mergeCell ref="G14:G16"/>
    <mergeCell ref="H14:H16"/>
    <mergeCell ref="K14:K16"/>
    <mergeCell ref="C45:J46"/>
    <mergeCell ref="D50:E50"/>
    <mergeCell ref="G50:I50"/>
    <mergeCell ref="G5:H5"/>
    <mergeCell ref="I5:J5"/>
    <mergeCell ref="I9:J9"/>
    <mergeCell ref="G9:H9"/>
    <mergeCell ref="G10:H10"/>
    <mergeCell ref="I10:J10"/>
    <mergeCell ref="G11:H11"/>
    <mergeCell ref="C5:F5"/>
    <mergeCell ref="D14:D16"/>
    <mergeCell ref="E14:E16"/>
    <mergeCell ref="G6:H6"/>
    <mergeCell ref="G7:H7"/>
    <mergeCell ref="G8:H8"/>
  </mergeCells>
  <phoneticPr fontId="0" type="noConversion"/>
  <printOptions horizontalCentered="1"/>
  <pageMargins left="0.39370078740157483" right="0.39370078740157483" top="0.59055118110236227" bottom="0.59055118110236227" header="0.39370078740157483" footer="0.39370078740157483"/>
  <pageSetup paperSize="9" scale="74" orientation="landscape" horizontalDpi="150" verticalDpi="150" r:id="rId1"/>
  <headerFooter alignWithMargins="0">
    <oddHeader>Página &amp;P de &amp;N</oddHeader>
    <oddFooter>&amp;C&amp;F</oddFooter>
  </headerFooter>
  <rowBreaks count="1" manualBreakCount="1">
    <brk id="33" max="9" man="1"/>
  </rowBreaks>
  <colBreaks count="1" manualBreakCount="1">
    <brk id="10" max="49" man="1"/>
  </colBreaks>
  <drawing r:id="rId2"/>
</worksheet>
</file>

<file path=xl/worksheets/sheet10.xml><?xml version="1.0" encoding="utf-8"?>
<worksheet xmlns="http://schemas.openxmlformats.org/spreadsheetml/2006/main" xmlns:r="http://schemas.openxmlformats.org/officeDocument/2006/relationships">
  <sheetPr codeName="Plan25">
    <tabColor rgb="FFFFC000"/>
  </sheetPr>
  <dimension ref="A1:DI40"/>
  <sheetViews>
    <sheetView workbookViewId="0"/>
  </sheetViews>
  <sheetFormatPr defaultColWidth="9.140625" defaultRowHeight="15"/>
  <cols>
    <col min="1" max="1" width="10.42578125" style="147" customWidth="1"/>
    <col min="2" max="2" width="62.42578125" style="147" customWidth="1"/>
    <col min="3" max="3" width="19.85546875" style="147" customWidth="1"/>
    <col min="4" max="4" width="11.42578125" style="147" customWidth="1"/>
    <col min="5" max="5" width="21.85546875" style="147" customWidth="1"/>
    <col min="6" max="6" width="11.42578125" style="147" customWidth="1"/>
    <col min="7" max="7" width="21.28515625" style="147" customWidth="1"/>
    <col min="8" max="8" width="11.42578125" style="147" customWidth="1"/>
    <col min="9" max="9" width="21.28515625" style="147" customWidth="1"/>
    <col min="10" max="10" width="11.42578125" style="147" customWidth="1"/>
    <col min="11" max="11" width="19" style="147" customWidth="1"/>
    <col min="12" max="12" width="11.42578125" style="147" customWidth="1"/>
    <col min="13" max="13" width="19" style="147" customWidth="1"/>
    <col min="14" max="14" width="11.42578125" style="147" customWidth="1"/>
    <col min="15" max="15" width="11.140625" style="147" bestFit="1" customWidth="1"/>
    <col min="16" max="16384" width="9.140625" style="147"/>
  </cols>
  <sheetData>
    <row r="1" spans="1:14" ht="15.75">
      <c r="A1" s="162"/>
      <c r="B1" s="163" t="s">
        <v>753</v>
      </c>
      <c r="C1" s="164"/>
      <c r="D1" s="164"/>
      <c r="E1" s="164"/>
      <c r="F1" s="164"/>
      <c r="G1" s="165"/>
      <c r="H1" s="165"/>
      <c r="I1" s="165"/>
      <c r="J1" s="166"/>
    </row>
    <row r="2" spans="1:14" ht="15.75">
      <c r="A2" s="167"/>
      <c r="B2" s="168" t="s">
        <v>722</v>
      </c>
      <c r="C2" s="151"/>
      <c r="D2" s="151"/>
      <c r="E2" s="151"/>
      <c r="F2" s="151"/>
      <c r="G2" s="150"/>
      <c r="H2" s="150"/>
      <c r="I2" s="150"/>
      <c r="J2" s="169"/>
    </row>
    <row r="3" spans="1:14" ht="15.75">
      <c r="A3" s="167"/>
      <c r="B3" s="168" t="s">
        <v>884</v>
      </c>
      <c r="C3" s="151"/>
      <c r="D3" s="151"/>
      <c r="E3" s="151"/>
      <c r="F3" s="151"/>
      <c r="G3" s="150"/>
      <c r="H3" s="150"/>
      <c r="I3" s="150"/>
      <c r="J3" s="169"/>
    </row>
    <row r="4" spans="1:14" ht="15.75">
      <c r="A4" s="167"/>
      <c r="B4" s="168" t="s">
        <v>173</v>
      </c>
      <c r="C4" s="151"/>
      <c r="D4" s="151"/>
      <c r="E4" s="151"/>
      <c r="F4" s="151"/>
      <c r="G4" s="150"/>
      <c r="H4" s="150"/>
      <c r="I4" s="150"/>
      <c r="J4" s="169"/>
    </row>
    <row r="5" spans="1:14" ht="15.75">
      <c r="A5" s="167"/>
      <c r="B5" s="168" t="s">
        <v>660</v>
      </c>
      <c r="C5" s="151"/>
      <c r="D5" s="151"/>
      <c r="E5" s="151"/>
      <c r="F5" s="151"/>
      <c r="G5" s="150"/>
      <c r="H5" s="150"/>
      <c r="I5" s="150"/>
      <c r="J5" s="169"/>
    </row>
    <row r="6" spans="1:14" ht="26.25">
      <c r="A6" s="997" t="s">
        <v>145</v>
      </c>
      <c r="B6" s="998"/>
      <c r="C6" s="998"/>
      <c r="D6" s="998"/>
      <c r="E6" s="998"/>
      <c r="F6" s="998"/>
      <c r="G6" s="998"/>
      <c r="H6" s="998"/>
      <c r="I6" s="998"/>
      <c r="J6" s="999"/>
    </row>
    <row r="7" spans="1:14" s="148" customFormat="1" ht="16.5">
      <c r="A7" s="170"/>
      <c r="B7" s="149"/>
      <c r="C7" s="149"/>
      <c r="D7" s="149"/>
      <c r="E7" s="149"/>
      <c r="F7" s="172"/>
      <c r="G7" s="987" t="s">
        <v>828</v>
      </c>
      <c r="H7" s="987"/>
      <c r="I7" s="1206" t="s">
        <v>757</v>
      </c>
      <c r="J7" s="1207"/>
    </row>
    <row r="8" spans="1:14" ht="16.5">
      <c r="A8" s="225" t="str">
        <f>CONSOLIDADA!A5</f>
        <v>POLICLINICA JARDIM GLÓRIA II</v>
      </c>
      <c r="B8" s="172"/>
      <c r="C8" s="150"/>
      <c r="D8" s="150"/>
      <c r="E8" s="150"/>
      <c r="F8" s="150"/>
      <c r="G8" s="1002" t="s">
        <v>756</v>
      </c>
      <c r="H8" s="1002"/>
      <c r="I8" s="1003" t="s">
        <v>143</v>
      </c>
      <c r="J8" s="1004"/>
    </row>
    <row r="9" spans="1:14" ht="16.5">
      <c r="A9" s="225" t="str">
        <f>CONSOLIDADA!A6</f>
        <v>ENDEREÇO: RUA HARMONIA ESQUINA COM RUA DO AMOR, BAIRRO JARDIM GLORIA II, VARZEA GRANDE-MT</v>
      </c>
      <c r="B9" s="172"/>
      <c r="C9" s="150"/>
      <c r="D9" s="150"/>
      <c r="E9" s="150"/>
      <c r="F9" s="150"/>
      <c r="G9" s="987" t="s">
        <v>705</v>
      </c>
      <c r="H9" s="987"/>
      <c r="I9" s="996">
        <f>I10+30</f>
        <v>41076</v>
      </c>
      <c r="J9" s="991"/>
    </row>
    <row r="10" spans="1:14" ht="16.5">
      <c r="A10" s="225" t="str">
        <f>CONSOLIDADA!A7</f>
        <v>MUNICÍPIO:  VARZEA GRANDE- MT</v>
      </c>
      <c r="B10" s="151"/>
      <c r="C10" s="215"/>
      <c r="D10" s="215"/>
      <c r="E10" s="150"/>
      <c r="F10" s="150"/>
      <c r="G10" s="987" t="s">
        <v>812</v>
      </c>
      <c r="H10" s="987"/>
      <c r="I10" s="1201">
        <v>41046</v>
      </c>
      <c r="J10" s="1202"/>
    </row>
    <row r="11" spans="1:14" ht="16.5">
      <c r="A11" s="171"/>
      <c r="B11" s="151"/>
      <c r="C11" s="108"/>
      <c r="D11" s="108"/>
      <c r="E11" s="150"/>
      <c r="F11" s="150"/>
      <c r="G11" s="987" t="s">
        <v>813</v>
      </c>
      <c r="H11" s="987"/>
      <c r="I11" s="996">
        <f>I10+CRONOGRAMA!H2</f>
        <v>41046</v>
      </c>
      <c r="J11" s="991"/>
    </row>
    <row r="12" spans="1:14" s="271" customFormat="1" ht="16.5">
      <c r="A12" s="171"/>
      <c r="B12" s="151"/>
      <c r="C12" s="108"/>
      <c r="D12" s="108"/>
      <c r="E12" s="151"/>
      <c r="F12" s="151"/>
      <c r="G12" s="1203" t="s">
        <v>146</v>
      </c>
      <c r="H12" s="1203"/>
      <c r="I12" s="1204">
        <v>3337751.16</v>
      </c>
      <c r="J12" s="1205"/>
    </row>
    <row r="13" spans="1:14" ht="16.5">
      <c r="A13" s="171"/>
      <c r="B13" s="151"/>
      <c r="C13" s="108"/>
      <c r="D13" s="108"/>
      <c r="E13" s="150"/>
      <c r="F13" s="150"/>
      <c r="G13" s="987" t="s">
        <v>821</v>
      </c>
      <c r="H13" s="987"/>
      <c r="I13" s="988">
        <f>CONSOLIDADA!C27</f>
        <v>376826.36002882104</v>
      </c>
      <c r="J13" s="989"/>
    </row>
    <row r="14" spans="1:14" ht="16.5">
      <c r="A14" s="171"/>
      <c r="B14" s="151"/>
      <c r="C14" s="108"/>
      <c r="D14" s="108"/>
      <c r="E14" s="150"/>
      <c r="F14" s="150"/>
      <c r="G14" s="987" t="s">
        <v>896</v>
      </c>
      <c r="H14" s="987"/>
      <c r="I14" s="990" t="e">
        <f>CONSOLIDADA!#REF!</f>
        <v>#REF!</v>
      </c>
      <c r="J14" s="991"/>
    </row>
    <row r="15" spans="1:14" ht="16.5">
      <c r="A15" s="171"/>
      <c r="B15" s="151"/>
      <c r="C15" s="108"/>
      <c r="D15" s="108"/>
      <c r="E15" s="150"/>
      <c r="F15" s="150"/>
      <c r="G15" s="987" t="s">
        <v>895</v>
      </c>
      <c r="H15" s="987"/>
      <c r="I15" s="990" t="e">
        <f>CONSOLIDADA!#REF!</f>
        <v>#REF!</v>
      </c>
      <c r="J15" s="991"/>
    </row>
    <row r="16" spans="1:14" ht="17.25" thickBot="1">
      <c r="A16" s="171"/>
      <c r="B16" s="151"/>
      <c r="C16" s="108"/>
      <c r="D16" s="108"/>
      <c r="E16" s="150"/>
      <c r="F16" s="108"/>
      <c r="G16" s="108"/>
      <c r="H16" s="186"/>
      <c r="I16" s="186"/>
      <c r="J16" s="169"/>
      <c r="K16" s="978" t="s">
        <v>900</v>
      </c>
      <c r="L16" s="979"/>
      <c r="M16" s="979"/>
      <c r="N16" s="979"/>
    </row>
    <row r="17" spans="1:113" ht="15" customHeight="1">
      <c r="A17" s="966" t="s">
        <v>663</v>
      </c>
      <c r="B17" s="968" t="s">
        <v>700</v>
      </c>
      <c r="C17" s="971" t="s">
        <v>897</v>
      </c>
      <c r="D17" s="959" t="s">
        <v>692</v>
      </c>
      <c r="E17" s="959" t="s">
        <v>823</v>
      </c>
      <c r="F17" s="959" t="s">
        <v>692</v>
      </c>
      <c r="G17" s="959" t="s">
        <v>140</v>
      </c>
      <c r="H17" s="959" t="s">
        <v>692</v>
      </c>
      <c r="I17" s="959" t="s">
        <v>141</v>
      </c>
      <c r="J17" s="959" t="s">
        <v>692</v>
      </c>
      <c r="K17" s="959" t="s">
        <v>898</v>
      </c>
      <c r="L17" s="959" t="s">
        <v>692</v>
      </c>
      <c r="M17" s="959" t="s">
        <v>899</v>
      </c>
      <c r="N17" s="959" t="s">
        <v>692</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row>
    <row r="18" spans="1:113" ht="18" customHeight="1">
      <c r="A18" s="967"/>
      <c r="B18" s="969"/>
      <c r="C18" s="972"/>
      <c r="D18" s="960"/>
      <c r="E18" s="960"/>
      <c r="F18" s="960"/>
      <c r="G18" s="960"/>
      <c r="H18" s="960"/>
      <c r="I18" s="960"/>
      <c r="J18" s="960"/>
      <c r="K18" s="960"/>
      <c r="L18" s="960"/>
      <c r="M18" s="960"/>
      <c r="N18" s="96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row>
    <row r="19" spans="1:113" ht="21" customHeight="1" thickBot="1">
      <c r="A19" s="967"/>
      <c r="B19" s="970"/>
      <c r="C19" s="972"/>
      <c r="D19" s="960"/>
      <c r="E19" s="961"/>
      <c r="F19" s="960"/>
      <c r="G19" s="961"/>
      <c r="H19" s="960"/>
      <c r="I19" s="961"/>
      <c r="J19" s="960"/>
      <c r="K19" s="961"/>
      <c r="L19" s="961"/>
      <c r="M19" s="961"/>
      <c r="N19" s="961"/>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row>
    <row r="20" spans="1:113" s="153" customFormat="1" ht="18">
      <c r="A20" s="156"/>
      <c r="B20" s="159"/>
      <c r="C20" s="135"/>
      <c r="D20" s="134"/>
      <c r="E20" s="136"/>
      <c r="F20" s="134"/>
      <c r="G20" s="136"/>
      <c r="H20" s="134"/>
      <c r="I20" s="136"/>
      <c r="J20" s="134"/>
      <c r="K20" s="293"/>
      <c r="L20" s="294"/>
      <c r="M20" s="378"/>
      <c r="N20" s="294"/>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row>
    <row r="21" spans="1:113" s="153" customFormat="1" ht="117" customHeight="1">
      <c r="A21" s="157" t="str">
        <f>CONSOLIDADA!A12</f>
        <v>1.0</v>
      </c>
      <c r="B21" s="160" t="str">
        <f>CONSOLIDADA!B12</f>
        <v>SERVIÇOS PLENIMINARES</v>
      </c>
      <c r="C21" s="138" t="e">
        <f>PLANILHA!#REF!+PLANILHA!#REF!+PLANILHA!#REF!</f>
        <v>#REF!</v>
      </c>
      <c r="D21" s="137" t="e">
        <f t="shared" ref="D21:D26" si="0">C21/$C$28</f>
        <v>#REF!</v>
      </c>
      <c r="E21" s="216" t="e">
        <f>PLANILHA!#REF!</f>
        <v>#REF!</v>
      </c>
      <c r="F21" s="137" t="e">
        <f t="shared" ref="F21:F26" si="1">E21/(SUM($I$14:$I$15))</f>
        <v>#REF!</v>
      </c>
      <c r="G21" s="139" t="e">
        <f>PLANILHA!#REF!+PLANILHA!#REF!</f>
        <v>#REF!</v>
      </c>
      <c r="H21" s="137" t="e">
        <f t="shared" ref="H21:H26" si="2">G21/C$28</f>
        <v>#REF!</v>
      </c>
      <c r="I21" s="139" t="e">
        <f t="shared" ref="I21:I26" si="3">C21-G21</f>
        <v>#REF!</v>
      </c>
      <c r="J21" s="137" t="e">
        <f t="shared" ref="J21:J26" si="4">I21/C$28</f>
        <v>#REF!</v>
      </c>
      <c r="K21" s="295" t="e">
        <f>IF(PLANILHA!#REF!&lt;&gt;0,PLANILHA!#REF!-'1ª Med_Contr'!E16-'2ª Med_Contr'!E14-'3ª Med_Contr'!E18-#REF!-#REF!-#REF!-#REF!-#REF!-#REF!-#REF!-#REF!-#REF!,0)</f>
        <v>#REF!</v>
      </c>
      <c r="L21" s="296" t="e">
        <f>K21/PLANILHA!#REF!</f>
        <v>#REF!</v>
      </c>
      <c r="M21" s="379" t="e">
        <f>IF(PLANILHA!#REF!&lt;&gt;0,SUM(PLANILHA!#REF!)-'1ª Med_Adit'!E21-'2ª Med_Adit'!E21-#REF!-#REF!-#REF!-#REF!-#REF!-#REF!-#REF!-#REF!-#REF!-#REF!,0)</f>
        <v>#REF!</v>
      </c>
      <c r="N21" s="296" t="e">
        <f>M21/SUM(PLANILHA!#REF!)</f>
        <v>#REF!</v>
      </c>
      <c r="O21" s="288"/>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row>
    <row r="22" spans="1:113" s="153" customFormat="1" ht="18">
      <c r="A22" s="157" t="str">
        <f>CONSOLIDADA!A13</f>
        <v>2.0</v>
      </c>
      <c r="B22" s="160" t="str">
        <f>CONSOLIDADA!B13</f>
        <v xml:space="preserve">MOVIMENTOS DE SOLOS </v>
      </c>
      <c r="C22" s="138" t="e">
        <f>#REF!+#REF!+#REF!</f>
        <v>#REF!</v>
      </c>
      <c r="D22" s="137" t="e">
        <f t="shared" si="0"/>
        <v>#REF!</v>
      </c>
      <c r="E22" s="216" t="e">
        <f>#REF!</f>
        <v>#REF!</v>
      </c>
      <c r="F22" s="137" t="e">
        <f t="shared" si="1"/>
        <v>#REF!</v>
      </c>
      <c r="G22" s="139" t="e">
        <f>#REF!+#REF!</f>
        <v>#REF!</v>
      </c>
      <c r="H22" s="137" t="e">
        <f t="shared" si="2"/>
        <v>#REF!</v>
      </c>
      <c r="I22" s="139" t="e">
        <f t="shared" si="3"/>
        <v>#REF!</v>
      </c>
      <c r="J22" s="137" t="e">
        <f t="shared" si="4"/>
        <v>#REF!</v>
      </c>
      <c r="K22" s="295" t="e">
        <f>IF(#REF!&lt;&gt;0,#REF!-'1ª Med_Contr'!E17-'2ª Med_Contr'!E15-'3ª Med_Contr'!E19-#REF!-#REF!-#REF!-#REF!-#REF!-#REF!-#REF!-#REF!-#REF!,0)</f>
        <v>#REF!</v>
      </c>
      <c r="L22" s="296" t="e">
        <f>K22/#REF!</f>
        <v>#REF!</v>
      </c>
      <c r="M22" s="379" t="e">
        <f>IF(#REF!&lt;&gt;0,SUM(#REF!)-'1ª Med_Adit'!E22-'2ª Med_Adit'!E22-#REF!-#REF!-#REF!-#REF!-#REF!-#REF!-#REF!-#REF!-#REF!-#REF!,0)</f>
        <v>#REF!</v>
      </c>
      <c r="N22" s="296" t="e">
        <f>M22/SUM(#REF!)</f>
        <v>#REF!</v>
      </c>
      <c r="O22" s="288"/>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row>
    <row r="23" spans="1:113" s="153" customFormat="1" ht="18">
      <c r="A23" s="157" t="e">
        <f>CONSOLIDADA!#REF!</f>
        <v>#REF!</v>
      </c>
      <c r="B23" s="160" t="e">
        <f>CONSOLIDADA!#REF!</f>
        <v>#REF!</v>
      </c>
      <c r="C23" s="140" t="e">
        <f>'Hidro Sanit'!M106+'Hidro Sanit'!O106+'Hidro Sanit'!N106</f>
        <v>#VALUE!</v>
      </c>
      <c r="D23" s="137" t="e">
        <f t="shared" si="0"/>
        <v>#VALUE!</v>
      </c>
      <c r="E23" s="216" t="e">
        <f>'Hidro Sanit'!U106</f>
        <v>#VALUE!</v>
      </c>
      <c r="F23" s="137" t="e">
        <f t="shared" si="1"/>
        <v>#VALUE!</v>
      </c>
      <c r="G23" s="139" t="e">
        <f>'Hidro Sanit'!R106+'Hidro Sanit'!U106</f>
        <v>#VALUE!</v>
      </c>
      <c r="H23" s="137" t="e">
        <f t="shared" si="2"/>
        <v>#VALUE!</v>
      </c>
      <c r="I23" s="139" t="e">
        <f t="shared" si="3"/>
        <v>#VALUE!</v>
      </c>
      <c r="J23" s="137" t="e">
        <f t="shared" si="4"/>
        <v>#VALUE!</v>
      </c>
      <c r="K23" s="295" t="e">
        <f>IF('Hidro Sanit'!CR106&lt;&gt;0,'Hidro Sanit'!M106-'1ª Med_Contr'!E18-'2ª Med_Contr'!E16-'3ª Med_Contr'!E20-#REF!-#REF!-#REF!-#REF!-#REF!-#REF!-#REF!-#REF!-#REF!,0)</f>
        <v>#VALUE!</v>
      </c>
      <c r="L23" s="296" t="e">
        <f>K23/'Hidro Sanit'!M106</f>
        <v>#VALUE!</v>
      </c>
      <c r="M23" s="379" t="e">
        <f>IF('Hidro Sanit'!CU106&lt;&gt;0,SUM('Hidro Sanit'!N106:O106)-'1ª Med_Adit'!E23-'2ª Med_Adit'!E23-#REF!-#REF!-#REF!-#REF!-#REF!-#REF!-#REF!-#REF!-#REF!-#REF!,0)</f>
        <v>#VALUE!</v>
      </c>
      <c r="N23" s="296" t="e">
        <f>M23/SUM('Hidro Sanit'!N106:O106)</f>
        <v>#VALUE!</v>
      </c>
      <c r="O23" s="288"/>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row>
    <row r="24" spans="1:113" s="153" customFormat="1" ht="18">
      <c r="A24" s="157" t="str">
        <f>CONSOLIDADA!A14</f>
        <v>3.0</v>
      </c>
      <c r="B24" s="160" t="str">
        <f>CONSOLIDADA!B14</f>
        <v>CONCRETO</v>
      </c>
      <c r="C24" s="140" t="e">
        <f>Elétrica!M141+Elétrica!O141+Elétrica!N141</f>
        <v>#VALUE!</v>
      </c>
      <c r="D24" s="137" t="e">
        <f t="shared" si="0"/>
        <v>#VALUE!</v>
      </c>
      <c r="E24" s="216" t="e">
        <f>Elétrica!U141</f>
        <v>#VALUE!</v>
      </c>
      <c r="F24" s="137" t="e">
        <f t="shared" si="1"/>
        <v>#VALUE!</v>
      </c>
      <c r="G24" s="139" t="e">
        <f>Elétrica!R141+Elétrica!U141</f>
        <v>#VALUE!</v>
      </c>
      <c r="H24" s="137" t="e">
        <f t="shared" si="2"/>
        <v>#VALUE!</v>
      </c>
      <c r="I24" s="139" t="e">
        <f t="shared" si="3"/>
        <v>#VALUE!</v>
      </c>
      <c r="J24" s="137" t="e">
        <f t="shared" si="4"/>
        <v>#VALUE!</v>
      </c>
      <c r="K24" s="295" t="e">
        <f>IF(Elétrica!CR141&lt;&gt;0,Elétrica!M141-'1ª Med_Contr'!E19-'2ª Med_Contr'!E17-'3ª Med_Contr'!E21-#REF!-#REF!-#REF!-#REF!-#REF!-#REF!-#REF!-#REF!-#REF!,0)</f>
        <v>#VALUE!</v>
      </c>
      <c r="L24" s="296" t="e">
        <f>K24/Elétrica!M141</f>
        <v>#VALUE!</v>
      </c>
      <c r="M24" s="379" t="e">
        <f>IF(Elétrica!CU141&lt;&gt;0,SUM(Elétrica!N141:O141)-'1ª Med_Adit'!E24-'2ª Med_Adit'!E24-#REF!-#REF!-#REF!-#REF!-#REF!-#REF!-#REF!-#REF!-#REF!-#REF!,0)</f>
        <v>#VALUE!</v>
      </c>
      <c r="N24" s="296" t="e">
        <f>M24/SUM(Elétrica!N141:O141)</f>
        <v>#VALUE!</v>
      </c>
      <c r="O24" s="288"/>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row>
    <row r="25" spans="1:113" s="153" customFormat="1" ht="50.25" customHeight="1">
      <c r="A25" s="157" t="str">
        <f>CONSOLIDADA!A15</f>
        <v>4.0</v>
      </c>
      <c r="B25" s="160" t="str">
        <f>CONSOLIDADA!B15</f>
        <v>ALVENARIA E FECHAMENTO</v>
      </c>
      <c r="C25" s="140" t="e">
        <f>#REF!+#REF!+#REF!</f>
        <v>#REF!</v>
      </c>
      <c r="D25" s="137" t="e">
        <f t="shared" si="0"/>
        <v>#REF!</v>
      </c>
      <c r="E25" s="216" t="e">
        <f>#REF!</f>
        <v>#REF!</v>
      </c>
      <c r="F25" s="137" t="e">
        <f t="shared" si="1"/>
        <v>#REF!</v>
      </c>
      <c r="G25" s="139" t="e">
        <f>#REF!+#REF!</f>
        <v>#REF!</v>
      </c>
      <c r="H25" s="137" t="e">
        <f t="shared" si="2"/>
        <v>#REF!</v>
      </c>
      <c r="I25" s="139" t="e">
        <f t="shared" si="3"/>
        <v>#REF!</v>
      </c>
      <c r="J25" s="137" t="e">
        <f t="shared" si="4"/>
        <v>#REF!</v>
      </c>
      <c r="K25" s="295" t="e">
        <f>IF(#REF!,#REF!-'1ª Med_Contr'!E21-'2ª Med_Contr'!E18-'3ª Med_Contr'!E22-#REF!-#REF!-#REF!-#REF!-#REF!-#REF!-#REF!-#REF!-#REF!,0)</f>
        <v>#REF!</v>
      </c>
      <c r="L25" s="296" t="e">
        <f>K25/#REF!</f>
        <v>#REF!</v>
      </c>
      <c r="M25" s="379" t="e">
        <f>IF(#REF!&lt;&gt;0,SUM(#REF!)-'1ª Med_Adit'!E25-'2ª Med_Adit'!E25-#REF!-#REF!-#REF!-#REF!-#REF!-#REF!-#REF!-#REF!-#REF!-#REF!,0)</f>
        <v>#REF!</v>
      </c>
      <c r="N25" s="296" t="e">
        <f>M25/SUM(#REF!)</f>
        <v>#REF!</v>
      </c>
      <c r="O25" s="288"/>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row>
    <row r="26" spans="1:113" s="153" customFormat="1" ht="67.5" customHeight="1">
      <c r="A26" s="157" t="str">
        <f>CONSOLIDADA!A18</f>
        <v>7.0</v>
      </c>
      <c r="B26" s="160" t="str">
        <f>CONSOLIDADA!B18</f>
        <v>REVESTIMENTOS EM PAREDES</v>
      </c>
      <c r="C26" s="138" t="e">
        <f>#REF!+#REF!+#REF!</f>
        <v>#REF!</v>
      </c>
      <c r="D26" s="137" t="e">
        <f t="shared" si="0"/>
        <v>#REF!</v>
      </c>
      <c r="E26" s="216" t="e">
        <f>#REF!</f>
        <v>#REF!</v>
      </c>
      <c r="F26" s="137" t="e">
        <f t="shared" si="1"/>
        <v>#REF!</v>
      </c>
      <c r="G26" s="139" t="e">
        <f>#REF!+#REF!</f>
        <v>#REF!</v>
      </c>
      <c r="H26" s="137" t="e">
        <f t="shared" si="2"/>
        <v>#REF!</v>
      </c>
      <c r="I26" s="139" t="e">
        <f t="shared" si="3"/>
        <v>#REF!</v>
      </c>
      <c r="J26" s="137" t="e">
        <f t="shared" si="4"/>
        <v>#REF!</v>
      </c>
      <c r="K26" s="295" t="e">
        <f>IF(#REF!&lt;&gt;0,#REF!-'1ª Med_Contr'!E22-'2ª Med_Contr'!E22-'3ª Med_Contr'!E23-#REF!-#REF!-#REF!-#REF!-#REF!-#REF!-#REF!-#REF!-#REF!,0)</f>
        <v>#REF!</v>
      </c>
      <c r="L26" s="296" t="e">
        <f>K26/#REF!</f>
        <v>#REF!</v>
      </c>
      <c r="M26" s="379" t="e">
        <f>IF(#REF!&lt;&gt;0,SUM(#REF!)-'1ª Med_Adit'!E26-'2ª Med_Adit'!E26-#REF!-#REF!-#REF!-#REF!-#REF!-#REF!-#REF!-#REF!-#REF!-#REF!,0)</f>
        <v>#REF!</v>
      </c>
      <c r="N26" s="296" t="e">
        <f>M26/SUM(#REF!)</f>
        <v>#REF!</v>
      </c>
      <c r="O26" s="288"/>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row>
    <row r="27" spans="1:113" ht="18.75" thickBot="1">
      <c r="A27" s="158"/>
      <c r="B27" s="161"/>
      <c r="C27" s="154"/>
      <c r="D27" s="154"/>
      <c r="E27" s="154"/>
      <c r="F27" s="154"/>
      <c r="G27" s="154"/>
      <c r="H27" s="154"/>
      <c r="I27" s="154"/>
      <c r="J27" s="154"/>
      <c r="K27" s="381"/>
      <c r="L27" s="382"/>
      <c r="M27" s="380"/>
      <c r="N27" s="297"/>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row>
    <row r="28" spans="1:113" ht="18.75" thickBot="1">
      <c r="A28" s="983" t="s">
        <v>761</v>
      </c>
      <c r="B28" s="984"/>
      <c r="C28" s="143" t="e">
        <f t="shared" ref="C28:J28" si="5">SUM(C21:C27)</f>
        <v>#REF!</v>
      </c>
      <c r="D28" s="142" t="e">
        <f t="shared" si="5"/>
        <v>#REF!</v>
      </c>
      <c r="E28" s="143" t="e">
        <f t="shared" si="5"/>
        <v>#REF!</v>
      </c>
      <c r="F28" s="142" t="e">
        <f t="shared" si="5"/>
        <v>#REF!</v>
      </c>
      <c r="G28" s="143" t="e">
        <f t="shared" si="5"/>
        <v>#REF!</v>
      </c>
      <c r="H28" s="142" t="e">
        <f t="shared" si="5"/>
        <v>#REF!</v>
      </c>
      <c r="I28" s="143" t="e">
        <f t="shared" si="5"/>
        <v>#REF!</v>
      </c>
      <c r="J28" s="142" t="e">
        <f t="shared" si="5"/>
        <v>#REF!</v>
      </c>
      <c r="K28" s="143" t="e">
        <f>SUM(K21:K27)</f>
        <v>#REF!</v>
      </c>
      <c r="L28" s="142" t="e">
        <f>K28/CONSOLIDADA!C27</f>
        <v>#REF!</v>
      </c>
      <c r="M28" s="143" t="e">
        <f>SUM(M21:M27)</f>
        <v>#REF!</v>
      </c>
      <c r="N28" s="142" t="e">
        <f>M28/(CONSOLIDADA!#REF!+CONSOLIDADA!#REF!)</f>
        <v>#REF!</v>
      </c>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row>
    <row r="29" spans="1:113" ht="6.75" customHeight="1">
      <c r="A29" s="173"/>
      <c r="B29" s="144"/>
      <c r="C29" s="145"/>
      <c r="D29" s="145"/>
      <c r="E29" s="145"/>
      <c r="F29" s="146"/>
      <c r="G29" s="150"/>
      <c r="H29" s="150"/>
      <c r="I29" s="150"/>
      <c r="J29" s="169"/>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row>
    <row r="30" spans="1:113" ht="15.75">
      <c r="A30" s="174"/>
      <c r="B30" s="185"/>
      <c r="C30" s="219"/>
      <c r="D30" s="271"/>
      <c r="E30" s="145"/>
      <c r="F30" s="146"/>
      <c r="G30" s="151"/>
      <c r="H30" s="151"/>
      <c r="I30" s="151"/>
      <c r="J30" s="272"/>
      <c r="K30" s="289"/>
      <c r="L30" s="289"/>
    </row>
    <row r="31" spans="1:113" ht="15.75">
      <c r="A31" s="174"/>
      <c r="B31" s="185" t="s">
        <v>888</v>
      </c>
      <c r="C31" s="219" t="e">
        <f>E28</f>
        <v>#REF!</v>
      </c>
      <c r="D31" s="271"/>
      <c r="E31" s="145"/>
      <c r="F31" s="146"/>
      <c r="G31" s="151"/>
      <c r="H31" s="151"/>
      <c r="I31" s="151"/>
      <c r="J31" s="272"/>
      <c r="K31" s="289"/>
      <c r="L31" s="289"/>
    </row>
    <row r="32" spans="1:113" ht="16.5" thickBot="1">
      <c r="A32" s="174"/>
      <c r="B32" s="185" t="s">
        <v>725</v>
      </c>
      <c r="C32" s="220" t="e">
        <f>C31</f>
        <v>#REF!</v>
      </c>
      <c r="D32" s="145"/>
      <c r="E32" s="145"/>
      <c r="F32" s="146"/>
      <c r="G32" s="151"/>
      <c r="H32" s="151"/>
      <c r="I32" s="273"/>
      <c r="J32" s="272"/>
    </row>
    <row r="33" spans="1:10" ht="18.75" thickBot="1">
      <c r="A33" s="174"/>
      <c r="B33" s="217" t="s">
        <v>889</v>
      </c>
      <c r="C33" s="221" t="e">
        <f>C31</f>
        <v>#REF!</v>
      </c>
      <c r="D33" s="218" t="e">
        <f>C33/C28</f>
        <v>#REF!</v>
      </c>
      <c r="E33" s="145"/>
      <c r="F33" s="146"/>
      <c r="G33" s="151"/>
      <c r="H33" s="151"/>
      <c r="I33" s="151"/>
      <c r="J33" s="272"/>
    </row>
    <row r="34" spans="1:10" ht="15.75">
      <c r="A34" s="174"/>
      <c r="B34" s="185"/>
      <c r="C34" s="184"/>
      <c r="D34" s="145"/>
      <c r="E34" s="145"/>
      <c r="F34" s="146"/>
      <c r="G34" s="151"/>
      <c r="H34" s="151"/>
      <c r="I34" s="151"/>
      <c r="J34" s="272"/>
    </row>
    <row r="35" spans="1:10" ht="18">
      <c r="A35" s="173"/>
      <c r="B35" s="222" t="s">
        <v>890</v>
      </c>
      <c r="C35" s="985" t="e">
        <f ca="1">UPPER(VExtenso(C31))</f>
        <v>#NAME?</v>
      </c>
      <c r="D35" s="985"/>
      <c r="E35" s="985"/>
      <c r="F35" s="985"/>
      <c r="G35" s="985"/>
      <c r="H35" s="985"/>
      <c r="I35" s="985"/>
      <c r="J35" s="986"/>
    </row>
    <row r="36" spans="1:10" ht="18">
      <c r="A36" s="173"/>
      <c r="B36" s="223"/>
      <c r="C36" s="985"/>
      <c r="D36" s="985"/>
      <c r="E36" s="985"/>
      <c r="F36" s="985"/>
      <c r="G36" s="985"/>
      <c r="H36" s="985"/>
      <c r="I36" s="985"/>
      <c r="J36" s="986"/>
    </row>
    <row r="37" spans="1:10" ht="15.75">
      <c r="A37" s="173"/>
      <c r="J37" s="272"/>
    </row>
    <row r="38" spans="1:10" ht="15.75">
      <c r="A38" s="175"/>
      <c r="B38" s="144"/>
      <c r="C38" s="150"/>
      <c r="D38" s="145"/>
      <c r="E38" s="150"/>
      <c r="F38" s="150"/>
      <c r="G38" s="150"/>
      <c r="H38" s="150"/>
      <c r="I38" s="150"/>
      <c r="J38" s="169"/>
    </row>
    <row r="39" spans="1:10" ht="15.75" customHeight="1">
      <c r="A39" s="175"/>
      <c r="B39" s="377" t="s">
        <v>754</v>
      </c>
      <c r="C39" s="150"/>
      <c r="D39" s="982" t="s">
        <v>827</v>
      </c>
      <c r="E39" s="982"/>
      <c r="F39" s="982"/>
      <c r="H39" s="980" t="s">
        <v>826</v>
      </c>
      <c r="I39" s="980"/>
      <c r="J39" s="981"/>
    </row>
    <row r="40" spans="1:10" ht="16.5" thickBot="1">
      <c r="A40" s="176"/>
      <c r="B40" s="177"/>
      <c r="C40" s="178"/>
      <c r="D40" s="178"/>
      <c r="E40" s="179"/>
      <c r="F40" s="179"/>
      <c r="G40" s="179"/>
      <c r="H40" s="179"/>
      <c r="I40" s="179"/>
      <c r="J40" s="180"/>
    </row>
  </sheetData>
  <mergeCells count="38">
    <mergeCell ref="G9:H9"/>
    <mergeCell ref="I9:J9"/>
    <mergeCell ref="A6:J6"/>
    <mergeCell ref="G7:H7"/>
    <mergeCell ref="I7:J7"/>
    <mergeCell ref="G8:H8"/>
    <mergeCell ref="I8:J8"/>
    <mergeCell ref="G10:H10"/>
    <mergeCell ref="I10:J10"/>
    <mergeCell ref="G11:H11"/>
    <mergeCell ref="I11:J11"/>
    <mergeCell ref="G12:H12"/>
    <mergeCell ref="I12:J12"/>
    <mergeCell ref="G13:H13"/>
    <mergeCell ref="I13:J13"/>
    <mergeCell ref="G14:H14"/>
    <mergeCell ref="I14:J14"/>
    <mergeCell ref="G15:H15"/>
    <mergeCell ref="I15:J15"/>
    <mergeCell ref="A28:B28"/>
    <mergeCell ref="C35:J36"/>
    <mergeCell ref="H17:H19"/>
    <mergeCell ref="I17:I19"/>
    <mergeCell ref="J17:J19"/>
    <mergeCell ref="A17:A19"/>
    <mergeCell ref="B17:B19"/>
    <mergeCell ref="C17:C19"/>
    <mergeCell ref="D17:D19"/>
    <mergeCell ref="E17:E19"/>
    <mergeCell ref="K16:N16"/>
    <mergeCell ref="F17:F19"/>
    <mergeCell ref="G17:G19"/>
    <mergeCell ref="H39:J39"/>
    <mergeCell ref="N17:N19"/>
    <mergeCell ref="K17:K19"/>
    <mergeCell ref="D39:F39"/>
    <mergeCell ref="L17:L19"/>
    <mergeCell ref="M17:M19"/>
  </mergeCells>
  <phoneticPr fontId="63" type="noConversion"/>
  <printOptions horizontalCentered="1"/>
  <pageMargins left="0.39370078740157483" right="0.39370078740157483" top="0.59055118110236227" bottom="0.59055118110236227" header="0.39370078740157483" footer="0.39370078740157483"/>
  <pageSetup paperSize="9" scale="55" orientation="landscape" horizontalDpi="150" verticalDpi="150" r:id="rId1"/>
  <headerFooter alignWithMargins="0">
    <oddHeader>Página &amp;P de &amp;N</oddHeader>
    <oddFooter>&amp;C&amp;F</oddFooter>
  </headerFooter>
  <rowBreaks count="1" manualBreakCount="1">
    <brk id="40" max="13" man="1"/>
  </rowBreaks>
  <colBreaks count="1" manualBreakCount="1">
    <brk id="10" max="40" man="1"/>
  </colBreaks>
  <drawing r:id="rId2"/>
</worksheet>
</file>

<file path=xl/worksheets/sheet11.xml><?xml version="1.0" encoding="utf-8"?>
<worksheet xmlns="http://schemas.openxmlformats.org/spreadsheetml/2006/main" xmlns:r="http://schemas.openxmlformats.org/officeDocument/2006/relationships">
  <sheetPr>
    <tabColor rgb="FF008000"/>
  </sheetPr>
  <dimension ref="A1:L88"/>
  <sheetViews>
    <sheetView topLeftCell="A49" workbookViewId="0">
      <selection sqref="A1:G1"/>
    </sheetView>
  </sheetViews>
  <sheetFormatPr defaultRowHeight="12.75"/>
  <cols>
    <col min="1" max="1" width="30.140625" bestFit="1" customWidth="1"/>
    <col min="3" max="3" width="9.5703125" bestFit="1" customWidth="1"/>
    <col min="5" max="5" width="14.7109375" bestFit="1" customWidth="1"/>
    <col min="7" max="7" width="10.5703125" bestFit="1" customWidth="1"/>
    <col min="9" max="9" width="10.28515625" bestFit="1" customWidth="1"/>
    <col min="11" max="11" width="10.28515625" bestFit="1" customWidth="1"/>
  </cols>
  <sheetData>
    <row r="1" spans="1:12" ht="15.75" thickBot="1">
      <c r="A1" s="1216" t="s">
        <v>213</v>
      </c>
      <c r="B1" s="1217"/>
      <c r="C1" s="1217"/>
      <c r="D1" s="1217"/>
      <c r="E1" s="1217"/>
      <c r="F1" s="1217"/>
      <c r="G1" s="1218"/>
      <c r="H1" s="117"/>
      <c r="I1" s="1219" t="s">
        <v>918</v>
      </c>
      <c r="J1" s="1219"/>
      <c r="K1" s="1219"/>
      <c r="L1" s="1219"/>
    </row>
    <row r="2" spans="1:12" ht="15.75" thickBot="1">
      <c r="A2" s="1216" t="s">
        <v>175</v>
      </c>
      <c r="B2" s="1217"/>
      <c r="C2" s="1218"/>
      <c r="D2" s="383"/>
      <c r="E2" s="1216" t="s">
        <v>919</v>
      </c>
      <c r="F2" s="1217"/>
      <c r="G2" s="1218"/>
      <c r="H2" s="117"/>
      <c r="I2" s="384" t="s">
        <v>920</v>
      </c>
      <c r="J2" s="384" t="s">
        <v>728</v>
      </c>
      <c r="K2" s="384" t="s">
        <v>921</v>
      </c>
      <c r="L2" s="384" t="s">
        <v>922</v>
      </c>
    </row>
    <row r="3" spans="1:12" ht="15">
      <c r="A3" s="385" t="s">
        <v>33</v>
      </c>
      <c r="B3" s="386" t="s">
        <v>881</v>
      </c>
      <c r="C3" s="387">
        <f>K17</f>
        <v>117.06</v>
      </c>
      <c r="D3" s="388"/>
      <c r="E3" s="385" t="s">
        <v>176</v>
      </c>
      <c r="F3" s="386" t="s">
        <v>881</v>
      </c>
      <c r="G3" s="387">
        <f>K26</f>
        <v>369.51</v>
      </c>
      <c r="H3" s="117"/>
      <c r="I3" s="389" t="s">
        <v>214</v>
      </c>
      <c r="J3" s="390">
        <v>14</v>
      </c>
      <c r="K3" s="390">
        <f>1.6*1.6</f>
        <v>2.5600000000000005</v>
      </c>
      <c r="L3" s="391">
        <f>J3*K3</f>
        <v>35.840000000000003</v>
      </c>
    </row>
    <row r="4" spans="1:12" ht="15">
      <c r="A4" s="392" t="s">
        <v>847</v>
      </c>
      <c r="B4" s="393" t="s">
        <v>880</v>
      </c>
      <c r="C4" s="394">
        <f>K18</f>
        <v>434.8</v>
      </c>
      <c r="D4" s="395"/>
      <c r="E4" s="392" t="s">
        <v>847</v>
      </c>
      <c r="F4" s="393" t="s">
        <v>880</v>
      </c>
      <c r="G4" s="394">
        <f>K27</f>
        <v>2480.13</v>
      </c>
      <c r="H4" s="117"/>
      <c r="I4" s="396" t="s">
        <v>215</v>
      </c>
      <c r="J4" s="397">
        <v>22</v>
      </c>
      <c r="K4" s="397">
        <f>2*2</f>
        <v>4</v>
      </c>
      <c r="L4" s="398">
        <f t="shared" ref="L4:L10" si="0">J4*K4</f>
        <v>88</v>
      </c>
    </row>
    <row r="5" spans="1:12" ht="15">
      <c r="A5" s="392" t="s">
        <v>923</v>
      </c>
      <c r="B5" s="393" t="s">
        <v>671</v>
      </c>
      <c r="C5" s="387">
        <f>K19</f>
        <v>1268</v>
      </c>
      <c r="D5" s="395"/>
      <c r="E5" s="392" t="s">
        <v>923</v>
      </c>
      <c r="F5" s="393" t="s">
        <v>671</v>
      </c>
      <c r="G5" s="394">
        <f>K28</f>
        <v>17167</v>
      </c>
      <c r="H5" s="117"/>
      <c r="I5" s="396" t="s">
        <v>216</v>
      </c>
      <c r="J5" s="397">
        <v>11</v>
      </c>
      <c r="K5" s="397">
        <f>2.1*2.2</f>
        <v>4.620000000000001</v>
      </c>
      <c r="L5" s="398">
        <f t="shared" si="0"/>
        <v>50.820000000000007</v>
      </c>
    </row>
    <row r="6" spans="1:12" ht="15.75" thickBot="1">
      <c r="A6" s="399" t="s">
        <v>906</v>
      </c>
      <c r="B6" s="400" t="s">
        <v>671</v>
      </c>
      <c r="C6" s="401">
        <f>K20</f>
        <v>573</v>
      </c>
      <c r="D6" s="402"/>
      <c r="E6" s="399" t="s">
        <v>906</v>
      </c>
      <c r="F6" s="400" t="s">
        <v>671</v>
      </c>
      <c r="G6" s="401">
        <f>K29</f>
        <v>2361</v>
      </c>
      <c r="H6" s="117"/>
      <c r="I6" s="396" t="s">
        <v>217</v>
      </c>
      <c r="J6" s="397">
        <v>8</v>
      </c>
      <c r="K6" s="397">
        <f>2*2.2</f>
        <v>4.4000000000000004</v>
      </c>
      <c r="L6" s="398">
        <f t="shared" si="0"/>
        <v>35.200000000000003</v>
      </c>
    </row>
    <row r="7" spans="1:12" ht="76.5">
      <c r="A7" s="432" t="s">
        <v>218</v>
      </c>
      <c r="B7" s="433" t="s">
        <v>881</v>
      </c>
      <c r="C7" s="409">
        <f>(L11*2.5)+(240.4*0.6*0.7)</f>
        <v>693.39299999999992</v>
      </c>
      <c r="D7" s="406"/>
      <c r="E7" s="407"/>
      <c r="F7" s="408"/>
      <c r="G7" s="409"/>
      <c r="H7" s="117"/>
      <c r="I7" s="396" t="s">
        <v>219</v>
      </c>
      <c r="J7" s="397">
        <v>1</v>
      </c>
      <c r="K7" s="397">
        <f>4.5*1.3</f>
        <v>5.8500000000000005</v>
      </c>
      <c r="L7" s="398">
        <f t="shared" si="0"/>
        <v>5.8500000000000005</v>
      </c>
    </row>
    <row r="8" spans="1:12" ht="15">
      <c r="A8" s="407" t="s">
        <v>924</v>
      </c>
      <c r="B8" s="433" t="s">
        <v>880</v>
      </c>
      <c r="C8" s="409">
        <f>L11 + (240.4*0.4)</f>
        <v>333.13</v>
      </c>
      <c r="D8" s="406"/>
      <c r="E8" s="407"/>
      <c r="F8" s="408"/>
      <c r="G8" s="409"/>
      <c r="H8" s="117"/>
      <c r="I8" s="396" t="s">
        <v>220</v>
      </c>
      <c r="J8" s="397">
        <v>1</v>
      </c>
      <c r="K8" s="397">
        <f>2.1*2</f>
        <v>4.2</v>
      </c>
      <c r="L8" s="398">
        <f t="shared" si="0"/>
        <v>4.2</v>
      </c>
    </row>
    <row r="9" spans="1:12" ht="15">
      <c r="A9" s="434"/>
      <c r="B9" s="433"/>
      <c r="C9" s="409"/>
      <c r="D9" s="406"/>
      <c r="E9" s="407"/>
      <c r="F9" s="408"/>
      <c r="G9" s="409"/>
      <c r="H9" s="117"/>
      <c r="I9" s="396" t="s">
        <v>221</v>
      </c>
      <c r="J9" s="397">
        <v>2</v>
      </c>
      <c r="K9" s="397">
        <f>1.8*1.8</f>
        <v>3.24</v>
      </c>
      <c r="L9" s="398">
        <f t="shared" si="0"/>
        <v>6.48</v>
      </c>
    </row>
    <row r="10" spans="1:12" ht="15.75" thickBot="1">
      <c r="A10" s="399"/>
      <c r="B10" s="400"/>
      <c r="C10" s="401"/>
      <c r="D10" s="402"/>
      <c r="E10" s="399"/>
      <c r="F10" s="410"/>
      <c r="G10" s="401"/>
      <c r="H10" s="117"/>
      <c r="I10" s="396" t="s">
        <v>222</v>
      </c>
      <c r="J10" s="397">
        <v>2</v>
      </c>
      <c r="K10" s="397">
        <f>2.3*2.3</f>
        <v>5.2899999999999991</v>
      </c>
      <c r="L10" s="398">
        <f t="shared" si="0"/>
        <v>10.579999999999998</v>
      </c>
    </row>
    <row r="11" spans="1:12" ht="13.5" thickBot="1">
      <c r="A11" s="117"/>
      <c r="B11" s="117"/>
      <c r="C11" s="117"/>
      <c r="D11" s="117"/>
      <c r="E11" s="117"/>
      <c r="F11" s="117"/>
      <c r="G11" s="117"/>
      <c r="H11" s="117"/>
      <c r="I11" s="411" t="s">
        <v>925</v>
      </c>
      <c r="J11" s="412">
        <f>SUM(J3:J10)</f>
        <v>61</v>
      </c>
      <c r="K11" s="412"/>
      <c r="L11" s="413">
        <f>SUM(L3:L10)</f>
        <v>236.96999999999997</v>
      </c>
    </row>
    <row r="12" spans="1:12">
      <c r="A12" s="117"/>
      <c r="B12" s="117"/>
      <c r="C12" s="117"/>
      <c r="D12" s="117"/>
      <c r="E12" s="117"/>
      <c r="F12" s="117"/>
      <c r="G12" s="117"/>
      <c r="H12" s="117"/>
      <c r="I12" s="117"/>
      <c r="J12" s="117"/>
      <c r="K12" s="117"/>
      <c r="L12" s="117"/>
    </row>
    <row r="13" spans="1:12">
      <c r="A13" s="117"/>
      <c r="B13" s="117"/>
      <c r="C13" s="117"/>
      <c r="D13" s="117"/>
      <c r="E13" s="117"/>
      <c r="F13" s="117"/>
      <c r="G13" s="117"/>
      <c r="H13" s="117"/>
      <c r="I13" s="117"/>
      <c r="J13" s="117"/>
      <c r="K13" s="117"/>
      <c r="L13" s="117"/>
    </row>
    <row r="14" spans="1:12">
      <c r="A14" s="117"/>
      <c r="B14" s="117"/>
      <c r="C14" s="117"/>
      <c r="D14" s="117"/>
      <c r="E14" s="117"/>
      <c r="F14" s="117"/>
      <c r="G14" s="117"/>
      <c r="H14" s="117"/>
      <c r="I14" s="117"/>
      <c r="J14" s="117"/>
      <c r="K14" s="117"/>
      <c r="L14" s="117"/>
    </row>
    <row r="15" spans="1:12">
      <c r="A15" s="301" t="s">
        <v>182</v>
      </c>
      <c r="B15" s="117"/>
      <c r="C15" s="117"/>
      <c r="D15" s="117"/>
      <c r="E15" s="117"/>
      <c r="F15" s="117"/>
      <c r="G15" s="117"/>
      <c r="H15" s="117"/>
      <c r="I15" s="117"/>
      <c r="J15" s="117"/>
      <c r="K15" s="117"/>
      <c r="L15" s="117"/>
    </row>
    <row r="16" spans="1:12">
      <c r="A16" s="414" t="s">
        <v>918</v>
      </c>
      <c r="B16" s="117"/>
      <c r="C16" s="117"/>
      <c r="D16" s="117"/>
      <c r="E16" s="117"/>
      <c r="F16" s="117"/>
      <c r="G16" s="117"/>
      <c r="H16" s="117"/>
      <c r="I16" s="1215" t="s">
        <v>175</v>
      </c>
      <c r="J16" s="1215"/>
      <c r="K16" s="1215"/>
      <c r="L16" s="1215"/>
    </row>
    <row r="17" spans="1:12">
      <c r="A17" s="301" t="s">
        <v>183</v>
      </c>
      <c r="B17" s="117"/>
      <c r="C17" s="415">
        <v>99.16</v>
      </c>
      <c r="D17" s="416" t="s">
        <v>184</v>
      </c>
      <c r="E17" s="117"/>
      <c r="F17" s="117"/>
      <c r="G17" s="117"/>
      <c r="H17" s="117"/>
      <c r="I17" s="1208" t="s">
        <v>848</v>
      </c>
      <c r="J17" s="1208"/>
      <c r="K17" s="417">
        <f>C17+C42</f>
        <v>117.06</v>
      </c>
      <c r="L17" s="416" t="s">
        <v>184</v>
      </c>
    </row>
    <row r="18" spans="1:12">
      <c r="A18" s="301" t="s">
        <v>847</v>
      </c>
      <c r="B18" s="117"/>
      <c r="C18" s="415">
        <v>161</v>
      </c>
      <c r="D18" s="416" t="s">
        <v>185</v>
      </c>
      <c r="E18" s="117"/>
      <c r="F18" s="117"/>
      <c r="G18" s="117"/>
      <c r="H18" s="117"/>
      <c r="I18" s="1208" t="s">
        <v>847</v>
      </c>
      <c r="J18" s="1208"/>
      <c r="K18" s="417">
        <f>C18+C43</f>
        <v>434.8</v>
      </c>
      <c r="L18" s="416" t="s">
        <v>185</v>
      </c>
    </row>
    <row r="19" spans="1:12" ht="38.25">
      <c r="A19" s="301" t="s">
        <v>190</v>
      </c>
      <c r="B19" s="418" t="s">
        <v>191</v>
      </c>
      <c r="C19" s="426">
        <v>230</v>
      </c>
      <c r="D19" s="427" t="s">
        <v>187</v>
      </c>
      <c r="E19" s="1213">
        <f>C19+C20+C22+C24</f>
        <v>654</v>
      </c>
      <c r="F19" s="1208" t="s">
        <v>187</v>
      </c>
      <c r="G19" s="1208" t="s">
        <v>223</v>
      </c>
      <c r="H19" s="117"/>
      <c r="I19" s="1208" t="s">
        <v>186</v>
      </c>
      <c r="J19" s="1208"/>
      <c r="K19" s="417">
        <f>E19+E44</f>
        <v>1268</v>
      </c>
      <c r="L19" s="416" t="s">
        <v>187</v>
      </c>
    </row>
    <row r="20" spans="1:12" ht="38.25">
      <c r="A20" s="117"/>
      <c r="B20" s="418" t="s">
        <v>196</v>
      </c>
      <c r="C20" s="426">
        <v>209</v>
      </c>
      <c r="D20" s="427" t="s">
        <v>187</v>
      </c>
      <c r="E20" s="1213"/>
      <c r="F20" s="1208"/>
      <c r="G20" s="1208"/>
      <c r="H20" s="117"/>
      <c r="I20" s="1208" t="s">
        <v>189</v>
      </c>
      <c r="J20" s="1208"/>
      <c r="K20" s="417">
        <f>E22+E46</f>
        <v>573</v>
      </c>
      <c r="L20" s="416" t="s">
        <v>187</v>
      </c>
    </row>
    <row r="21" spans="1:12" ht="38.25">
      <c r="A21" s="117"/>
      <c r="B21" s="418" t="s">
        <v>197</v>
      </c>
      <c r="C21" s="426">
        <v>62</v>
      </c>
      <c r="D21" s="427" t="s">
        <v>187</v>
      </c>
      <c r="E21" s="1213"/>
      <c r="F21" s="1208"/>
      <c r="G21" s="1208"/>
      <c r="H21" s="117"/>
      <c r="I21" s="416"/>
      <c r="J21" s="416"/>
      <c r="K21" s="417"/>
      <c r="L21" s="416"/>
    </row>
    <row r="22" spans="1:12" ht="38.25">
      <c r="A22" s="117"/>
      <c r="B22" s="418" t="s">
        <v>200</v>
      </c>
      <c r="C22" s="426">
        <v>97</v>
      </c>
      <c r="D22" s="427" t="s">
        <v>187</v>
      </c>
      <c r="E22" s="1213">
        <f>C21+C23+C25</f>
        <v>342</v>
      </c>
      <c r="F22" s="1208" t="s">
        <v>187</v>
      </c>
      <c r="G22" s="1208" t="s">
        <v>224</v>
      </c>
      <c r="H22" s="117"/>
      <c r="I22" s="117"/>
      <c r="J22" s="117"/>
      <c r="K22" s="117"/>
      <c r="L22" s="117"/>
    </row>
    <row r="23" spans="1:12" ht="38.25">
      <c r="A23" s="117"/>
      <c r="B23" s="418" t="s">
        <v>201</v>
      </c>
      <c r="C23" s="426">
        <v>197</v>
      </c>
      <c r="D23" s="427" t="s">
        <v>187</v>
      </c>
      <c r="E23" s="1208"/>
      <c r="F23" s="1208"/>
      <c r="G23" s="1208"/>
      <c r="H23" s="117"/>
      <c r="I23" s="117"/>
      <c r="J23" s="117"/>
      <c r="K23" s="117"/>
      <c r="L23" s="117"/>
    </row>
    <row r="24" spans="1:12" ht="38.25">
      <c r="A24" s="117"/>
      <c r="B24" s="418" t="s">
        <v>225</v>
      </c>
      <c r="C24" s="426">
        <v>118</v>
      </c>
      <c r="D24" s="427" t="s">
        <v>187</v>
      </c>
      <c r="E24" s="1208"/>
      <c r="F24" s="1208"/>
      <c r="G24" s="1208"/>
      <c r="H24" s="117"/>
      <c r="I24" s="1214" t="s">
        <v>919</v>
      </c>
      <c r="J24" s="1214"/>
      <c r="K24" s="1214"/>
      <c r="L24" s="1214"/>
    </row>
    <row r="25" spans="1:12" ht="38.25">
      <c r="A25" s="117"/>
      <c r="B25" s="418" t="s">
        <v>226</v>
      </c>
      <c r="C25" s="426">
        <v>83</v>
      </c>
      <c r="D25" s="427" t="s">
        <v>187</v>
      </c>
      <c r="E25" s="1208"/>
      <c r="F25" s="1208"/>
      <c r="G25" s="1208"/>
      <c r="H25" s="117"/>
      <c r="I25" s="435"/>
      <c r="J25" s="435"/>
      <c r="K25" s="435"/>
      <c r="L25" s="435"/>
    </row>
    <row r="26" spans="1:12">
      <c r="A26" s="117"/>
      <c r="B26" s="117"/>
      <c r="C26" s="117"/>
      <c r="D26" s="117"/>
      <c r="E26" s="117"/>
      <c r="F26" s="117"/>
      <c r="G26" s="117"/>
      <c r="H26" s="117"/>
      <c r="I26" s="1212" t="s">
        <v>848</v>
      </c>
      <c r="J26" s="1212"/>
      <c r="K26" s="420">
        <f>C29+C51+C74</f>
        <v>369.51</v>
      </c>
      <c r="L26" s="421" t="s">
        <v>192</v>
      </c>
    </row>
    <row r="27" spans="1:12">
      <c r="A27" s="301" t="s">
        <v>206</v>
      </c>
      <c r="B27" s="117"/>
      <c r="C27" s="117"/>
      <c r="D27" s="117"/>
      <c r="E27" s="117"/>
      <c r="F27" s="117"/>
      <c r="G27" s="117"/>
      <c r="H27" s="117"/>
      <c r="I27" s="1212" t="s">
        <v>847</v>
      </c>
      <c r="J27" s="1212"/>
      <c r="K27" s="420">
        <f>C30+C52+C75</f>
        <v>2480.13</v>
      </c>
      <c r="L27" s="421" t="s">
        <v>194</v>
      </c>
    </row>
    <row r="28" spans="1:12">
      <c r="A28" s="414" t="s">
        <v>227</v>
      </c>
      <c r="B28" s="117"/>
      <c r="C28" s="117"/>
      <c r="D28" s="117"/>
      <c r="E28" s="117"/>
      <c r="F28" s="117"/>
      <c r="G28" s="117"/>
      <c r="H28" s="117"/>
      <c r="I28" s="1212" t="s">
        <v>186</v>
      </c>
      <c r="J28" s="1212"/>
      <c r="K28" s="420">
        <f>E31+E53+E63+E67+E76+E84+E88</f>
        <v>17167</v>
      </c>
      <c r="L28" s="421" t="s">
        <v>187</v>
      </c>
    </row>
    <row r="29" spans="1:12">
      <c r="A29" s="301" t="s">
        <v>183</v>
      </c>
      <c r="B29" s="117"/>
      <c r="C29" s="436">
        <v>39.299999999999997</v>
      </c>
      <c r="D29" s="421" t="s">
        <v>192</v>
      </c>
      <c r="E29" s="117"/>
      <c r="F29" s="117"/>
      <c r="G29" s="117"/>
      <c r="H29" s="117"/>
      <c r="I29" s="1212" t="s">
        <v>189</v>
      </c>
      <c r="J29" s="1212"/>
      <c r="K29" s="420">
        <f>E35+E57+E64+E79+E85</f>
        <v>2361</v>
      </c>
      <c r="L29" s="421" t="s">
        <v>187</v>
      </c>
    </row>
    <row r="30" spans="1:12">
      <c r="A30" s="301" t="s">
        <v>847</v>
      </c>
      <c r="B30" s="117"/>
      <c r="C30" s="436">
        <v>595.84</v>
      </c>
      <c r="D30" s="421" t="s">
        <v>194</v>
      </c>
      <c r="E30" s="117"/>
      <c r="F30" s="117"/>
      <c r="G30" s="117"/>
      <c r="H30" s="117"/>
      <c r="I30" s="117"/>
      <c r="J30" s="117"/>
      <c r="K30" s="117"/>
      <c r="L30" s="117"/>
    </row>
    <row r="31" spans="1:12" ht="38.25">
      <c r="A31" s="301" t="s">
        <v>190</v>
      </c>
      <c r="B31" s="418" t="s">
        <v>210</v>
      </c>
      <c r="C31" s="426">
        <v>620</v>
      </c>
      <c r="D31" s="427" t="s">
        <v>187</v>
      </c>
      <c r="E31" s="1211">
        <f>C31+C33+C35+C37</f>
        <v>2771</v>
      </c>
      <c r="F31" s="1212" t="s">
        <v>187</v>
      </c>
      <c r="G31" s="1212" t="s">
        <v>223</v>
      </c>
      <c r="H31" s="117"/>
      <c r="I31" s="117"/>
      <c r="J31" s="117"/>
      <c r="K31" s="117"/>
      <c r="L31" s="117"/>
    </row>
    <row r="32" spans="1:12" ht="38.25">
      <c r="A32" s="117"/>
      <c r="B32" s="418" t="s">
        <v>211</v>
      </c>
      <c r="C32" s="426">
        <v>215</v>
      </c>
      <c r="D32" s="427" t="s">
        <v>187</v>
      </c>
      <c r="E32" s="1212"/>
      <c r="F32" s="1212"/>
      <c r="G32" s="1212"/>
      <c r="H32" s="117"/>
      <c r="I32" s="117"/>
      <c r="J32" s="117"/>
      <c r="K32" s="117"/>
      <c r="L32" s="117"/>
    </row>
    <row r="33" spans="1:12" ht="38.25">
      <c r="A33" s="117"/>
      <c r="B33" s="418" t="s">
        <v>228</v>
      </c>
      <c r="C33" s="426">
        <v>795</v>
      </c>
      <c r="D33" s="427" t="s">
        <v>187</v>
      </c>
      <c r="E33" s="1212"/>
      <c r="F33" s="1212"/>
      <c r="G33" s="1212"/>
      <c r="H33" s="117"/>
      <c r="I33" s="117"/>
      <c r="J33" s="117"/>
      <c r="K33" s="117"/>
      <c r="L33" s="117"/>
    </row>
    <row r="34" spans="1:12" ht="38.25">
      <c r="A34" s="117"/>
      <c r="B34" s="418" t="s">
        <v>229</v>
      </c>
      <c r="C34" s="426">
        <v>315</v>
      </c>
      <c r="D34" s="427" t="s">
        <v>187</v>
      </c>
      <c r="E34" s="1212"/>
      <c r="F34" s="1212"/>
      <c r="G34" s="1212"/>
      <c r="H34" s="117"/>
      <c r="I34" s="117"/>
      <c r="J34" s="117"/>
      <c r="K34" s="117"/>
      <c r="L34" s="117"/>
    </row>
    <row r="35" spans="1:12" ht="38.25">
      <c r="A35" s="117"/>
      <c r="B35" s="418" t="s">
        <v>230</v>
      </c>
      <c r="C35" s="426">
        <v>521</v>
      </c>
      <c r="D35" s="427" t="s">
        <v>187</v>
      </c>
      <c r="E35" s="1211">
        <f>C32+C34+C36+C38</f>
        <v>923</v>
      </c>
      <c r="F35" s="1212" t="s">
        <v>187</v>
      </c>
      <c r="G35" s="1212" t="s">
        <v>224</v>
      </c>
      <c r="H35" s="117"/>
      <c r="I35" s="117"/>
      <c r="J35" s="117"/>
      <c r="K35" s="117"/>
      <c r="L35" s="117"/>
    </row>
    <row r="36" spans="1:12" ht="38.25">
      <c r="A36" s="117"/>
      <c r="B36" s="418" t="s">
        <v>231</v>
      </c>
      <c r="C36" s="426">
        <v>216</v>
      </c>
      <c r="D36" s="427" t="s">
        <v>187</v>
      </c>
      <c r="E36" s="1212"/>
      <c r="F36" s="1212"/>
      <c r="G36" s="1212"/>
      <c r="H36" s="117"/>
      <c r="I36" s="117"/>
      <c r="J36" s="117"/>
      <c r="K36" s="117"/>
      <c r="L36" s="117"/>
    </row>
    <row r="37" spans="1:12" ht="38.25">
      <c r="A37" s="117"/>
      <c r="B37" s="418" t="s">
        <v>232</v>
      </c>
      <c r="C37" s="426">
        <v>835</v>
      </c>
      <c r="D37" s="427" t="s">
        <v>187</v>
      </c>
      <c r="E37" s="1212"/>
      <c r="F37" s="1212"/>
      <c r="G37" s="1212"/>
      <c r="H37" s="117"/>
      <c r="I37" s="117"/>
      <c r="J37" s="117"/>
      <c r="K37" s="117"/>
      <c r="L37" s="117"/>
    </row>
    <row r="38" spans="1:12" ht="38.25">
      <c r="A38" s="117"/>
      <c r="B38" s="418" t="s">
        <v>233</v>
      </c>
      <c r="C38" s="426">
        <v>177</v>
      </c>
      <c r="D38" s="427" t="s">
        <v>187</v>
      </c>
      <c r="E38" s="1212"/>
      <c r="F38" s="1212"/>
      <c r="G38" s="1212"/>
      <c r="H38" s="117"/>
      <c r="I38" s="117"/>
      <c r="J38" s="117"/>
      <c r="K38" s="117"/>
      <c r="L38" s="117"/>
    </row>
    <row r="39" spans="1:12">
      <c r="A39" s="117"/>
      <c r="B39" s="117"/>
      <c r="C39" s="117"/>
      <c r="D39" s="117"/>
      <c r="E39" s="117"/>
      <c r="F39" s="117"/>
      <c r="G39" s="117"/>
      <c r="H39" s="117"/>
      <c r="I39" s="117"/>
      <c r="J39" s="117"/>
      <c r="K39" s="117"/>
      <c r="L39" s="117"/>
    </row>
    <row r="40" spans="1:12">
      <c r="A40" s="301" t="s">
        <v>234</v>
      </c>
      <c r="B40" s="117"/>
      <c r="C40" s="117"/>
      <c r="D40" s="117"/>
      <c r="E40" s="117"/>
      <c r="F40" s="117"/>
      <c r="G40" s="117"/>
      <c r="H40" s="117"/>
      <c r="I40" s="117"/>
      <c r="J40" s="117"/>
      <c r="K40" s="117"/>
      <c r="L40" s="117"/>
    </row>
    <row r="41" spans="1:12">
      <c r="A41" s="414" t="s">
        <v>235</v>
      </c>
      <c r="B41" s="117"/>
      <c r="C41" s="117"/>
      <c r="D41" s="117"/>
      <c r="E41" s="117"/>
      <c r="F41" s="117"/>
      <c r="G41" s="117"/>
      <c r="H41" s="117"/>
      <c r="I41" s="117"/>
      <c r="J41" s="117"/>
      <c r="K41" s="117"/>
      <c r="L41" s="117"/>
    </row>
    <row r="42" spans="1:12">
      <c r="A42" s="301" t="s">
        <v>183</v>
      </c>
      <c r="B42" s="117"/>
      <c r="C42" s="415">
        <v>17.899999999999999</v>
      </c>
      <c r="D42" s="416" t="s">
        <v>184</v>
      </c>
      <c r="E42" s="117"/>
      <c r="F42" s="117"/>
      <c r="G42" s="117"/>
      <c r="H42" s="117"/>
      <c r="I42" s="117"/>
      <c r="J42" s="117"/>
      <c r="K42" s="117"/>
      <c r="L42" s="117"/>
    </row>
    <row r="43" spans="1:12">
      <c r="A43" s="301" t="s">
        <v>847</v>
      </c>
      <c r="B43" s="117"/>
      <c r="C43" s="415">
        <v>273.8</v>
      </c>
      <c r="D43" s="416" t="s">
        <v>185</v>
      </c>
      <c r="E43" s="117"/>
      <c r="F43" s="117"/>
      <c r="G43" s="117"/>
      <c r="H43" s="117"/>
      <c r="I43" s="117"/>
      <c r="J43" s="117"/>
      <c r="K43" s="117"/>
      <c r="L43" s="117"/>
    </row>
    <row r="44" spans="1:12" ht="38.25">
      <c r="A44" s="301" t="s">
        <v>190</v>
      </c>
      <c r="B44" s="418" t="s">
        <v>236</v>
      </c>
      <c r="C44" s="426">
        <v>123</v>
      </c>
      <c r="D44" s="427" t="s">
        <v>187</v>
      </c>
      <c r="E44" s="1213">
        <f>C44+C46</f>
        <v>614</v>
      </c>
      <c r="F44" s="1208" t="s">
        <v>187</v>
      </c>
      <c r="G44" s="1208" t="s">
        <v>223</v>
      </c>
      <c r="H44" s="117"/>
      <c r="I44" s="117"/>
      <c r="J44" s="117"/>
      <c r="K44" s="117"/>
      <c r="L44" s="117"/>
    </row>
    <row r="45" spans="1:12" ht="38.25">
      <c r="A45" s="117"/>
      <c r="B45" s="418" t="s">
        <v>237</v>
      </c>
      <c r="C45" s="426">
        <v>50</v>
      </c>
      <c r="D45" s="427" t="s">
        <v>187</v>
      </c>
      <c r="E45" s="1208"/>
      <c r="F45" s="1208"/>
      <c r="G45" s="1208"/>
      <c r="H45" s="117"/>
      <c r="I45" s="117"/>
      <c r="J45" s="117"/>
      <c r="K45" s="117"/>
      <c r="L45" s="117"/>
    </row>
    <row r="46" spans="1:12" ht="38.25">
      <c r="A46" s="117"/>
      <c r="B46" s="418" t="s">
        <v>238</v>
      </c>
      <c r="C46" s="426">
        <v>491</v>
      </c>
      <c r="D46" s="427" t="s">
        <v>187</v>
      </c>
      <c r="E46" s="1213">
        <f>C45+C47</f>
        <v>231</v>
      </c>
      <c r="F46" s="1208" t="s">
        <v>187</v>
      </c>
      <c r="G46" s="1208" t="s">
        <v>224</v>
      </c>
      <c r="H46" s="117"/>
      <c r="I46" s="117"/>
      <c r="J46" s="117"/>
      <c r="K46" s="117"/>
      <c r="L46" s="117"/>
    </row>
    <row r="47" spans="1:12" ht="38.25">
      <c r="A47" s="117"/>
      <c r="B47" s="418" t="s">
        <v>239</v>
      </c>
      <c r="C47" s="426">
        <v>181</v>
      </c>
      <c r="D47" s="427" t="s">
        <v>187</v>
      </c>
      <c r="E47" s="1208"/>
      <c r="F47" s="1208"/>
      <c r="G47" s="1208"/>
      <c r="H47" s="117"/>
      <c r="I47" s="117"/>
      <c r="J47" s="117"/>
      <c r="K47" s="117"/>
      <c r="L47" s="117"/>
    </row>
    <row r="48" spans="1:12">
      <c r="A48" s="117"/>
      <c r="B48" s="418"/>
      <c r="C48" s="426"/>
      <c r="D48" s="427"/>
      <c r="E48" s="117"/>
      <c r="F48" s="117"/>
      <c r="G48" s="117"/>
      <c r="H48" s="117"/>
      <c r="I48" s="117"/>
      <c r="J48" s="117"/>
      <c r="K48" s="117"/>
      <c r="L48" s="117"/>
    </row>
    <row r="49" spans="1:12">
      <c r="A49" s="301" t="s">
        <v>240</v>
      </c>
      <c r="B49" s="117"/>
      <c r="C49" s="117"/>
      <c r="D49" s="117"/>
      <c r="E49" s="117"/>
      <c r="F49" s="117"/>
      <c r="G49" s="117"/>
      <c r="H49" s="117"/>
      <c r="I49" s="117"/>
      <c r="J49" s="117"/>
      <c r="K49" s="117"/>
      <c r="L49" s="117"/>
    </row>
    <row r="50" spans="1:12">
      <c r="A50" s="414" t="s">
        <v>241</v>
      </c>
      <c r="B50" s="117"/>
      <c r="C50" s="117"/>
      <c r="D50" s="117"/>
      <c r="E50" s="117"/>
      <c r="F50" s="117"/>
      <c r="G50" s="117"/>
      <c r="H50" s="117"/>
      <c r="I50" s="117"/>
      <c r="J50" s="117"/>
      <c r="K50" s="117"/>
      <c r="L50" s="117"/>
    </row>
    <row r="51" spans="1:12">
      <c r="A51" s="301" t="s">
        <v>183</v>
      </c>
      <c r="B51" s="117"/>
      <c r="C51" s="436">
        <v>186.88</v>
      </c>
      <c r="D51" s="421" t="s">
        <v>192</v>
      </c>
      <c r="E51" s="117"/>
      <c r="F51" s="117"/>
      <c r="G51" s="117"/>
      <c r="H51" s="117"/>
      <c r="I51" s="117"/>
      <c r="J51" s="117"/>
      <c r="K51" s="117"/>
      <c r="L51" s="117"/>
    </row>
    <row r="52" spans="1:12">
      <c r="A52" s="301" t="s">
        <v>847</v>
      </c>
      <c r="B52" s="117"/>
      <c r="C52" s="436">
        <v>766</v>
      </c>
      <c r="D52" s="421" t="s">
        <v>194</v>
      </c>
      <c r="E52" s="117"/>
      <c r="F52" s="117"/>
      <c r="G52" s="117"/>
      <c r="H52" s="117"/>
      <c r="I52" s="117"/>
      <c r="J52" s="117"/>
      <c r="K52" s="117"/>
      <c r="L52" s="117"/>
    </row>
    <row r="53" spans="1:12" ht="38.25">
      <c r="A53" s="301" t="s">
        <v>190</v>
      </c>
      <c r="B53" s="418" t="s">
        <v>242</v>
      </c>
      <c r="C53" s="426">
        <v>757</v>
      </c>
      <c r="D53" s="427" t="s">
        <v>187</v>
      </c>
      <c r="E53" s="1211">
        <f>C53+C55+C57+C59</f>
        <v>2479</v>
      </c>
      <c r="F53" s="1212" t="s">
        <v>187</v>
      </c>
      <c r="G53" s="1212" t="s">
        <v>223</v>
      </c>
      <c r="H53" s="117"/>
      <c r="I53" s="117"/>
      <c r="J53" s="117"/>
      <c r="K53" s="117"/>
      <c r="L53" s="117"/>
    </row>
    <row r="54" spans="1:12" ht="38.25">
      <c r="A54" s="117"/>
      <c r="B54" s="418" t="s">
        <v>243</v>
      </c>
      <c r="C54" s="426">
        <v>166</v>
      </c>
      <c r="D54" s="427" t="s">
        <v>187</v>
      </c>
      <c r="E54" s="1212"/>
      <c r="F54" s="1212"/>
      <c r="G54" s="1212"/>
      <c r="H54" s="117"/>
      <c r="I54" s="117"/>
      <c r="J54" s="117"/>
      <c r="K54" s="117"/>
      <c r="L54" s="117"/>
    </row>
    <row r="55" spans="1:12" ht="38.25">
      <c r="A55" s="117"/>
      <c r="B55" s="418" t="s">
        <v>244</v>
      </c>
      <c r="C55" s="426">
        <v>490</v>
      </c>
      <c r="D55" s="427" t="s">
        <v>187</v>
      </c>
      <c r="E55" s="1212"/>
      <c r="F55" s="1212"/>
      <c r="G55" s="1212"/>
      <c r="H55" s="117"/>
      <c r="I55" s="117"/>
      <c r="J55" s="117"/>
      <c r="K55" s="117"/>
      <c r="L55" s="117"/>
    </row>
    <row r="56" spans="1:12" ht="38.25">
      <c r="A56" s="117"/>
      <c r="B56" s="418" t="s">
        <v>245</v>
      </c>
      <c r="C56" s="426">
        <v>67</v>
      </c>
      <c r="D56" s="427" t="s">
        <v>187</v>
      </c>
      <c r="E56" s="1212"/>
      <c r="F56" s="1212"/>
      <c r="G56" s="1212"/>
      <c r="H56" s="117"/>
      <c r="I56" s="117"/>
      <c r="J56" s="117"/>
      <c r="K56" s="117"/>
      <c r="L56" s="117"/>
    </row>
    <row r="57" spans="1:12" ht="38.25">
      <c r="A57" s="117"/>
      <c r="B57" s="418" t="s">
        <v>246</v>
      </c>
      <c r="C57" s="426">
        <v>453</v>
      </c>
      <c r="D57" s="427" t="s">
        <v>187</v>
      </c>
      <c r="E57" s="1211">
        <f>C54+C56+C58+C60</f>
        <v>425</v>
      </c>
      <c r="F57" s="1212" t="s">
        <v>187</v>
      </c>
      <c r="G57" s="1212" t="s">
        <v>224</v>
      </c>
      <c r="H57" s="117"/>
      <c r="I57" s="117"/>
      <c r="J57" s="117"/>
      <c r="K57" s="117"/>
      <c r="L57" s="117"/>
    </row>
    <row r="58" spans="1:12" ht="38.25">
      <c r="A58" s="117"/>
      <c r="B58" s="418" t="s">
        <v>247</v>
      </c>
      <c r="C58" s="426">
        <v>48</v>
      </c>
      <c r="D58" s="427" t="s">
        <v>187</v>
      </c>
      <c r="E58" s="1212"/>
      <c r="F58" s="1212"/>
      <c r="G58" s="1212"/>
      <c r="H58" s="117"/>
      <c r="I58" s="117"/>
      <c r="J58" s="117"/>
      <c r="K58" s="117"/>
      <c r="L58" s="117"/>
    </row>
    <row r="59" spans="1:12" ht="38.25">
      <c r="A59" s="117"/>
      <c r="B59" s="418" t="s">
        <v>248</v>
      </c>
      <c r="C59" s="426">
        <v>779</v>
      </c>
      <c r="D59" s="427" t="s">
        <v>187</v>
      </c>
      <c r="E59" s="1212"/>
      <c r="F59" s="1212"/>
      <c r="G59" s="1212"/>
      <c r="H59" s="117"/>
      <c r="I59" s="117"/>
      <c r="J59" s="117"/>
      <c r="K59" s="117"/>
      <c r="L59" s="117"/>
    </row>
    <row r="60" spans="1:12" ht="38.25">
      <c r="A60" s="117"/>
      <c r="B60" s="418" t="s">
        <v>249</v>
      </c>
      <c r="C60" s="426">
        <v>144</v>
      </c>
      <c r="D60" s="427" t="s">
        <v>187</v>
      </c>
      <c r="E60" s="1212"/>
      <c r="F60" s="1212"/>
      <c r="G60" s="1212"/>
      <c r="H60" s="117"/>
      <c r="I60" s="117"/>
      <c r="J60" s="117"/>
      <c r="K60" s="117"/>
      <c r="L60" s="117"/>
    </row>
    <row r="61" spans="1:12">
      <c r="A61" s="117"/>
      <c r="B61" s="418"/>
      <c r="C61" s="426"/>
      <c r="D61" s="427"/>
      <c r="E61" s="117"/>
      <c r="F61" s="117"/>
      <c r="G61" s="117"/>
      <c r="H61" s="117"/>
      <c r="I61" s="117"/>
      <c r="J61" s="117"/>
      <c r="K61" s="117"/>
      <c r="L61" s="117"/>
    </row>
    <row r="62" spans="1:12">
      <c r="A62" s="301" t="s">
        <v>250</v>
      </c>
      <c r="B62" s="117"/>
      <c r="C62" s="117"/>
      <c r="D62" s="117"/>
      <c r="E62" s="117"/>
      <c r="F62" s="117"/>
      <c r="G62" s="117"/>
      <c r="H62" s="117"/>
      <c r="I62" s="117"/>
      <c r="J62" s="117"/>
      <c r="K62" s="117"/>
      <c r="L62" s="117"/>
    </row>
    <row r="63" spans="1:12">
      <c r="A63" s="117" t="s">
        <v>251</v>
      </c>
      <c r="B63" s="418" t="s">
        <v>204</v>
      </c>
      <c r="C63" s="426">
        <v>1821</v>
      </c>
      <c r="D63" s="427" t="s">
        <v>187</v>
      </c>
      <c r="E63" s="436">
        <f>C63</f>
        <v>1821</v>
      </c>
      <c r="F63" s="421" t="s">
        <v>187</v>
      </c>
      <c r="G63" s="437" t="s">
        <v>223</v>
      </c>
      <c r="H63" s="117"/>
      <c r="I63" s="117"/>
      <c r="J63" s="117"/>
      <c r="K63" s="117"/>
      <c r="L63" s="117"/>
    </row>
    <row r="64" spans="1:12">
      <c r="A64" s="117"/>
      <c r="B64" s="418" t="s">
        <v>205</v>
      </c>
      <c r="C64" s="426">
        <v>275</v>
      </c>
      <c r="D64" s="427" t="s">
        <v>187</v>
      </c>
      <c r="E64" s="436">
        <f>C64</f>
        <v>275</v>
      </c>
      <c r="F64" s="421" t="s">
        <v>187</v>
      </c>
      <c r="G64" s="437" t="s">
        <v>224</v>
      </c>
      <c r="H64" s="117"/>
      <c r="I64" s="117"/>
      <c r="J64" s="117"/>
      <c r="K64" s="117"/>
      <c r="L64" s="117"/>
    </row>
    <row r="65" spans="1:12">
      <c r="A65" s="117"/>
      <c r="B65" s="418"/>
      <c r="C65" s="426"/>
      <c r="D65" s="427"/>
      <c r="E65" s="117"/>
      <c r="F65" s="117"/>
      <c r="G65" s="117"/>
      <c r="H65" s="117"/>
      <c r="I65" s="117"/>
      <c r="J65" s="117"/>
      <c r="K65" s="117"/>
      <c r="L65" s="117"/>
    </row>
    <row r="66" spans="1:12">
      <c r="A66" s="301" t="s">
        <v>252</v>
      </c>
      <c r="B66" s="117"/>
      <c r="C66" s="117"/>
      <c r="D66" s="117"/>
      <c r="E66" s="117"/>
      <c r="F66" s="117"/>
      <c r="G66" s="117"/>
      <c r="H66" s="117"/>
      <c r="I66" s="117"/>
      <c r="J66" s="117"/>
      <c r="K66" s="117"/>
      <c r="L66" s="117"/>
    </row>
    <row r="67" spans="1:12">
      <c r="A67" s="117" t="s">
        <v>253</v>
      </c>
      <c r="B67" s="418" t="s">
        <v>204</v>
      </c>
      <c r="C67" s="426">
        <v>2995</v>
      </c>
      <c r="D67" s="427" t="s">
        <v>187</v>
      </c>
      <c r="E67" s="436">
        <f>C67</f>
        <v>2995</v>
      </c>
      <c r="F67" s="421" t="s">
        <v>187</v>
      </c>
      <c r="G67" s="437" t="s">
        <v>223</v>
      </c>
      <c r="H67" s="117"/>
      <c r="I67" s="117"/>
      <c r="J67" s="117"/>
      <c r="K67" s="117"/>
      <c r="L67" s="117"/>
    </row>
    <row r="68" spans="1:12">
      <c r="A68" s="117"/>
      <c r="B68" s="418"/>
      <c r="C68" s="426"/>
      <c r="D68" s="427"/>
      <c r="E68" s="117"/>
      <c r="F68" s="117"/>
      <c r="G68" s="117"/>
      <c r="H68" s="117"/>
      <c r="I68" s="117"/>
      <c r="J68" s="117"/>
      <c r="K68" s="117"/>
      <c r="L68" s="117"/>
    </row>
    <row r="69" spans="1:12">
      <c r="A69" s="301" t="s">
        <v>254</v>
      </c>
      <c r="B69" s="117"/>
      <c r="C69" s="117"/>
      <c r="D69" s="117"/>
      <c r="E69" s="117"/>
      <c r="F69" s="117"/>
      <c r="G69" s="117"/>
      <c r="H69" s="117"/>
      <c r="I69" s="117"/>
      <c r="J69" s="117"/>
      <c r="K69" s="117"/>
      <c r="L69" s="117"/>
    </row>
    <row r="70" spans="1:12">
      <c r="A70" s="117" t="s">
        <v>255</v>
      </c>
      <c r="B70" s="418"/>
      <c r="C70" s="426">
        <v>0</v>
      </c>
      <c r="D70" s="427" t="s">
        <v>187</v>
      </c>
      <c r="E70" s="117"/>
      <c r="F70" s="117"/>
      <c r="G70" s="117"/>
      <c r="H70" s="117"/>
      <c r="I70" s="117"/>
      <c r="J70" s="117"/>
      <c r="K70" s="117"/>
      <c r="L70" s="117"/>
    </row>
    <row r="71" spans="1:12">
      <c r="A71" s="117"/>
      <c r="B71" s="117"/>
      <c r="C71" s="117"/>
      <c r="D71" s="117"/>
      <c r="E71" s="117"/>
      <c r="F71" s="117"/>
      <c r="G71" s="117"/>
      <c r="H71" s="117"/>
      <c r="I71" s="117"/>
      <c r="J71" s="117"/>
      <c r="K71" s="117"/>
      <c r="L71" s="117"/>
    </row>
    <row r="72" spans="1:12">
      <c r="A72" s="301" t="s">
        <v>256</v>
      </c>
      <c r="B72" s="117"/>
      <c r="C72" s="117"/>
      <c r="D72" s="117"/>
      <c r="E72" s="117"/>
      <c r="F72" s="117"/>
      <c r="G72" s="117"/>
      <c r="H72" s="117"/>
      <c r="I72" s="117"/>
      <c r="J72" s="117"/>
      <c r="K72" s="117"/>
      <c r="L72" s="117"/>
    </row>
    <row r="73" spans="1:12">
      <c r="A73" s="414" t="s">
        <v>207</v>
      </c>
      <c r="B73" s="117"/>
      <c r="C73" s="117"/>
      <c r="D73" s="117"/>
      <c r="E73" s="117"/>
      <c r="F73" s="117"/>
      <c r="G73" s="117"/>
      <c r="H73" s="117"/>
      <c r="I73" s="117"/>
      <c r="J73" s="117"/>
      <c r="K73" s="117"/>
      <c r="L73" s="117"/>
    </row>
    <row r="74" spans="1:12">
      <c r="A74" s="301" t="s">
        <v>183</v>
      </c>
      <c r="B74" s="117"/>
      <c r="C74" s="436">
        <v>143.33000000000001</v>
      </c>
      <c r="D74" s="421" t="s">
        <v>192</v>
      </c>
      <c r="E74" s="117"/>
      <c r="F74" s="117"/>
      <c r="G74" s="117"/>
      <c r="H74" s="117"/>
      <c r="I74" s="117"/>
      <c r="J74" s="117"/>
      <c r="K74" s="117"/>
      <c r="L74" s="117"/>
    </row>
    <row r="75" spans="1:12">
      <c r="A75" s="301" t="s">
        <v>847</v>
      </c>
      <c r="B75" s="117"/>
      <c r="C75" s="436">
        <v>1118.29</v>
      </c>
      <c r="D75" s="421" t="s">
        <v>194</v>
      </c>
      <c r="E75" s="117"/>
      <c r="F75" s="117"/>
      <c r="G75" s="117"/>
      <c r="H75" s="117"/>
      <c r="I75" s="117"/>
      <c r="J75" s="117"/>
      <c r="K75" s="117"/>
      <c r="L75" s="117"/>
    </row>
    <row r="76" spans="1:12" ht="38.25">
      <c r="A76" s="301" t="s">
        <v>190</v>
      </c>
      <c r="B76" s="418" t="s">
        <v>257</v>
      </c>
      <c r="C76" s="426">
        <v>580</v>
      </c>
      <c r="D76" s="427" t="s">
        <v>187</v>
      </c>
      <c r="E76" s="1209">
        <f>C76+C78+C80</f>
        <v>1727</v>
      </c>
      <c r="F76" s="1210" t="s">
        <v>187</v>
      </c>
      <c r="G76" s="1210" t="s">
        <v>223</v>
      </c>
      <c r="H76" s="117"/>
      <c r="I76" s="117"/>
      <c r="J76" s="117"/>
      <c r="K76" s="117"/>
      <c r="L76" s="117"/>
    </row>
    <row r="77" spans="1:12" ht="38.25">
      <c r="A77" s="117"/>
      <c r="B77" s="418" t="s">
        <v>258</v>
      </c>
      <c r="C77" s="426">
        <v>135</v>
      </c>
      <c r="D77" s="427" t="s">
        <v>187</v>
      </c>
      <c r="E77" s="1210"/>
      <c r="F77" s="1210"/>
      <c r="G77" s="1210"/>
      <c r="H77" s="117"/>
      <c r="I77" s="117"/>
      <c r="J77" s="117"/>
      <c r="K77" s="117"/>
      <c r="L77" s="117"/>
    </row>
    <row r="78" spans="1:12" ht="38.25">
      <c r="A78" s="117"/>
      <c r="B78" s="418" t="s">
        <v>259</v>
      </c>
      <c r="C78" s="426">
        <v>566</v>
      </c>
      <c r="D78" s="427" t="s">
        <v>187</v>
      </c>
      <c r="E78" s="1210"/>
      <c r="F78" s="1210"/>
      <c r="G78" s="1210"/>
      <c r="H78" s="117"/>
      <c r="I78" s="117"/>
      <c r="J78" s="117"/>
      <c r="K78" s="117"/>
      <c r="L78" s="117"/>
    </row>
    <row r="79" spans="1:12" ht="38.25">
      <c r="A79" s="117"/>
      <c r="B79" s="418" t="s">
        <v>260</v>
      </c>
      <c r="C79" s="426">
        <v>132</v>
      </c>
      <c r="D79" s="427" t="s">
        <v>187</v>
      </c>
      <c r="E79" s="1209">
        <f>C77+C79+C81</f>
        <v>365</v>
      </c>
      <c r="F79" s="1210" t="s">
        <v>187</v>
      </c>
      <c r="G79" s="1210" t="s">
        <v>224</v>
      </c>
      <c r="H79" s="117"/>
      <c r="I79" s="117"/>
      <c r="J79" s="117"/>
      <c r="K79" s="117"/>
      <c r="L79" s="117"/>
    </row>
    <row r="80" spans="1:12" ht="38.25">
      <c r="A80" s="117"/>
      <c r="B80" s="418" t="s">
        <v>261</v>
      </c>
      <c r="C80" s="426">
        <v>581</v>
      </c>
      <c r="D80" s="427" t="s">
        <v>187</v>
      </c>
      <c r="E80" s="1210"/>
      <c r="F80" s="1210"/>
      <c r="G80" s="1210"/>
      <c r="H80" s="117"/>
      <c r="I80" s="117"/>
      <c r="J80" s="117"/>
      <c r="K80" s="117"/>
      <c r="L80" s="117"/>
    </row>
    <row r="81" spans="1:12" ht="38.25">
      <c r="A81" s="117"/>
      <c r="B81" s="418" t="s">
        <v>262</v>
      </c>
      <c r="C81" s="426">
        <v>98</v>
      </c>
      <c r="D81" s="427" t="s">
        <v>187</v>
      </c>
      <c r="E81" s="1210"/>
      <c r="F81" s="1210"/>
      <c r="G81" s="1210"/>
      <c r="H81" s="117"/>
      <c r="I81" s="117"/>
      <c r="J81" s="117"/>
      <c r="K81" s="117"/>
      <c r="L81" s="117"/>
    </row>
    <row r="82" spans="1:12">
      <c r="A82" s="117"/>
      <c r="B82" s="418"/>
      <c r="C82" s="426"/>
      <c r="D82" s="427"/>
      <c r="E82" s="117"/>
      <c r="F82" s="117"/>
      <c r="G82" s="117"/>
      <c r="H82" s="117"/>
      <c r="I82" s="117"/>
      <c r="J82" s="117"/>
      <c r="K82" s="117"/>
      <c r="L82" s="117"/>
    </row>
    <row r="83" spans="1:12">
      <c r="A83" s="301" t="s">
        <v>263</v>
      </c>
      <c r="B83" s="117"/>
      <c r="C83" s="117"/>
      <c r="D83" s="117"/>
      <c r="E83" s="117"/>
      <c r="F83" s="117"/>
      <c r="G83" s="117"/>
      <c r="H83" s="117"/>
      <c r="I83" s="117"/>
      <c r="J83" s="117"/>
      <c r="K83" s="117"/>
      <c r="L83" s="117"/>
    </row>
    <row r="84" spans="1:12" ht="25.5">
      <c r="A84" s="438" t="s">
        <v>264</v>
      </c>
      <c r="B84" s="418" t="s">
        <v>204</v>
      </c>
      <c r="C84" s="426">
        <v>2123</v>
      </c>
      <c r="D84" s="427" t="s">
        <v>187</v>
      </c>
      <c r="E84" s="436">
        <f>C84</f>
        <v>2123</v>
      </c>
      <c r="F84" s="421" t="s">
        <v>187</v>
      </c>
      <c r="G84" s="437" t="s">
        <v>223</v>
      </c>
      <c r="H84" s="117"/>
      <c r="I84" s="117"/>
      <c r="J84" s="117"/>
      <c r="K84" s="117"/>
      <c r="L84" s="117"/>
    </row>
    <row r="85" spans="1:12">
      <c r="A85" s="117"/>
      <c r="B85" s="418" t="s">
        <v>205</v>
      </c>
      <c r="C85" s="426">
        <v>373</v>
      </c>
      <c r="D85" s="427" t="s">
        <v>187</v>
      </c>
      <c r="E85" s="436">
        <f>C85</f>
        <v>373</v>
      </c>
      <c r="F85" s="421" t="s">
        <v>187</v>
      </c>
      <c r="G85" s="437" t="s">
        <v>224</v>
      </c>
      <c r="H85" s="117"/>
      <c r="I85" s="117"/>
      <c r="J85" s="117"/>
      <c r="K85" s="117"/>
      <c r="L85" s="117"/>
    </row>
    <row r="86" spans="1:12">
      <c r="A86" s="117"/>
      <c r="B86" s="418"/>
      <c r="C86" s="426"/>
      <c r="D86" s="427"/>
      <c r="E86" s="117"/>
      <c r="F86" s="117"/>
      <c r="G86" s="117"/>
      <c r="H86" s="117"/>
      <c r="I86" s="117"/>
      <c r="J86" s="117"/>
      <c r="K86" s="117"/>
      <c r="L86" s="117"/>
    </row>
    <row r="87" spans="1:12">
      <c r="A87" s="301" t="s">
        <v>265</v>
      </c>
      <c r="B87" s="117"/>
      <c r="C87" s="117"/>
      <c r="D87" s="117"/>
      <c r="E87" s="117"/>
      <c r="F87" s="117"/>
      <c r="G87" s="117"/>
      <c r="H87" s="117"/>
      <c r="I87" s="117"/>
      <c r="J87" s="117"/>
      <c r="K87" s="117"/>
      <c r="L87" s="117"/>
    </row>
    <row r="88" spans="1:12" ht="25.5">
      <c r="A88" s="418" t="s">
        <v>266</v>
      </c>
      <c r="B88" s="418" t="s">
        <v>204</v>
      </c>
      <c r="C88" s="426">
        <v>3251</v>
      </c>
      <c r="D88" s="427" t="s">
        <v>187</v>
      </c>
      <c r="E88" s="436">
        <f>C88</f>
        <v>3251</v>
      </c>
      <c r="F88" s="421" t="s">
        <v>187</v>
      </c>
      <c r="G88" s="437" t="s">
        <v>223</v>
      </c>
      <c r="H88" s="117"/>
      <c r="I88" s="117"/>
      <c r="J88" s="117"/>
      <c r="K88" s="117"/>
      <c r="L88" s="117"/>
    </row>
  </sheetData>
  <mergeCells count="44">
    <mergeCell ref="I17:J17"/>
    <mergeCell ref="I16:L16"/>
    <mergeCell ref="A1:G1"/>
    <mergeCell ref="I1:L1"/>
    <mergeCell ref="A2:C2"/>
    <mergeCell ref="E2:G2"/>
    <mergeCell ref="I27:J27"/>
    <mergeCell ref="I18:J18"/>
    <mergeCell ref="E19:E21"/>
    <mergeCell ref="F19:F21"/>
    <mergeCell ref="G19:G21"/>
    <mergeCell ref="I19:J19"/>
    <mergeCell ref="I20:J20"/>
    <mergeCell ref="E22:E25"/>
    <mergeCell ref="F22:F25"/>
    <mergeCell ref="G22:G25"/>
    <mergeCell ref="I24:L24"/>
    <mergeCell ref="I26:J26"/>
    <mergeCell ref="I28:J28"/>
    <mergeCell ref="I29:J29"/>
    <mergeCell ref="E53:E56"/>
    <mergeCell ref="F53:F56"/>
    <mergeCell ref="G53:G56"/>
    <mergeCell ref="E31:E34"/>
    <mergeCell ref="F31:F34"/>
    <mergeCell ref="G31:G34"/>
    <mergeCell ref="E35:E38"/>
    <mergeCell ref="F35:F38"/>
    <mergeCell ref="G35:G38"/>
    <mergeCell ref="E44:E45"/>
    <mergeCell ref="F44:F45"/>
    <mergeCell ref="G44:G45"/>
    <mergeCell ref="E46:E47"/>
    <mergeCell ref="F46:F47"/>
    <mergeCell ref="G46:G47"/>
    <mergeCell ref="E79:E81"/>
    <mergeCell ref="F79:F81"/>
    <mergeCell ref="G79:G81"/>
    <mergeCell ref="E57:E60"/>
    <mergeCell ref="F57:F60"/>
    <mergeCell ref="G57:G60"/>
    <mergeCell ref="E76:E78"/>
    <mergeCell ref="F76:F78"/>
    <mergeCell ref="G76:G78"/>
  </mergeCells>
  <phoneticPr fontId="63" type="noConversion"/>
  <printOptions horizontalCentered="1" verticalCentered="1"/>
  <pageMargins left="0" right="0" top="0.78740157480314965" bottom="0.78740157480314965" header="0.31496062992125984" footer="0.31496062992125984"/>
  <pageSetup paperSize="11" scale="60" orientation="landscape" r:id="rId1"/>
</worksheet>
</file>

<file path=xl/worksheets/sheet12.xml><?xml version="1.0" encoding="utf-8"?>
<worksheet xmlns="http://schemas.openxmlformats.org/spreadsheetml/2006/main" xmlns:r="http://schemas.openxmlformats.org/officeDocument/2006/relationships">
  <sheetPr>
    <tabColor rgb="FF008000"/>
  </sheetPr>
  <dimension ref="A1:L47"/>
  <sheetViews>
    <sheetView workbookViewId="0">
      <selection sqref="A1:G1"/>
    </sheetView>
  </sheetViews>
  <sheetFormatPr defaultRowHeight="12.75"/>
  <cols>
    <col min="1" max="1" width="20.85546875" bestFit="1" customWidth="1"/>
    <col min="5" max="5" width="14.7109375" bestFit="1" customWidth="1"/>
    <col min="7" max="7" width="9.5703125" bestFit="1" customWidth="1"/>
    <col min="9" max="9" width="10.28515625" bestFit="1" customWidth="1"/>
  </cols>
  <sheetData>
    <row r="1" spans="1:12" ht="15.75" thickBot="1">
      <c r="A1" s="1216" t="s">
        <v>174</v>
      </c>
      <c r="B1" s="1217"/>
      <c r="C1" s="1217"/>
      <c r="D1" s="1217"/>
      <c r="E1" s="1217"/>
      <c r="F1" s="1217"/>
      <c r="G1" s="1218"/>
      <c r="H1" s="117"/>
      <c r="I1" s="1219" t="s">
        <v>918</v>
      </c>
      <c r="J1" s="1219"/>
      <c r="K1" s="1219"/>
      <c r="L1" s="1219"/>
    </row>
    <row r="2" spans="1:12" ht="15.75" thickBot="1">
      <c r="A2" s="1216" t="s">
        <v>175</v>
      </c>
      <c r="B2" s="1217"/>
      <c r="C2" s="1218"/>
      <c r="D2" s="383"/>
      <c r="E2" s="1216" t="s">
        <v>919</v>
      </c>
      <c r="F2" s="1217"/>
      <c r="G2" s="1218"/>
      <c r="H2" s="117"/>
      <c r="I2" s="384" t="s">
        <v>920</v>
      </c>
      <c r="J2" s="384" t="s">
        <v>728</v>
      </c>
      <c r="K2" s="384" t="s">
        <v>921</v>
      </c>
      <c r="L2" s="384" t="s">
        <v>922</v>
      </c>
    </row>
    <row r="3" spans="1:12" ht="15">
      <c r="A3" s="385" t="s">
        <v>176</v>
      </c>
      <c r="B3" s="386" t="s">
        <v>881</v>
      </c>
      <c r="C3" s="387">
        <v>20.8</v>
      </c>
      <c r="D3" s="388"/>
      <c r="E3" s="385" t="s">
        <v>176</v>
      </c>
      <c r="F3" s="386" t="s">
        <v>881</v>
      </c>
      <c r="G3" s="387">
        <v>13.2</v>
      </c>
      <c r="H3" s="117"/>
      <c r="I3" s="389" t="s">
        <v>177</v>
      </c>
      <c r="J3" s="390">
        <v>7</v>
      </c>
      <c r="K3" s="390">
        <f>1.2*1.2</f>
        <v>1.44</v>
      </c>
      <c r="L3" s="391">
        <f>J3*K3</f>
        <v>10.08</v>
      </c>
    </row>
    <row r="4" spans="1:12" ht="15">
      <c r="A4" s="392" t="s">
        <v>847</v>
      </c>
      <c r="B4" s="393" t="s">
        <v>880</v>
      </c>
      <c r="C4" s="394">
        <v>167.8</v>
      </c>
      <c r="D4" s="395"/>
      <c r="E4" s="392" t="s">
        <v>847</v>
      </c>
      <c r="F4" s="393" t="s">
        <v>880</v>
      </c>
      <c r="G4" s="394">
        <v>175</v>
      </c>
      <c r="H4" s="117"/>
      <c r="I4" s="396" t="s">
        <v>178</v>
      </c>
      <c r="J4" s="397">
        <v>2</v>
      </c>
      <c r="K4" s="397">
        <f>1.3*1.3</f>
        <v>1.6900000000000002</v>
      </c>
      <c r="L4" s="398">
        <f>J4*K4</f>
        <v>3.3800000000000003</v>
      </c>
    </row>
    <row r="5" spans="1:12" ht="15">
      <c r="A5" s="392" t="s">
        <v>923</v>
      </c>
      <c r="B5" s="393" t="s">
        <v>671</v>
      </c>
      <c r="C5" s="387">
        <v>266</v>
      </c>
      <c r="D5" s="395"/>
      <c r="E5" s="392" t="s">
        <v>923</v>
      </c>
      <c r="F5" s="393" t="s">
        <v>671</v>
      </c>
      <c r="G5" s="394">
        <v>1117</v>
      </c>
      <c r="H5" s="117"/>
      <c r="I5" s="396" t="s">
        <v>179</v>
      </c>
      <c r="J5" s="397">
        <v>1</v>
      </c>
      <c r="K5" s="397">
        <f>1.4*1.4</f>
        <v>1.9599999999999997</v>
      </c>
      <c r="L5" s="398">
        <f>J5*K5</f>
        <v>1.9599999999999997</v>
      </c>
    </row>
    <row r="6" spans="1:12" ht="15.75" thickBot="1">
      <c r="A6" s="399" t="s">
        <v>906</v>
      </c>
      <c r="B6" s="400" t="s">
        <v>671</v>
      </c>
      <c r="C6" s="401">
        <v>22</v>
      </c>
      <c r="D6" s="402"/>
      <c r="E6" s="399" t="s">
        <v>906</v>
      </c>
      <c r="F6" s="400" t="s">
        <v>671</v>
      </c>
      <c r="G6" s="401">
        <v>177</v>
      </c>
      <c r="H6" s="117"/>
      <c r="I6" s="396" t="s">
        <v>180</v>
      </c>
      <c r="J6" s="397">
        <v>4</v>
      </c>
      <c r="K6" s="397">
        <f>0.8*0.8</f>
        <v>0.64000000000000012</v>
      </c>
      <c r="L6" s="398">
        <f>J6*K6</f>
        <v>2.5600000000000005</v>
      </c>
    </row>
    <row r="7" spans="1:12" ht="102">
      <c r="A7" s="403" t="s">
        <v>181</v>
      </c>
      <c r="B7" s="404" t="s">
        <v>881</v>
      </c>
      <c r="C7" s="405">
        <f>(L9*2)+(122.55*0.5*0.5)</f>
        <v>66.597499999999997</v>
      </c>
      <c r="D7" s="406"/>
      <c r="E7" s="407"/>
      <c r="F7" s="408"/>
      <c r="G7" s="409"/>
      <c r="H7" s="117"/>
      <c r="I7" s="396"/>
      <c r="J7" s="397"/>
      <c r="K7" s="397"/>
      <c r="L7" s="398"/>
    </row>
    <row r="8" spans="1:12" ht="15.75" thickBot="1">
      <c r="A8" s="399" t="s">
        <v>924</v>
      </c>
      <c r="B8" s="400" t="s">
        <v>880</v>
      </c>
      <c r="C8" s="401">
        <f>L9 + (122.55*0.25)</f>
        <v>48.6175</v>
      </c>
      <c r="D8" s="402"/>
      <c r="E8" s="399"/>
      <c r="F8" s="410"/>
      <c r="G8" s="401"/>
      <c r="H8" s="117"/>
      <c r="I8" s="396"/>
      <c r="J8" s="397"/>
      <c r="K8" s="397"/>
      <c r="L8" s="398"/>
    </row>
    <row r="9" spans="1:12" ht="13.5" thickBot="1">
      <c r="A9" s="117"/>
      <c r="B9" s="117"/>
      <c r="C9" s="117"/>
      <c r="D9" s="117"/>
      <c r="E9" s="117"/>
      <c r="F9" s="117"/>
      <c r="G9" s="117"/>
      <c r="H9" s="117"/>
      <c r="I9" s="411" t="s">
        <v>925</v>
      </c>
      <c r="J9" s="412">
        <f>SUM(J3:J8)</f>
        <v>14</v>
      </c>
      <c r="K9" s="412"/>
      <c r="L9" s="413">
        <f>SUM(L3:L8)</f>
        <v>17.98</v>
      </c>
    </row>
    <row r="10" spans="1:12">
      <c r="A10" s="117"/>
      <c r="B10" s="117"/>
      <c r="C10" s="117"/>
      <c r="D10" s="117"/>
      <c r="E10" s="117"/>
      <c r="F10" s="117"/>
      <c r="G10" s="117"/>
      <c r="H10" s="117"/>
      <c r="I10" s="117"/>
      <c r="J10" s="117"/>
      <c r="K10" s="117"/>
      <c r="L10" s="117"/>
    </row>
    <row r="11" spans="1:12">
      <c r="A11" s="117"/>
      <c r="B11" s="117"/>
      <c r="C11" s="117"/>
      <c r="D11" s="117"/>
      <c r="E11" s="117"/>
      <c r="F11" s="117"/>
      <c r="G11" s="117"/>
      <c r="H11" s="117"/>
      <c r="I11" s="117"/>
      <c r="J11" s="117"/>
      <c r="K11" s="117"/>
      <c r="L11" s="117"/>
    </row>
    <row r="12" spans="1:12">
      <c r="A12" s="301" t="s">
        <v>182</v>
      </c>
      <c r="B12" s="117"/>
      <c r="C12" s="117"/>
      <c r="D12" s="117"/>
      <c r="E12" s="117"/>
      <c r="F12" s="117"/>
      <c r="G12" s="117"/>
      <c r="H12" s="117"/>
      <c r="I12" s="117"/>
      <c r="J12" s="117"/>
      <c r="K12" s="117"/>
      <c r="L12" s="117"/>
    </row>
    <row r="13" spans="1:12">
      <c r="A13" s="414" t="s">
        <v>918</v>
      </c>
      <c r="B13" s="117"/>
      <c r="C13" s="117"/>
      <c r="D13" s="117"/>
      <c r="E13" s="117"/>
      <c r="F13" s="117"/>
      <c r="G13" s="117"/>
      <c r="H13" s="117"/>
      <c r="I13" s="1215" t="s">
        <v>175</v>
      </c>
      <c r="J13" s="1215"/>
      <c r="K13" s="1215"/>
      <c r="L13" s="1215"/>
    </row>
    <row r="14" spans="1:12">
      <c r="A14" s="301" t="s">
        <v>183</v>
      </c>
      <c r="B14" s="117"/>
      <c r="C14" s="415">
        <v>9.9499999999999993</v>
      </c>
      <c r="D14" s="416" t="s">
        <v>184</v>
      </c>
      <c r="E14" s="117"/>
      <c r="F14" s="117"/>
      <c r="G14" s="117"/>
      <c r="H14" s="117"/>
      <c r="I14" s="1208" t="s">
        <v>848</v>
      </c>
      <c r="J14" s="1208"/>
      <c r="K14" s="417">
        <f>C14+C28</f>
        <v>20.799999999999997</v>
      </c>
      <c r="L14" s="416" t="s">
        <v>184</v>
      </c>
    </row>
    <row r="15" spans="1:12">
      <c r="A15" s="301" t="s">
        <v>847</v>
      </c>
      <c r="B15" s="117"/>
      <c r="C15" s="415">
        <v>17.8</v>
      </c>
      <c r="D15" s="416" t="s">
        <v>185</v>
      </c>
      <c r="E15" s="117"/>
      <c r="F15" s="117"/>
      <c r="G15" s="117"/>
      <c r="H15" s="117"/>
      <c r="I15" s="1208" t="s">
        <v>847</v>
      </c>
      <c r="J15" s="1208"/>
      <c r="K15" s="417">
        <f>C15+C29</f>
        <v>167.8</v>
      </c>
      <c r="L15" s="416" t="s">
        <v>185</v>
      </c>
    </row>
    <row r="16" spans="1:12">
      <c r="A16" s="117"/>
      <c r="B16" s="117"/>
      <c r="C16" s="117"/>
      <c r="D16" s="117"/>
      <c r="E16" s="117"/>
      <c r="F16" s="117"/>
      <c r="G16" s="117"/>
      <c r="H16" s="117"/>
      <c r="I16" s="1208" t="s">
        <v>186</v>
      </c>
      <c r="J16" s="1208"/>
      <c r="K16" s="417">
        <f>C19+C30</f>
        <v>266</v>
      </c>
      <c r="L16" s="416" t="s">
        <v>187</v>
      </c>
    </row>
    <row r="17" spans="1:12">
      <c r="A17" s="301" t="s">
        <v>188</v>
      </c>
      <c r="B17" s="117"/>
      <c r="C17" s="117"/>
      <c r="D17" s="117"/>
      <c r="E17" s="117"/>
      <c r="F17" s="117"/>
      <c r="G17" s="117"/>
      <c r="H17" s="117"/>
      <c r="I17" s="1208" t="s">
        <v>189</v>
      </c>
      <c r="J17" s="1208"/>
      <c r="K17" s="417">
        <f>C31</f>
        <v>22</v>
      </c>
      <c r="L17" s="416" t="s">
        <v>187</v>
      </c>
    </row>
    <row r="18" spans="1:12">
      <c r="A18" s="414" t="s">
        <v>918</v>
      </c>
      <c r="B18" s="117"/>
      <c r="C18" s="117"/>
      <c r="D18" s="117"/>
      <c r="E18" s="117"/>
      <c r="F18" s="117"/>
      <c r="G18" s="117"/>
      <c r="H18" s="117"/>
      <c r="I18" s="117"/>
      <c r="J18" s="117"/>
      <c r="K18" s="117"/>
      <c r="L18" s="117"/>
    </row>
    <row r="19" spans="1:12" ht="38.25">
      <c r="A19" s="301" t="s">
        <v>190</v>
      </c>
      <c r="B19" s="418" t="s">
        <v>191</v>
      </c>
      <c r="C19" s="415">
        <v>204</v>
      </c>
      <c r="D19" s="416" t="s">
        <v>187</v>
      </c>
      <c r="E19" s="419"/>
      <c r="F19" s="416"/>
      <c r="G19" s="416"/>
      <c r="H19" s="117"/>
      <c r="I19" s="1214" t="s">
        <v>919</v>
      </c>
      <c r="J19" s="1214"/>
      <c r="K19" s="1214"/>
      <c r="L19" s="1214"/>
    </row>
    <row r="20" spans="1:12">
      <c r="A20" s="117"/>
      <c r="B20" s="117"/>
      <c r="C20" s="117"/>
      <c r="D20" s="117"/>
      <c r="E20" s="117"/>
      <c r="F20" s="117"/>
      <c r="G20" s="117"/>
      <c r="H20" s="117"/>
      <c r="I20" s="1212" t="s">
        <v>848</v>
      </c>
      <c r="J20" s="1212"/>
      <c r="K20" s="420">
        <f>C39</f>
        <v>13.2</v>
      </c>
      <c r="L20" s="421" t="s">
        <v>192</v>
      </c>
    </row>
    <row r="21" spans="1:12">
      <c r="A21" s="301" t="s">
        <v>193</v>
      </c>
      <c r="B21" s="117"/>
      <c r="C21" s="117"/>
      <c r="D21" s="117"/>
      <c r="E21" s="117"/>
      <c r="F21" s="117"/>
      <c r="G21" s="117"/>
      <c r="H21" s="117"/>
      <c r="I21" s="1212" t="s">
        <v>847</v>
      </c>
      <c r="J21" s="1212"/>
      <c r="K21" s="420">
        <f>C40</f>
        <v>175</v>
      </c>
      <c r="L21" s="421" t="s">
        <v>194</v>
      </c>
    </row>
    <row r="22" spans="1:12">
      <c r="A22" s="414" t="s">
        <v>195</v>
      </c>
      <c r="B22" s="117"/>
      <c r="C22" s="117"/>
      <c r="D22" s="117"/>
      <c r="E22" s="117"/>
      <c r="F22" s="117"/>
      <c r="G22" s="117"/>
      <c r="H22" s="117"/>
      <c r="I22" s="1212" t="s">
        <v>186</v>
      </c>
      <c r="J22" s="1212"/>
      <c r="K22" s="420">
        <f>C23+C34+C41+C45</f>
        <v>1117</v>
      </c>
      <c r="L22" s="421" t="s">
        <v>187</v>
      </c>
    </row>
    <row r="23" spans="1:12" ht="38.25">
      <c r="A23" s="301" t="s">
        <v>190</v>
      </c>
      <c r="B23" s="418" t="s">
        <v>196</v>
      </c>
      <c r="C23" s="422">
        <v>685</v>
      </c>
      <c r="D23" s="423" t="s">
        <v>187</v>
      </c>
      <c r="E23" s="424"/>
      <c r="F23" s="425"/>
      <c r="G23" s="425"/>
      <c r="H23" s="117"/>
      <c r="I23" s="1212" t="s">
        <v>189</v>
      </c>
      <c r="J23" s="1212"/>
      <c r="K23" s="420">
        <f>C24+C35+C42+C46</f>
        <v>177</v>
      </c>
      <c r="L23" s="421" t="s">
        <v>187</v>
      </c>
    </row>
    <row r="24" spans="1:12" ht="38.25">
      <c r="A24" s="117"/>
      <c r="B24" s="418" t="s">
        <v>197</v>
      </c>
      <c r="C24" s="422">
        <v>35</v>
      </c>
      <c r="D24" s="423" t="s">
        <v>187</v>
      </c>
      <c r="E24" s="425"/>
      <c r="F24" s="425"/>
      <c r="G24" s="425"/>
      <c r="H24" s="117"/>
      <c r="I24" s="117"/>
      <c r="J24" s="117"/>
      <c r="K24" s="117"/>
      <c r="L24" s="117"/>
    </row>
    <row r="25" spans="1:12">
      <c r="A25" s="117"/>
      <c r="B25" s="418"/>
      <c r="C25" s="426"/>
      <c r="D25" s="427"/>
      <c r="E25" s="117"/>
      <c r="F25" s="117"/>
      <c r="G25" s="117"/>
      <c r="H25" s="117"/>
      <c r="I25" s="117"/>
      <c r="J25" s="117"/>
      <c r="K25" s="117"/>
      <c r="L25" s="117"/>
    </row>
    <row r="26" spans="1:12">
      <c r="A26" s="301" t="s">
        <v>198</v>
      </c>
      <c r="B26" s="117"/>
      <c r="C26" s="117"/>
      <c r="D26" s="117"/>
      <c r="E26" s="117"/>
      <c r="F26" s="117"/>
      <c r="G26" s="117"/>
      <c r="H26" s="117"/>
      <c r="I26" s="117"/>
      <c r="J26" s="117"/>
      <c r="K26" s="117"/>
      <c r="L26" s="117"/>
    </row>
    <row r="27" spans="1:12">
      <c r="A27" s="414" t="s">
        <v>199</v>
      </c>
      <c r="B27" s="117"/>
      <c r="C27" s="117"/>
      <c r="D27" s="117"/>
      <c r="E27" s="117"/>
      <c r="F27" s="117"/>
      <c r="G27" s="117"/>
      <c r="H27" s="117"/>
      <c r="I27" s="117"/>
      <c r="J27" s="117"/>
      <c r="K27" s="117"/>
      <c r="L27" s="117"/>
    </row>
    <row r="28" spans="1:12">
      <c r="A28" s="301" t="s">
        <v>183</v>
      </c>
      <c r="B28" s="117"/>
      <c r="C28" s="415">
        <v>10.85</v>
      </c>
      <c r="D28" s="416" t="s">
        <v>184</v>
      </c>
      <c r="E28" s="428"/>
      <c r="F28" s="428"/>
      <c r="G28" s="428"/>
      <c r="H28" s="117"/>
      <c r="I28" s="117"/>
      <c r="J28" s="117"/>
      <c r="K28" s="117"/>
      <c r="L28" s="117"/>
    </row>
    <row r="29" spans="1:12">
      <c r="A29" s="301" t="s">
        <v>847</v>
      </c>
      <c r="B29" s="117"/>
      <c r="C29" s="415">
        <v>150</v>
      </c>
      <c r="D29" s="416" t="s">
        <v>185</v>
      </c>
      <c r="E29" s="428"/>
      <c r="F29" s="428"/>
      <c r="G29" s="428"/>
      <c r="H29" s="117"/>
      <c r="I29" s="117"/>
      <c r="J29" s="117"/>
      <c r="K29" s="117"/>
      <c r="L29" s="117"/>
    </row>
    <row r="30" spans="1:12" ht="38.25">
      <c r="A30" s="301" t="s">
        <v>190</v>
      </c>
      <c r="B30" s="418" t="s">
        <v>200</v>
      </c>
      <c r="C30" s="415">
        <v>62</v>
      </c>
      <c r="D30" s="416" t="s">
        <v>187</v>
      </c>
      <c r="E30" s="417"/>
      <c r="F30" s="428"/>
      <c r="G30" s="428"/>
      <c r="H30" s="117"/>
      <c r="I30" s="117"/>
      <c r="J30" s="117"/>
      <c r="K30" s="117"/>
      <c r="L30" s="117"/>
    </row>
    <row r="31" spans="1:12" ht="38.25">
      <c r="A31" s="117"/>
      <c r="B31" s="418" t="s">
        <v>201</v>
      </c>
      <c r="C31" s="415">
        <v>22</v>
      </c>
      <c r="D31" s="416" t="s">
        <v>187</v>
      </c>
      <c r="E31" s="428"/>
      <c r="F31" s="428"/>
      <c r="G31" s="428"/>
      <c r="H31" s="117"/>
      <c r="I31" s="117"/>
      <c r="J31" s="117"/>
      <c r="K31" s="117"/>
      <c r="L31" s="117"/>
    </row>
    <row r="32" spans="1:12">
      <c r="A32" s="117"/>
      <c r="B32" s="418"/>
      <c r="C32" s="426"/>
      <c r="D32" s="427"/>
      <c r="E32" s="301"/>
      <c r="F32" s="301"/>
      <c r="G32" s="301"/>
      <c r="H32" s="117"/>
      <c r="I32" s="117"/>
      <c r="J32" s="117"/>
      <c r="K32" s="117"/>
      <c r="L32" s="117"/>
    </row>
    <row r="33" spans="1:12">
      <c r="A33" s="301" t="s">
        <v>202</v>
      </c>
      <c r="B33" s="117"/>
      <c r="C33" s="117"/>
      <c r="D33" s="117"/>
      <c r="E33" s="301"/>
      <c r="F33" s="301"/>
      <c r="G33" s="301"/>
      <c r="H33" s="117"/>
      <c r="I33" s="117"/>
      <c r="J33" s="117"/>
      <c r="K33" s="117"/>
      <c r="L33" s="117"/>
    </row>
    <row r="34" spans="1:12">
      <c r="A34" s="414" t="s">
        <v>203</v>
      </c>
      <c r="B34" s="418" t="s">
        <v>204</v>
      </c>
      <c r="C34" s="422">
        <v>245</v>
      </c>
      <c r="D34" s="423" t="s">
        <v>187</v>
      </c>
      <c r="E34" s="422"/>
      <c r="F34" s="423"/>
      <c r="G34" s="429"/>
      <c r="H34" s="117"/>
      <c r="I34" s="117"/>
      <c r="J34" s="117"/>
      <c r="K34" s="117"/>
      <c r="L34" s="117"/>
    </row>
    <row r="35" spans="1:12">
      <c r="A35" s="117"/>
      <c r="B35" s="418" t="s">
        <v>205</v>
      </c>
      <c r="C35" s="422">
        <v>75</v>
      </c>
      <c r="D35" s="423" t="s">
        <v>187</v>
      </c>
      <c r="E35" s="422"/>
      <c r="F35" s="423"/>
      <c r="G35" s="429"/>
      <c r="H35" s="117"/>
      <c r="I35" s="117"/>
      <c r="J35" s="117"/>
      <c r="K35" s="117"/>
      <c r="L35" s="117"/>
    </row>
    <row r="36" spans="1:12">
      <c r="A36" s="117"/>
      <c r="B36" s="117"/>
      <c r="C36" s="117"/>
      <c r="D36" s="117"/>
      <c r="E36" s="117"/>
      <c r="F36" s="117"/>
      <c r="G36" s="117"/>
      <c r="H36" s="117"/>
      <c r="I36" s="117"/>
      <c r="J36" s="117"/>
      <c r="K36" s="117"/>
      <c r="L36" s="117"/>
    </row>
    <row r="37" spans="1:12">
      <c r="A37" s="301" t="s">
        <v>206</v>
      </c>
      <c r="B37" s="117"/>
      <c r="C37" s="117"/>
      <c r="D37" s="117"/>
      <c r="E37" s="117"/>
      <c r="F37" s="117"/>
      <c r="G37" s="117"/>
      <c r="H37" s="117"/>
      <c r="I37" s="117"/>
      <c r="J37" s="117"/>
      <c r="K37" s="117"/>
      <c r="L37" s="117"/>
    </row>
    <row r="38" spans="1:12">
      <c r="A38" s="414" t="s">
        <v>207</v>
      </c>
      <c r="B38" s="117"/>
      <c r="C38" s="117"/>
      <c r="D38" s="117"/>
      <c r="E38" s="117"/>
      <c r="F38" s="117"/>
      <c r="G38" s="117"/>
      <c r="H38" s="117"/>
      <c r="I38" s="117"/>
      <c r="J38" s="117"/>
      <c r="K38" s="117"/>
      <c r="L38" s="117"/>
    </row>
    <row r="39" spans="1:12">
      <c r="A39" s="301" t="s">
        <v>183</v>
      </c>
      <c r="B39" s="117"/>
      <c r="C39" s="422">
        <v>13.2</v>
      </c>
      <c r="D39" s="423" t="s">
        <v>208</v>
      </c>
      <c r="E39" s="425"/>
      <c r="F39" s="425"/>
      <c r="G39" s="425"/>
      <c r="H39" s="117"/>
      <c r="I39" s="117"/>
      <c r="J39" s="117"/>
      <c r="K39" s="117"/>
      <c r="L39" s="117"/>
    </row>
    <row r="40" spans="1:12">
      <c r="A40" s="301" t="s">
        <v>847</v>
      </c>
      <c r="B40" s="117"/>
      <c r="C40" s="422">
        <v>175</v>
      </c>
      <c r="D40" s="423" t="s">
        <v>209</v>
      </c>
      <c r="E40" s="425"/>
      <c r="F40" s="425"/>
      <c r="G40" s="425"/>
      <c r="H40" s="117"/>
      <c r="I40" s="117"/>
      <c r="J40" s="117"/>
      <c r="K40" s="117"/>
      <c r="L40" s="117"/>
    </row>
    <row r="41" spans="1:12" ht="38.25">
      <c r="A41" s="301" t="s">
        <v>190</v>
      </c>
      <c r="B41" s="418" t="s">
        <v>210</v>
      </c>
      <c r="C41" s="422">
        <v>37</v>
      </c>
      <c r="D41" s="423" t="s">
        <v>187</v>
      </c>
      <c r="E41" s="430"/>
      <c r="F41" s="431"/>
      <c r="G41" s="431"/>
      <c r="H41" s="117"/>
      <c r="I41" s="117"/>
      <c r="J41" s="117"/>
      <c r="K41" s="117"/>
      <c r="L41" s="117"/>
    </row>
    <row r="42" spans="1:12" ht="38.25">
      <c r="A42" s="117"/>
      <c r="B42" s="418" t="s">
        <v>211</v>
      </c>
      <c r="C42" s="422">
        <v>15</v>
      </c>
      <c r="D42" s="423" t="s">
        <v>187</v>
      </c>
      <c r="E42" s="431"/>
      <c r="F42" s="431"/>
      <c r="G42" s="431"/>
      <c r="H42" s="117"/>
      <c r="I42" s="117"/>
      <c r="J42" s="117"/>
      <c r="K42" s="117"/>
      <c r="L42" s="117"/>
    </row>
    <row r="43" spans="1:12">
      <c r="A43" s="117"/>
      <c r="B43" s="418"/>
      <c r="C43" s="422"/>
      <c r="D43" s="423"/>
      <c r="E43" s="425"/>
      <c r="F43" s="425"/>
      <c r="G43" s="425"/>
      <c r="H43" s="117"/>
      <c r="I43" s="117"/>
      <c r="J43" s="117"/>
      <c r="K43" s="117"/>
      <c r="L43" s="117"/>
    </row>
    <row r="44" spans="1:12">
      <c r="A44" s="301" t="s">
        <v>212</v>
      </c>
      <c r="B44" s="117"/>
      <c r="C44" s="425"/>
      <c r="D44" s="425"/>
      <c r="E44" s="425"/>
      <c r="F44" s="425"/>
      <c r="G44" s="425"/>
      <c r="H44" s="117"/>
      <c r="I44" s="117"/>
      <c r="J44" s="117"/>
      <c r="K44" s="117"/>
      <c r="L44" s="117"/>
    </row>
    <row r="45" spans="1:12">
      <c r="A45" s="414" t="s">
        <v>203</v>
      </c>
      <c r="B45" s="418" t="s">
        <v>204</v>
      </c>
      <c r="C45" s="422">
        <v>150</v>
      </c>
      <c r="D45" s="423" t="s">
        <v>187</v>
      </c>
      <c r="E45" s="422"/>
      <c r="F45" s="423"/>
      <c r="G45" s="429"/>
      <c r="H45" s="117"/>
      <c r="I45" s="117"/>
      <c r="J45" s="117"/>
      <c r="K45" s="117"/>
      <c r="L45" s="117"/>
    </row>
    <row r="46" spans="1:12">
      <c r="A46" s="117"/>
      <c r="B46" s="418" t="s">
        <v>205</v>
      </c>
      <c r="C46" s="422">
        <v>52</v>
      </c>
      <c r="D46" s="423" t="s">
        <v>187</v>
      </c>
      <c r="E46" s="422"/>
      <c r="F46" s="423"/>
      <c r="G46" s="429"/>
      <c r="H46" s="117"/>
      <c r="I46" s="117"/>
      <c r="J46" s="117"/>
      <c r="K46" s="117"/>
      <c r="L46" s="117"/>
    </row>
    <row r="47" spans="1:12">
      <c r="A47" s="117"/>
      <c r="B47" s="418"/>
      <c r="C47" s="426"/>
      <c r="D47" s="427"/>
      <c r="E47" s="117"/>
      <c r="F47" s="117"/>
      <c r="G47" s="117"/>
      <c r="H47" s="117"/>
      <c r="I47" s="117"/>
      <c r="J47" s="117"/>
      <c r="K47" s="117"/>
      <c r="L47" s="117"/>
    </row>
  </sheetData>
  <mergeCells count="14">
    <mergeCell ref="I14:J14"/>
    <mergeCell ref="I13:L13"/>
    <mergeCell ref="A1:G1"/>
    <mergeCell ref="I1:L1"/>
    <mergeCell ref="A2:C2"/>
    <mergeCell ref="E2:G2"/>
    <mergeCell ref="I22:J22"/>
    <mergeCell ref="I23:J23"/>
    <mergeCell ref="I15:J15"/>
    <mergeCell ref="I16:J16"/>
    <mergeCell ref="I17:J17"/>
    <mergeCell ref="I19:L19"/>
    <mergeCell ref="I20:J20"/>
    <mergeCell ref="I21:J21"/>
  </mergeCells>
  <phoneticPr fontId="63" type="noConversion"/>
  <printOptions horizontalCentered="1" verticalCentered="1"/>
  <pageMargins left="0" right="0" top="0.78740157480314965" bottom="0.78740157480314965" header="0.31496062992125984" footer="0.31496062992125984"/>
  <pageSetup paperSize="10" scale="70" orientation="landscape" r:id="rId1"/>
</worksheet>
</file>

<file path=xl/worksheets/sheet13.xml><?xml version="1.0" encoding="utf-8"?>
<worksheet xmlns="http://schemas.openxmlformats.org/spreadsheetml/2006/main" xmlns:r="http://schemas.openxmlformats.org/officeDocument/2006/relationships">
  <sheetPr>
    <tabColor rgb="FF008000"/>
  </sheetPr>
  <dimension ref="A1:G14"/>
  <sheetViews>
    <sheetView workbookViewId="0"/>
  </sheetViews>
  <sheetFormatPr defaultColWidth="9.140625" defaultRowHeight="12.75"/>
  <cols>
    <col min="1" max="1" width="5.28515625" style="453" customWidth="1"/>
    <col min="2" max="2" width="24.5703125" style="442" customWidth="1"/>
    <col min="3" max="3" width="57.42578125" style="442" customWidth="1"/>
    <col min="4" max="4" width="7.140625" style="442" customWidth="1"/>
    <col min="5" max="5" width="11.5703125" style="442" customWidth="1"/>
    <col min="6" max="6" width="11.42578125" style="442" customWidth="1"/>
    <col min="7" max="7" width="6.7109375" style="442" customWidth="1"/>
    <col min="8" max="16384" width="9.140625" style="442"/>
  </cols>
  <sheetData>
    <row r="1" spans="1:7">
      <c r="A1" s="439" t="s">
        <v>765</v>
      </c>
      <c r="B1" s="439" t="s">
        <v>707</v>
      </c>
      <c r="C1" s="440" t="s">
        <v>726</v>
      </c>
      <c r="D1" s="439" t="s">
        <v>727</v>
      </c>
      <c r="E1" s="439" t="s">
        <v>728</v>
      </c>
      <c r="F1" s="441"/>
    </row>
    <row r="2" spans="1:7">
      <c r="A2" s="443" t="s">
        <v>724</v>
      </c>
      <c r="B2" s="444" t="s">
        <v>267</v>
      </c>
      <c r="C2" s="445" t="s">
        <v>268</v>
      </c>
      <c r="D2" s="443" t="s">
        <v>880</v>
      </c>
      <c r="E2" s="446">
        <f>E4+E5</f>
        <v>1139.1199999999999</v>
      </c>
      <c r="F2" s="447">
        <f t="shared" ref="F2:F10" si="0">ROUND(E2,2)</f>
        <v>1139.1199999999999</v>
      </c>
      <c r="G2" s="448" t="s">
        <v>680</v>
      </c>
    </row>
    <row r="3" spans="1:7" ht="38.25">
      <c r="A3" s="443" t="s">
        <v>675</v>
      </c>
      <c r="B3" s="444" t="s">
        <v>269</v>
      </c>
      <c r="C3" s="445" t="s">
        <v>270</v>
      </c>
      <c r="D3" s="443" t="s">
        <v>800</v>
      </c>
      <c r="E3" s="446">
        <f>141.12+94</f>
        <v>235.12</v>
      </c>
      <c r="F3" s="447">
        <f t="shared" si="0"/>
        <v>235.12</v>
      </c>
      <c r="G3" s="448" t="s">
        <v>680</v>
      </c>
    </row>
    <row r="4" spans="1:7" ht="38.25">
      <c r="A4" s="443" t="s">
        <v>877</v>
      </c>
      <c r="B4" s="444" t="s">
        <v>271</v>
      </c>
      <c r="C4" s="445" t="s">
        <v>272</v>
      </c>
      <c r="D4" s="443" t="s">
        <v>880</v>
      </c>
      <c r="E4" s="446">
        <f>385.6+22+172.74</f>
        <v>580.34</v>
      </c>
      <c r="F4" s="447">
        <f t="shared" si="0"/>
        <v>580.34</v>
      </c>
      <c r="G4" s="448" t="s">
        <v>680</v>
      </c>
    </row>
    <row r="5" spans="1:7" ht="76.5">
      <c r="A5" s="443" t="s">
        <v>739</v>
      </c>
      <c r="B5" s="444" t="s">
        <v>273</v>
      </c>
      <c r="C5" s="445" t="s">
        <v>274</v>
      </c>
      <c r="D5" s="443" t="s">
        <v>880</v>
      </c>
      <c r="E5" s="446">
        <f>219.36+272.6+66.82</f>
        <v>558.78</v>
      </c>
      <c r="F5" s="447">
        <f t="shared" si="0"/>
        <v>558.78</v>
      </c>
      <c r="G5" s="448" t="s">
        <v>680</v>
      </c>
    </row>
    <row r="6" spans="1:7">
      <c r="A6" s="443" t="s">
        <v>850</v>
      </c>
      <c r="B6" s="444" t="s">
        <v>275</v>
      </c>
      <c r="C6" s="445" t="s">
        <v>276</v>
      </c>
      <c r="D6" s="443" t="s">
        <v>880</v>
      </c>
      <c r="E6" s="446">
        <f>E14*0.025</f>
        <v>19.423250000000003</v>
      </c>
      <c r="F6" s="447">
        <f t="shared" si="0"/>
        <v>19.420000000000002</v>
      </c>
      <c r="G6" s="448" t="s">
        <v>680</v>
      </c>
    </row>
    <row r="7" spans="1:7">
      <c r="A7" s="443" t="s">
        <v>851</v>
      </c>
      <c r="B7" s="444" t="s">
        <v>277</v>
      </c>
      <c r="C7" s="444" t="s">
        <v>277</v>
      </c>
      <c r="D7" s="449" t="s">
        <v>669</v>
      </c>
      <c r="E7" s="446">
        <v>60</v>
      </c>
      <c r="F7" s="447">
        <f t="shared" si="0"/>
        <v>60</v>
      </c>
      <c r="G7" s="448" t="s">
        <v>680</v>
      </c>
    </row>
    <row r="8" spans="1:7">
      <c r="A8" s="443" t="s">
        <v>852</v>
      </c>
      <c r="B8" s="450" t="s">
        <v>278</v>
      </c>
      <c r="C8" s="450" t="s">
        <v>278</v>
      </c>
      <c r="D8" s="449" t="s">
        <v>669</v>
      </c>
      <c r="E8" s="446">
        <v>57</v>
      </c>
      <c r="F8" s="451">
        <f t="shared" si="0"/>
        <v>57</v>
      </c>
      <c r="G8" s="452" t="s">
        <v>680</v>
      </c>
    </row>
    <row r="9" spans="1:7">
      <c r="A9" s="443" t="s">
        <v>853</v>
      </c>
      <c r="B9" s="444" t="s">
        <v>279</v>
      </c>
      <c r="C9" s="444" t="s">
        <v>279</v>
      </c>
      <c r="D9" s="449" t="s">
        <v>669</v>
      </c>
      <c r="E9" s="446">
        <v>60</v>
      </c>
      <c r="F9" s="447">
        <f t="shared" si="0"/>
        <v>60</v>
      </c>
      <c r="G9" s="452" t="s">
        <v>680</v>
      </c>
    </row>
    <row r="10" spans="1:7">
      <c r="A10" s="443" t="s">
        <v>854</v>
      </c>
      <c r="B10" s="444" t="s">
        <v>280</v>
      </c>
      <c r="C10" s="444" t="s">
        <v>280</v>
      </c>
      <c r="D10" s="449" t="s">
        <v>669</v>
      </c>
      <c r="E10" s="446">
        <v>20</v>
      </c>
      <c r="F10" s="447">
        <f t="shared" si="0"/>
        <v>20</v>
      </c>
      <c r="G10" s="452" t="s">
        <v>680</v>
      </c>
    </row>
    <row r="11" spans="1:7">
      <c r="A11" s="443" t="s">
        <v>855</v>
      </c>
      <c r="B11" s="444" t="s">
        <v>281</v>
      </c>
      <c r="C11" s="444" t="s">
        <v>281</v>
      </c>
      <c r="D11" s="449" t="s">
        <v>669</v>
      </c>
      <c r="E11" s="446">
        <v>70</v>
      </c>
      <c r="F11" s="447">
        <f>ROUND(E11,2)</f>
        <v>70</v>
      </c>
      <c r="G11" s="452" t="s">
        <v>680</v>
      </c>
    </row>
    <row r="12" spans="1:7">
      <c r="A12" s="443" t="s">
        <v>856</v>
      </c>
      <c r="B12" s="444" t="s">
        <v>282</v>
      </c>
      <c r="C12" s="444" t="s">
        <v>282</v>
      </c>
      <c r="D12" s="449" t="s">
        <v>669</v>
      </c>
      <c r="E12" s="446">
        <v>6</v>
      </c>
      <c r="F12" s="447">
        <f>ROUND(E12,2)</f>
        <v>6</v>
      </c>
      <c r="G12" s="452" t="s">
        <v>680</v>
      </c>
    </row>
    <row r="13" spans="1:7">
      <c r="A13" s="443" t="s">
        <v>857</v>
      </c>
      <c r="B13" s="444" t="s">
        <v>283</v>
      </c>
      <c r="C13" s="445" t="s">
        <v>284</v>
      </c>
      <c r="D13" s="449" t="s">
        <v>669</v>
      </c>
      <c r="E13" s="446">
        <v>4</v>
      </c>
      <c r="F13" s="447">
        <f>ROUND(E13,2)</f>
        <v>4</v>
      </c>
      <c r="G13" s="452" t="s">
        <v>680</v>
      </c>
    </row>
    <row r="14" spans="1:7" ht="38.25">
      <c r="A14" s="443" t="s">
        <v>858</v>
      </c>
      <c r="B14" s="444" t="s">
        <v>285</v>
      </c>
      <c r="C14" s="445" t="s">
        <v>286</v>
      </c>
      <c r="D14" s="443" t="s">
        <v>880</v>
      </c>
      <c r="E14" s="446">
        <f>132.84+644.09</f>
        <v>776.93000000000006</v>
      </c>
      <c r="F14" s="447">
        <f>ROUND(E14,2)</f>
        <v>776.93</v>
      </c>
      <c r="G14" s="452" t="s">
        <v>680</v>
      </c>
    </row>
  </sheetData>
  <phoneticPr fontId="63" type="noConversion"/>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sheetPr codeName="Plan31"/>
  <dimension ref="A1:DA565"/>
  <sheetViews>
    <sheetView workbookViewId="0"/>
  </sheetViews>
  <sheetFormatPr defaultColWidth="9.140625" defaultRowHeight="14.25" customHeight="1"/>
  <cols>
    <col min="1" max="1" width="8.28515625" style="15" customWidth="1"/>
    <col min="2" max="3" width="19.42578125" style="19" customWidth="1"/>
    <col min="4" max="4" width="92.140625" style="15" customWidth="1"/>
    <col min="5" max="5" width="6.28515625" style="15" customWidth="1"/>
    <col min="6" max="6" width="19" style="242" hidden="1" customWidth="1"/>
    <col min="7" max="7" width="13.85546875" style="15" customWidth="1"/>
    <col min="8" max="8" width="13.85546875" style="278" hidden="1" customWidth="1"/>
    <col min="9" max="9" width="13.85546875" style="369" hidden="1" customWidth="1"/>
    <col min="10" max="11" width="13" style="15" hidden="1" customWidth="1"/>
    <col min="12" max="13" width="13.140625" style="15" customWidth="1"/>
    <col min="14" max="15" width="13" style="15" hidden="1" customWidth="1"/>
    <col min="16" max="16" width="11.28515625" style="55" customWidth="1"/>
    <col min="17" max="17" width="11.28515625" style="16" customWidth="1"/>
    <col min="18" max="19" width="11.28515625" style="55" customWidth="1"/>
    <col min="20" max="20" width="11.28515625" style="16" customWidth="1"/>
    <col min="21" max="21" width="11.28515625" style="55" customWidth="1"/>
    <col min="22" max="22" width="11.28515625" style="55" hidden="1" customWidth="1"/>
    <col min="23" max="23" width="11.28515625" style="16" hidden="1" customWidth="1"/>
    <col min="24" max="25" width="11.28515625" style="55" hidden="1" customWidth="1"/>
    <col min="26" max="26" width="11.28515625" style="16" hidden="1" customWidth="1"/>
    <col min="27" max="28" width="11.28515625" style="55" hidden="1" customWidth="1"/>
    <col min="29" max="29" width="11.28515625" style="16" hidden="1" customWidth="1"/>
    <col min="30" max="31" width="11.28515625" style="55" hidden="1" customWidth="1"/>
    <col min="32" max="32" width="11.28515625" style="16" hidden="1" customWidth="1"/>
    <col min="33" max="34" width="11.28515625" style="55" hidden="1" customWidth="1"/>
    <col min="35" max="35" width="11.28515625" style="16" hidden="1" customWidth="1"/>
    <col min="36" max="37" width="11.28515625" style="55" hidden="1" customWidth="1"/>
    <col min="38" max="38" width="11.28515625" style="16" hidden="1" customWidth="1"/>
    <col min="39" max="40" width="11.28515625" style="55" hidden="1" customWidth="1"/>
    <col min="41" max="41" width="11.28515625" style="16" hidden="1" customWidth="1"/>
    <col min="42" max="43" width="11.28515625" style="55" hidden="1" customWidth="1"/>
    <col min="44" max="44" width="11.28515625" style="16" hidden="1" customWidth="1"/>
    <col min="45" max="46" width="11.28515625" style="55" hidden="1" customWidth="1"/>
    <col min="47" max="47" width="11.28515625" style="16" hidden="1" customWidth="1"/>
    <col min="48" max="49" width="11.28515625" style="55" hidden="1" customWidth="1"/>
    <col min="50" max="50" width="11.28515625" style="16" hidden="1" customWidth="1"/>
    <col min="51" max="52" width="11.28515625" style="55" hidden="1" customWidth="1"/>
    <col min="53" max="53" width="11.28515625" style="16" hidden="1" customWidth="1"/>
    <col min="54" max="55" width="11.28515625" style="55" hidden="1" customWidth="1"/>
    <col min="56" max="56" width="11.28515625" style="16" hidden="1" customWidth="1"/>
    <col min="57" max="58" width="11.28515625" style="55" hidden="1" customWidth="1"/>
    <col min="59" max="59" width="11.28515625" style="16" hidden="1" customWidth="1"/>
    <col min="60" max="61" width="11.28515625" style="55" hidden="1" customWidth="1"/>
    <col min="62" max="62" width="11.28515625" style="16" hidden="1" customWidth="1"/>
    <col min="63" max="64" width="11.28515625" style="55" hidden="1" customWidth="1"/>
    <col min="65" max="65" width="11.28515625" style="16" hidden="1" customWidth="1"/>
    <col min="66" max="67" width="11.28515625" style="55" hidden="1" customWidth="1"/>
    <col min="68" max="68" width="11.28515625" style="16" hidden="1" customWidth="1"/>
    <col min="69" max="70" width="11.28515625" style="55" hidden="1" customWidth="1"/>
    <col min="71" max="71" width="11.28515625" style="16" hidden="1" customWidth="1"/>
    <col min="72" max="73" width="11.28515625" style="55" hidden="1" customWidth="1"/>
    <col min="74" max="74" width="11.28515625" style="16" hidden="1" customWidth="1"/>
    <col min="75" max="76" width="11.28515625" style="55" hidden="1" customWidth="1"/>
    <col min="77" max="77" width="11.28515625" style="16" hidden="1" customWidth="1"/>
    <col min="78" max="79" width="11.28515625" style="55" hidden="1" customWidth="1"/>
    <col min="80" max="80" width="11.28515625" style="16" hidden="1" customWidth="1"/>
    <col min="81" max="82" width="11.28515625" style="55" hidden="1" customWidth="1"/>
    <col min="83" max="83" width="11.28515625" style="16" hidden="1" customWidth="1"/>
    <col min="84" max="85" width="11.28515625" style="55" hidden="1" customWidth="1"/>
    <col min="86" max="86" width="11.28515625" style="16" hidden="1" customWidth="1"/>
    <col min="87" max="87" width="11.28515625" style="55" hidden="1" customWidth="1"/>
    <col min="88" max="105" width="14.42578125" style="55" customWidth="1"/>
    <col min="106" max="16384" width="9.140625" style="16"/>
  </cols>
  <sheetData>
    <row r="1" spans="1:105" s="14" customFormat="1" ht="19.5" customHeight="1">
      <c r="A1" s="1" t="s">
        <v>679</v>
      </c>
      <c r="B1" s="12"/>
      <c r="C1" s="12"/>
      <c r="D1" s="13"/>
      <c r="F1" s="241"/>
      <c r="P1" s="55"/>
      <c r="R1" s="55"/>
      <c r="S1" s="55"/>
      <c r="U1" s="55"/>
      <c r="V1" s="55"/>
      <c r="X1" s="55"/>
      <c r="Y1" s="55"/>
      <c r="AA1" s="55"/>
      <c r="AB1" s="55"/>
      <c r="AD1" s="55"/>
      <c r="AE1" s="55"/>
      <c r="AG1" s="55"/>
      <c r="AH1" s="55"/>
      <c r="AJ1" s="55"/>
      <c r="AK1" s="55"/>
      <c r="AM1" s="55"/>
      <c r="AN1" s="55"/>
      <c r="AP1" s="55"/>
      <c r="AQ1" s="55"/>
      <c r="AS1" s="55"/>
      <c r="AT1" s="55"/>
      <c r="AV1" s="55"/>
      <c r="AW1" s="55"/>
      <c r="AY1" s="55"/>
      <c r="AZ1" s="55"/>
      <c r="BB1" s="55"/>
      <c r="BC1" s="55"/>
      <c r="BE1" s="55"/>
      <c r="BF1" s="55"/>
      <c r="BH1" s="55"/>
      <c r="BI1" s="55"/>
      <c r="BK1" s="55"/>
      <c r="BL1" s="55"/>
      <c r="BN1" s="55"/>
      <c r="BO1" s="55"/>
      <c r="BQ1" s="55"/>
      <c r="BR1" s="55"/>
      <c r="BT1" s="55"/>
      <c r="BU1" s="55"/>
      <c r="BW1" s="55"/>
      <c r="BX1" s="55"/>
      <c r="BZ1" s="55"/>
      <c r="CA1" s="55"/>
      <c r="CC1" s="55"/>
      <c r="CD1" s="55"/>
      <c r="CF1" s="55"/>
      <c r="CG1" s="55"/>
      <c r="CI1" s="55"/>
      <c r="CJ1" s="55"/>
      <c r="CK1" s="55"/>
      <c r="CL1" s="55"/>
      <c r="CM1" s="55"/>
      <c r="CN1" s="55"/>
      <c r="CO1" s="55"/>
      <c r="CP1" s="55"/>
      <c r="CQ1" s="55"/>
      <c r="CR1" s="55"/>
      <c r="CS1" s="55"/>
      <c r="CT1" s="55"/>
      <c r="CU1" s="55"/>
      <c r="CV1" s="55"/>
      <c r="CW1" s="55"/>
      <c r="CX1" s="55"/>
      <c r="CY1" s="55"/>
      <c r="CZ1" s="55"/>
      <c r="DA1" s="55"/>
    </row>
    <row r="2" spans="1:105" ht="19.5" customHeight="1">
      <c r="A2" s="2" t="s">
        <v>722</v>
      </c>
      <c r="B2" s="13"/>
      <c r="C2" s="13"/>
      <c r="D2" s="13"/>
      <c r="E2" s="14"/>
      <c r="F2" s="241"/>
      <c r="G2" s="14"/>
      <c r="H2" s="14"/>
      <c r="I2" s="14"/>
      <c r="J2" s="14"/>
      <c r="K2" s="14"/>
      <c r="L2" s="14"/>
      <c r="M2" s="14"/>
      <c r="N2" s="14"/>
      <c r="O2" s="14"/>
    </row>
    <row r="3" spans="1:105" s="14" customFormat="1" ht="19.5" customHeight="1">
      <c r="A3" s="2" t="s">
        <v>884</v>
      </c>
      <c r="B3" s="13"/>
      <c r="C3" s="13"/>
      <c r="D3" s="13"/>
      <c r="F3" s="241"/>
      <c r="P3" s="55"/>
      <c r="R3" s="55"/>
      <c r="S3" s="55"/>
      <c r="U3" s="55"/>
      <c r="V3" s="55"/>
      <c r="X3" s="55"/>
      <c r="Y3" s="55"/>
      <c r="AA3" s="55"/>
      <c r="AB3" s="55"/>
      <c r="AD3" s="55"/>
      <c r="AE3" s="55"/>
      <c r="AG3" s="55"/>
      <c r="AH3" s="55"/>
      <c r="AJ3" s="55"/>
      <c r="AK3" s="55"/>
      <c r="AM3" s="55"/>
      <c r="AN3" s="55"/>
      <c r="AP3" s="55"/>
      <c r="AQ3" s="55"/>
      <c r="AS3" s="55"/>
      <c r="AT3" s="55"/>
      <c r="AV3" s="55"/>
      <c r="AW3" s="55"/>
      <c r="AY3" s="55"/>
      <c r="AZ3" s="55"/>
      <c r="BB3" s="55"/>
      <c r="BC3" s="55"/>
      <c r="BE3" s="55"/>
      <c r="BF3" s="55"/>
      <c r="BH3" s="55"/>
      <c r="BI3" s="55"/>
      <c r="BK3" s="55"/>
      <c r="BL3" s="55"/>
      <c r="BN3" s="55"/>
      <c r="BO3" s="55"/>
      <c r="BQ3" s="55"/>
      <c r="BR3" s="55"/>
      <c r="BT3" s="55"/>
      <c r="BU3" s="55"/>
      <c r="BW3" s="55"/>
      <c r="BX3" s="55"/>
      <c r="BZ3" s="55"/>
      <c r="CA3" s="55"/>
      <c r="CC3" s="55"/>
      <c r="CD3" s="55"/>
      <c r="CF3" s="55"/>
      <c r="CG3" s="55"/>
      <c r="CI3" s="55"/>
      <c r="CJ3" s="55"/>
      <c r="CK3" s="55"/>
      <c r="CL3" s="55"/>
      <c r="CM3" s="55"/>
      <c r="CN3" s="55"/>
      <c r="CO3" s="55"/>
      <c r="CP3" s="55"/>
      <c r="CQ3" s="55"/>
      <c r="CR3" s="55"/>
      <c r="CS3" s="55"/>
      <c r="CT3" s="55"/>
      <c r="CU3" s="55"/>
      <c r="CV3" s="55"/>
      <c r="CW3" s="55"/>
      <c r="CX3" s="55"/>
      <c r="CY3" s="55"/>
      <c r="CZ3" s="55"/>
      <c r="DA3" s="55"/>
    </row>
    <row r="4" spans="1:105" ht="19.5" customHeight="1">
      <c r="A4" s="1" t="str">
        <f>CONSOLIDADA!A4</f>
        <v>SUPERINTENDENCIA DE PROJETOS -SMS</v>
      </c>
      <c r="B4" s="12"/>
      <c r="C4" s="12"/>
      <c r="D4" s="13"/>
      <c r="E4" s="14"/>
      <c r="F4" s="241"/>
      <c r="G4" s="14"/>
      <c r="H4" s="14"/>
      <c r="I4" s="14"/>
      <c r="J4" s="14"/>
      <c r="K4" s="14"/>
      <c r="L4" s="14"/>
      <c r="M4" s="14"/>
      <c r="N4" s="14"/>
      <c r="O4" s="14"/>
    </row>
    <row r="5" spans="1:105" ht="18" customHeight="1">
      <c r="A5" s="1" t="s">
        <v>660</v>
      </c>
      <c r="B5" s="12"/>
      <c r="C5" s="12"/>
      <c r="D5" s="13"/>
      <c r="E5" s="1220" t="e">
        <f>CONSOLIDADA!#REF!</f>
        <v>#REF!</v>
      </c>
      <c r="F5" s="1220"/>
      <c r="G5" s="1220"/>
      <c r="H5" s="1220"/>
      <c r="I5" s="1220"/>
      <c r="J5" s="1220"/>
      <c r="K5" s="1220"/>
      <c r="L5" s="1220"/>
      <c r="M5" s="1220"/>
      <c r="N5" s="181"/>
      <c r="O5" s="181"/>
    </row>
    <row r="6" spans="1:105" ht="19.5" customHeight="1">
      <c r="A6" s="1" t="str">
        <f>CONSOLIDADA!A5</f>
        <v>POLICLINICA JARDIM GLÓRIA II</v>
      </c>
      <c r="B6" s="12"/>
      <c r="C6" s="12"/>
      <c r="D6" s="12"/>
      <c r="E6" s="1220"/>
      <c r="F6" s="1220"/>
      <c r="G6" s="1220"/>
      <c r="H6" s="1220"/>
      <c r="I6" s="1220"/>
      <c r="J6" s="1220"/>
      <c r="K6" s="1220"/>
      <c r="L6" s="1220"/>
      <c r="M6" s="1220"/>
      <c r="N6" s="181"/>
      <c r="O6" s="181"/>
      <c r="CJ6" s="14"/>
      <c r="CK6" s="14"/>
      <c r="CL6" s="14"/>
      <c r="CP6" s="14"/>
      <c r="CQ6" s="14"/>
      <c r="CR6" s="14"/>
      <c r="CV6" s="14"/>
      <c r="CW6" s="14"/>
      <c r="CX6" s="14"/>
    </row>
    <row r="7" spans="1:105" ht="18">
      <c r="A7" s="1" t="str">
        <f>CONSOLIDADA!A6</f>
        <v>ENDEREÇO: RUA HARMONIA ESQUINA COM RUA DO AMOR, BAIRRO JARDIM GLORIA II, VARZEA GRANDE-MT</v>
      </c>
      <c r="B7" s="12"/>
      <c r="C7" s="12"/>
      <c r="D7" s="12"/>
      <c r="E7" s="1220"/>
      <c r="F7" s="1220"/>
      <c r="G7" s="1220"/>
      <c r="H7" s="1220"/>
      <c r="I7" s="1220"/>
      <c r="J7" s="1220"/>
      <c r="K7" s="1220"/>
      <c r="L7" s="1220"/>
      <c r="M7" s="1220"/>
      <c r="N7" s="181"/>
      <c r="O7" s="181"/>
      <c r="Q7" s="191"/>
      <c r="T7" s="191"/>
      <c r="CJ7" s="14"/>
      <c r="CK7" s="14"/>
      <c r="CL7" s="14"/>
      <c r="CP7" s="14"/>
      <c r="CQ7" s="14"/>
      <c r="CR7" s="14"/>
      <c r="CV7" s="14"/>
      <c r="CW7" s="14"/>
      <c r="CX7" s="14"/>
    </row>
    <row r="8" spans="1:105" ht="18.75" thickBot="1">
      <c r="A8" s="1" t="str">
        <f>CONSOLIDADA!A7</f>
        <v>MUNICÍPIO:  VARZEA GRANDE- MT</v>
      </c>
      <c r="B8" s="17"/>
      <c r="C8" s="17"/>
      <c r="D8" s="18"/>
      <c r="E8" s="226" t="s">
        <v>661</v>
      </c>
      <c r="F8" s="241"/>
      <c r="G8" s="1221" t="str">
        <f>PLANILHA!E7</f>
        <v>DESONERADO</v>
      </c>
      <c r="H8" s="1221"/>
      <c r="I8" s="1221"/>
      <c r="J8" s="227"/>
      <c r="K8" s="227"/>
      <c r="L8" s="226" t="s">
        <v>835</v>
      </c>
      <c r="M8" s="319">
        <f>PLANILHA!H7</f>
        <v>0</v>
      </c>
      <c r="N8" s="27"/>
      <c r="O8" s="27"/>
    </row>
    <row r="9" spans="1:105" ht="16.5" customHeight="1" thickBot="1">
      <c r="A9" s="1162" t="s">
        <v>663</v>
      </c>
      <c r="B9" s="1237" t="e">
        <f>PLANILHA!#REF!</f>
        <v>#REF!</v>
      </c>
      <c r="C9" s="1237" t="e">
        <f>PLANILHA!#REF!</f>
        <v>#REF!</v>
      </c>
      <c r="D9" s="1240" t="s">
        <v>664</v>
      </c>
      <c r="E9" s="1240" t="s">
        <v>662</v>
      </c>
      <c r="F9" s="1241" t="e">
        <f>PLANILHA!#REF!</f>
        <v>#REF!</v>
      </c>
      <c r="G9" s="1222" t="s">
        <v>876</v>
      </c>
      <c r="H9" s="1223"/>
      <c r="I9" s="1223"/>
      <c r="J9" s="1223"/>
      <c r="K9" s="1224"/>
      <c r="L9" s="1222" t="s">
        <v>817</v>
      </c>
      <c r="M9" s="1223"/>
      <c r="N9" s="1223"/>
      <c r="O9" s="1224"/>
      <c r="P9" s="1165" t="s">
        <v>128</v>
      </c>
      <c r="Q9" s="1165"/>
      <c r="R9" s="1165"/>
      <c r="S9" s="1232" t="s">
        <v>116</v>
      </c>
      <c r="T9" s="1232"/>
      <c r="U9" s="1232"/>
      <c r="V9" s="1165" t="s">
        <v>129</v>
      </c>
      <c r="W9" s="1165"/>
      <c r="X9" s="1165"/>
      <c r="Y9" s="1233" t="s">
        <v>117</v>
      </c>
      <c r="Z9" s="1234"/>
      <c r="AA9" s="1235"/>
      <c r="AB9" s="1165" t="s">
        <v>130</v>
      </c>
      <c r="AC9" s="1165"/>
      <c r="AD9" s="1165"/>
      <c r="AE9" s="1232" t="s">
        <v>118</v>
      </c>
      <c r="AF9" s="1232"/>
      <c r="AG9" s="1232"/>
      <c r="AH9" s="1165" t="s">
        <v>131</v>
      </c>
      <c r="AI9" s="1165"/>
      <c r="AJ9" s="1165"/>
      <c r="AK9" s="1233" t="s">
        <v>119</v>
      </c>
      <c r="AL9" s="1234"/>
      <c r="AM9" s="1235"/>
      <c r="AN9" s="1165" t="s">
        <v>132</v>
      </c>
      <c r="AO9" s="1165"/>
      <c r="AP9" s="1165"/>
      <c r="AQ9" s="1232" t="s">
        <v>120</v>
      </c>
      <c r="AR9" s="1232"/>
      <c r="AS9" s="1232"/>
      <c r="AT9" s="1165" t="s">
        <v>133</v>
      </c>
      <c r="AU9" s="1165"/>
      <c r="AV9" s="1165"/>
      <c r="AW9" s="1232" t="s">
        <v>121</v>
      </c>
      <c r="AX9" s="1232"/>
      <c r="AY9" s="1232"/>
      <c r="AZ9" s="1165" t="s">
        <v>134</v>
      </c>
      <c r="BA9" s="1165"/>
      <c r="BB9" s="1165"/>
      <c r="BC9" s="1232" t="s">
        <v>122</v>
      </c>
      <c r="BD9" s="1232"/>
      <c r="BE9" s="1232"/>
      <c r="BF9" s="1165" t="s">
        <v>135</v>
      </c>
      <c r="BG9" s="1165"/>
      <c r="BH9" s="1165"/>
      <c r="BI9" s="1232" t="s">
        <v>123</v>
      </c>
      <c r="BJ9" s="1232"/>
      <c r="BK9" s="1232"/>
      <c r="BL9" s="1165" t="s">
        <v>136</v>
      </c>
      <c r="BM9" s="1165"/>
      <c r="BN9" s="1165"/>
      <c r="BO9" s="1232" t="s">
        <v>124</v>
      </c>
      <c r="BP9" s="1232"/>
      <c r="BQ9" s="1232"/>
      <c r="BR9" s="1165" t="s">
        <v>137</v>
      </c>
      <c r="BS9" s="1165"/>
      <c r="BT9" s="1165"/>
      <c r="BU9" s="1232" t="s">
        <v>125</v>
      </c>
      <c r="BV9" s="1232"/>
      <c r="BW9" s="1232"/>
      <c r="BX9" s="1165" t="s">
        <v>138</v>
      </c>
      <c r="BY9" s="1165"/>
      <c r="BZ9" s="1165"/>
      <c r="CA9" s="1232" t="s">
        <v>126</v>
      </c>
      <c r="CB9" s="1232"/>
      <c r="CC9" s="1232"/>
      <c r="CD9" s="1165" t="s">
        <v>139</v>
      </c>
      <c r="CE9" s="1165"/>
      <c r="CF9" s="1165"/>
      <c r="CG9" s="1232" t="s">
        <v>127</v>
      </c>
      <c r="CH9" s="1232"/>
      <c r="CI9" s="1232"/>
      <c r="CJ9" s="1165" t="s">
        <v>112</v>
      </c>
      <c r="CK9" s="1165"/>
      <c r="CL9" s="1165"/>
      <c r="CM9" s="1232" t="s">
        <v>113</v>
      </c>
      <c r="CN9" s="1232"/>
      <c r="CO9" s="1232"/>
      <c r="CP9" s="1165" t="s">
        <v>758</v>
      </c>
      <c r="CQ9" s="1165"/>
      <c r="CR9" s="1165"/>
      <c r="CS9" s="1232" t="s">
        <v>114</v>
      </c>
      <c r="CT9" s="1232"/>
      <c r="CU9" s="1232"/>
      <c r="CV9" s="1252" t="s">
        <v>752</v>
      </c>
      <c r="CW9" s="1252"/>
      <c r="CX9" s="1252"/>
      <c r="CY9" s="1252" t="s">
        <v>115</v>
      </c>
      <c r="CZ9" s="1252"/>
      <c r="DA9" s="1252"/>
    </row>
    <row r="10" spans="1:105" ht="15.75" customHeight="1" thickBot="1">
      <c r="A10" s="1163"/>
      <c r="B10" s="1238"/>
      <c r="C10" s="1238"/>
      <c r="D10" s="1240"/>
      <c r="E10" s="1240"/>
      <c r="F10" s="1242"/>
      <c r="G10" s="1225"/>
      <c r="H10" s="1226"/>
      <c r="I10" s="1226"/>
      <c r="J10" s="1226"/>
      <c r="K10" s="1227"/>
      <c r="L10" s="1225"/>
      <c r="M10" s="1226"/>
      <c r="N10" s="1226"/>
      <c r="O10" s="1227"/>
      <c r="P10" s="1228" t="s">
        <v>762</v>
      </c>
      <c r="Q10" s="1231" t="s">
        <v>759</v>
      </c>
      <c r="R10" s="107" t="s">
        <v>760</v>
      </c>
      <c r="S10" s="1229" t="s">
        <v>762</v>
      </c>
      <c r="T10" s="1231" t="s">
        <v>759</v>
      </c>
      <c r="U10" s="107" t="s">
        <v>760</v>
      </c>
      <c r="V10" s="1228" t="s">
        <v>762</v>
      </c>
      <c r="W10" s="1231" t="s">
        <v>759</v>
      </c>
      <c r="X10" s="107" t="s">
        <v>760</v>
      </c>
      <c r="Y10" s="1229" t="s">
        <v>762</v>
      </c>
      <c r="Z10" s="1231" t="s">
        <v>759</v>
      </c>
      <c r="AA10" s="107" t="s">
        <v>760</v>
      </c>
      <c r="AB10" s="1228" t="s">
        <v>762</v>
      </c>
      <c r="AC10" s="1231" t="s">
        <v>759</v>
      </c>
      <c r="AD10" s="107" t="s">
        <v>760</v>
      </c>
      <c r="AE10" s="1229" t="s">
        <v>762</v>
      </c>
      <c r="AF10" s="1231" t="s">
        <v>759</v>
      </c>
      <c r="AG10" s="107" t="s">
        <v>760</v>
      </c>
      <c r="AH10" s="1228" t="s">
        <v>762</v>
      </c>
      <c r="AI10" s="1231" t="s">
        <v>759</v>
      </c>
      <c r="AJ10" s="107" t="s">
        <v>760</v>
      </c>
      <c r="AK10" s="1229" t="s">
        <v>762</v>
      </c>
      <c r="AL10" s="1231" t="s">
        <v>759</v>
      </c>
      <c r="AM10" s="107" t="s">
        <v>760</v>
      </c>
      <c r="AN10" s="1228" t="s">
        <v>762</v>
      </c>
      <c r="AO10" s="1231" t="s">
        <v>759</v>
      </c>
      <c r="AP10" s="107" t="s">
        <v>760</v>
      </c>
      <c r="AQ10" s="1229" t="s">
        <v>762</v>
      </c>
      <c r="AR10" s="1231" t="s">
        <v>759</v>
      </c>
      <c r="AS10" s="107" t="s">
        <v>760</v>
      </c>
      <c r="AT10" s="1228" t="s">
        <v>762</v>
      </c>
      <c r="AU10" s="1231" t="s">
        <v>759</v>
      </c>
      <c r="AV10" s="107" t="s">
        <v>760</v>
      </c>
      <c r="AW10" s="1229" t="s">
        <v>762</v>
      </c>
      <c r="AX10" s="1231" t="s">
        <v>759</v>
      </c>
      <c r="AY10" s="107" t="s">
        <v>760</v>
      </c>
      <c r="AZ10" s="1228" t="s">
        <v>762</v>
      </c>
      <c r="BA10" s="1231" t="s">
        <v>759</v>
      </c>
      <c r="BB10" s="107" t="s">
        <v>760</v>
      </c>
      <c r="BC10" s="1229" t="s">
        <v>762</v>
      </c>
      <c r="BD10" s="1231" t="s">
        <v>759</v>
      </c>
      <c r="BE10" s="107" t="s">
        <v>760</v>
      </c>
      <c r="BF10" s="1228" t="s">
        <v>762</v>
      </c>
      <c r="BG10" s="1231" t="s">
        <v>759</v>
      </c>
      <c r="BH10" s="107" t="s">
        <v>760</v>
      </c>
      <c r="BI10" s="1229" t="s">
        <v>762</v>
      </c>
      <c r="BJ10" s="1231" t="s">
        <v>759</v>
      </c>
      <c r="BK10" s="107" t="s">
        <v>760</v>
      </c>
      <c r="BL10" s="1228" t="s">
        <v>762</v>
      </c>
      <c r="BM10" s="1231" t="s">
        <v>759</v>
      </c>
      <c r="BN10" s="107" t="s">
        <v>760</v>
      </c>
      <c r="BO10" s="1229" t="s">
        <v>762</v>
      </c>
      <c r="BP10" s="1231" t="s">
        <v>759</v>
      </c>
      <c r="BQ10" s="107" t="s">
        <v>760</v>
      </c>
      <c r="BR10" s="1228" t="s">
        <v>762</v>
      </c>
      <c r="BS10" s="1231" t="s">
        <v>759</v>
      </c>
      <c r="BT10" s="107" t="s">
        <v>760</v>
      </c>
      <c r="BU10" s="1229" t="s">
        <v>762</v>
      </c>
      <c r="BV10" s="1231" t="s">
        <v>759</v>
      </c>
      <c r="BW10" s="107" t="s">
        <v>760</v>
      </c>
      <c r="BX10" s="1228" t="s">
        <v>762</v>
      </c>
      <c r="BY10" s="1231" t="s">
        <v>759</v>
      </c>
      <c r="BZ10" s="107" t="s">
        <v>760</v>
      </c>
      <c r="CA10" s="1229" t="s">
        <v>762</v>
      </c>
      <c r="CB10" s="1231" t="s">
        <v>759</v>
      </c>
      <c r="CC10" s="107" t="s">
        <v>760</v>
      </c>
      <c r="CD10" s="1228" t="s">
        <v>762</v>
      </c>
      <c r="CE10" s="1231" t="s">
        <v>759</v>
      </c>
      <c r="CF10" s="107" t="s">
        <v>760</v>
      </c>
      <c r="CG10" s="1229" t="s">
        <v>762</v>
      </c>
      <c r="CH10" s="1231" t="s">
        <v>759</v>
      </c>
      <c r="CI10" s="107" t="s">
        <v>760</v>
      </c>
      <c r="CJ10" s="1228" t="s">
        <v>762</v>
      </c>
      <c r="CK10" s="1231" t="s">
        <v>759</v>
      </c>
      <c r="CL10" s="107" t="s">
        <v>760</v>
      </c>
      <c r="CM10" s="1228" t="s">
        <v>762</v>
      </c>
      <c r="CN10" s="1231" t="s">
        <v>759</v>
      </c>
      <c r="CO10" s="107" t="s">
        <v>760</v>
      </c>
      <c r="CP10" s="1228" t="s">
        <v>762</v>
      </c>
      <c r="CQ10" s="1231" t="s">
        <v>759</v>
      </c>
      <c r="CR10" s="107" t="s">
        <v>760</v>
      </c>
      <c r="CS10" s="1228" t="s">
        <v>762</v>
      </c>
      <c r="CT10" s="1231" t="s">
        <v>759</v>
      </c>
      <c r="CU10" s="107" t="s">
        <v>760</v>
      </c>
      <c r="CV10" s="1228" t="s">
        <v>762</v>
      </c>
      <c r="CW10" s="1231" t="s">
        <v>759</v>
      </c>
      <c r="CX10" s="107" t="s">
        <v>760</v>
      </c>
      <c r="CY10" s="1228" t="s">
        <v>762</v>
      </c>
      <c r="CZ10" s="1231" t="s">
        <v>759</v>
      </c>
      <c r="DA10" s="107" t="s">
        <v>760</v>
      </c>
    </row>
    <row r="11" spans="1:105" ht="32.25" thickBot="1">
      <c r="A11" s="1236"/>
      <c r="B11" s="1239"/>
      <c r="C11" s="1239"/>
      <c r="D11" s="1237"/>
      <c r="E11" s="1237"/>
      <c r="F11" s="1243"/>
      <c r="G11" s="183" t="s">
        <v>816</v>
      </c>
      <c r="H11" s="274" t="s">
        <v>891</v>
      </c>
      <c r="I11" s="366" t="s">
        <v>892</v>
      </c>
      <c r="J11" s="183" t="s">
        <v>893</v>
      </c>
      <c r="K11" s="183" t="s">
        <v>894</v>
      </c>
      <c r="L11" s="34" t="s">
        <v>665</v>
      </c>
      <c r="M11" s="182" t="s">
        <v>816</v>
      </c>
      <c r="N11" s="34" t="s">
        <v>893</v>
      </c>
      <c r="O11" s="34" t="s">
        <v>894</v>
      </c>
      <c r="P11" s="1228"/>
      <c r="Q11" s="1231"/>
      <c r="R11" s="107" t="s">
        <v>761</v>
      </c>
      <c r="S11" s="1230"/>
      <c r="T11" s="1231"/>
      <c r="U11" s="107" t="s">
        <v>761</v>
      </c>
      <c r="V11" s="1228"/>
      <c r="W11" s="1231"/>
      <c r="X11" s="107" t="s">
        <v>761</v>
      </c>
      <c r="Y11" s="1230"/>
      <c r="Z11" s="1231"/>
      <c r="AA11" s="107" t="s">
        <v>761</v>
      </c>
      <c r="AB11" s="1228"/>
      <c r="AC11" s="1231"/>
      <c r="AD11" s="107" t="s">
        <v>761</v>
      </c>
      <c r="AE11" s="1230"/>
      <c r="AF11" s="1231"/>
      <c r="AG11" s="107" t="s">
        <v>761</v>
      </c>
      <c r="AH11" s="1228"/>
      <c r="AI11" s="1231"/>
      <c r="AJ11" s="107" t="s">
        <v>761</v>
      </c>
      <c r="AK11" s="1230"/>
      <c r="AL11" s="1231"/>
      <c r="AM11" s="107" t="s">
        <v>761</v>
      </c>
      <c r="AN11" s="1228"/>
      <c r="AO11" s="1231"/>
      <c r="AP11" s="107" t="s">
        <v>761</v>
      </c>
      <c r="AQ11" s="1230"/>
      <c r="AR11" s="1231"/>
      <c r="AS11" s="107" t="s">
        <v>761</v>
      </c>
      <c r="AT11" s="1228"/>
      <c r="AU11" s="1231"/>
      <c r="AV11" s="107" t="s">
        <v>761</v>
      </c>
      <c r="AW11" s="1230"/>
      <c r="AX11" s="1231"/>
      <c r="AY11" s="107" t="s">
        <v>761</v>
      </c>
      <c r="AZ11" s="1228"/>
      <c r="BA11" s="1231"/>
      <c r="BB11" s="107" t="s">
        <v>761</v>
      </c>
      <c r="BC11" s="1230"/>
      <c r="BD11" s="1231"/>
      <c r="BE11" s="107" t="s">
        <v>761</v>
      </c>
      <c r="BF11" s="1228"/>
      <c r="BG11" s="1231"/>
      <c r="BH11" s="107" t="s">
        <v>761</v>
      </c>
      <c r="BI11" s="1230"/>
      <c r="BJ11" s="1231"/>
      <c r="BK11" s="107" t="s">
        <v>761</v>
      </c>
      <c r="BL11" s="1228"/>
      <c r="BM11" s="1231"/>
      <c r="BN11" s="107" t="s">
        <v>761</v>
      </c>
      <c r="BO11" s="1230"/>
      <c r="BP11" s="1231"/>
      <c r="BQ11" s="107" t="s">
        <v>761</v>
      </c>
      <c r="BR11" s="1228"/>
      <c r="BS11" s="1231"/>
      <c r="BT11" s="107" t="s">
        <v>761</v>
      </c>
      <c r="BU11" s="1230"/>
      <c r="BV11" s="1231"/>
      <c r="BW11" s="107" t="s">
        <v>761</v>
      </c>
      <c r="BX11" s="1228"/>
      <c r="BY11" s="1231"/>
      <c r="BZ11" s="107" t="s">
        <v>761</v>
      </c>
      <c r="CA11" s="1230"/>
      <c r="CB11" s="1231"/>
      <c r="CC11" s="107" t="s">
        <v>761</v>
      </c>
      <c r="CD11" s="1228"/>
      <c r="CE11" s="1231"/>
      <c r="CF11" s="107" t="s">
        <v>761</v>
      </c>
      <c r="CG11" s="1230"/>
      <c r="CH11" s="1231"/>
      <c r="CI11" s="107" t="s">
        <v>761</v>
      </c>
      <c r="CJ11" s="1228"/>
      <c r="CK11" s="1231"/>
      <c r="CL11" s="107" t="s">
        <v>761</v>
      </c>
      <c r="CM11" s="1228"/>
      <c r="CN11" s="1231"/>
      <c r="CO11" s="107" t="s">
        <v>761</v>
      </c>
      <c r="CP11" s="1228"/>
      <c r="CQ11" s="1231"/>
      <c r="CR11" s="107" t="s">
        <v>761</v>
      </c>
      <c r="CS11" s="1228"/>
      <c r="CT11" s="1231"/>
      <c r="CU11" s="107" t="s">
        <v>761</v>
      </c>
      <c r="CV11" s="1228"/>
      <c r="CW11" s="1231"/>
      <c r="CX11" s="107" t="s">
        <v>761</v>
      </c>
      <c r="CY11" s="1228"/>
      <c r="CZ11" s="1231"/>
      <c r="DA11" s="107" t="s">
        <v>761</v>
      </c>
    </row>
    <row r="12" spans="1:105" ht="15">
      <c r="A12" s="71" t="s">
        <v>723</v>
      </c>
      <c r="B12" s="454"/>
      <c r="C12" s="454"/>
      <c r="D12" s="455" t="s">
        <v>288</v>
      </c>
      <c r="E12" s="456"/>
      <c r="F12" s="457"/>
      <c r="G12" s="190"/>
      <c r="H12" s="276"/>
      <c r="I12" s="368"/>
      <c r="J12" s="132"/>
      <c r="K12" s="132"/>
      <c r="L12" s="299"/>
      <c r="M12" s="40"/>
      <c r="N12" s="193"/>
      <c r="O12" s="193"/>
      <c r="P12" s="246"/>
      <c r="Q12" s="245"/>
      <c r="R12" s="248"/>
      <c r="S12" s="468"/>
      <c r="T12" s="469"/>
      <c r="U12" s="470"/>
      <c r="V12" s="246"/>
      <c r="W12" s="245"/>
      <c r="X12" s="248"/>
      <c r="Y12" s="468"/>
      <c r="Z12" s="469"/>
      <c r="AA12" s="470"/>
      <c r="AB12" s="246"/>
      <c r="AC12" s="245"/>
      <c r="AD12" s="248"/>
      <c r="AE12" s="468"/>
      <c r="AF12" s="469"/>
      <c r="AG12" s="470"/>
      <c r="AH12" s="246"/>
      <c r="AI12" s="245"/>
      <c r="AJ12" s="248"/>
      <c r="AK12" s="468"/>
      <c r="AL12" s="469"/>
      <c r="AM12" s="470"/>
      <c r="AN12" s="246"/>
      <c r="AO12" s="245"/>
      <c r="AP12" s="248"/>
      <c r="AQ12" s="468"/>
      <c r="AR12" s="469"/>
      <c r="AS12" s="470"/>
      <c r="AT12" s="246"/>
      <c r="AU12" s="245"/>
      <c r="AV12" s="248"/>
      <c r="AW12" s="468"/>
      <c r="AX12" s="469"/>
      <c r="AY12" s="470"/>
      <c r="AZ12" s="246"/>
      <c r="BA12" s="245"/>
      <c r="BB12" s="248"/>
      <c r="BC12" s="468"/>
      <c r="BD12" s="469"/>
      <c r="BE12" s="470"/>
      <c r="BF12" s="246"/>
      <c r="BG12" s="245"/>
      <c r="BH12" s="248"/>
      <c r="BI12" s="468"/>
      <c r="BJ12" s="469"/>
      <c r="BK12" s="470"/>
      <c r="BL12" s="246"/>
      <c r="BM12" s="245"/>
      <c r="BN12" s="248"/>
      <c r="BO12" s="468"/>
      <c r="BP12" s="469"/>
      <c r="BQ12" s="470"/>
      <c r="BR12" s="246"/>
      <c r="BS12" s="245"/>
      <c r="BT12" s="248"/>
      <c r="BU12" s="468"/>
      <c r="BV12" s="469"/>
      <c r="BW12" s="470"/>
      <c r="BX12" s="246"/>
      <c r="BY12" s="245"/>
      <c r="BZ12" s="248"/>
      <c r="CA12" s="468"/>
      <c r="CB12" s="469"/>
      <c r="CC12" s="470"/>
      <c r="CD12" s="246"/>
      <c r="CE12" s="245"/>
      <c r="CF12" s="248"/>
      <c r="CG12" s="468"/>
      <c r="CH12" s="469"/>
      <c r="CI12" s="470"/>
      <c r="CJ12" s="247"/>
      <c r="CK12" s="245"/>
      <c r="CL12" s="249"/>
      <c r="CM12" s="247"/>
      <c r="CN12" s="245"/>
      <c r="CO12" s="249"/>
      <c r="CP12" s="247"/>
      <c r="CQ12" s="245"/>
      <c r="CR12" s="249"/>
      <c r="CS12" s="247"/>
      <c r="CT12" s="245"/>
      <c r="CU12" s="249"/>
      <c r="CV12" s="247"/>
      <c r="CW12" s="245"/>
      <c r="CX12" s="249"/>
      <c r="CY12" s="247"/>
      <c r="CZ12" s="245"/>
      <c r="DA12" s="249"/>
    </row>
    <row r="13" spans="1:105" ht="42.75" customHeight="1">
      <c r="A13" s="41" t="s">
        <v>724</v>
      </c>
      <c r="B13" s="315" t="s">
        <v>926</v>
      </c>
      <c r="C13" s="315" t="s">
        <v>927</v>
      </c>
      <c r="D13" s="312" t="s">
        <v>289</v>
      </c>
      <c r="E13" s="306" t="s">
        <v>669</v>
      </c>
      <c r="F13" s="504">
        <v>271.51</v>
      </c>
      <c r="G13" s="458">
        <v>6</v>
      </c>
      <c r="H13" s="276">
        <f t="shared" ref="H13:I24" si="0">G13</f>
        <v>6</v>
      </c>
      <c r="I13" s="368">
        <f t="shared" si="0"/>
        <v>6</v>
      </c>
      <c r="J13" s="132">
        <f t="shared" ref="J13:K17" si="1">H13-G13</f>
        <v>0</v>
      </c>
      <c r="K13" s="132">
        <f t="shared" si="1"/>
        <v>0</v>
      </c>
      <c r="L13" s="39" t="e">
        <f t="shared" ref="L13:L76" si="2">ROUND((F13*(1+$M$8))*(1+$G$8),2)</f>
        <v>#VALUE!</v>
      </c>
      <c r="M13" s="40" t="e">
        <f t="shared" ref="M13:M24" si="3">TRUNC(L13*G13,2)</f>
        <v>#VALUE!</v>
      </c>
      <c r="N13" s="193" t="e">
        <f t="shared" ref="N13:N24" si="4">TRUNC(L13*J13,2)</f>
        <v>#VALUE!</v>
      </c>
      <c r="O13" s="193" t="e">
        <f t="shared" ref="O13:O24" si="5">TRUNC(L13*K13,2)</f>
        <v>#VALUE!</v>
      </c>
      <c r="P13" s="207">
        <f t="shared" ref="P13:P24" si="6">Q13/$G13*100</f>
        <v>0</v>
      </c>
      <c r="Q13" s="70"/>
      <c r="R13" s="208" t="e">
        <f t="shared" ref="R13:R24" si="7">TRUNC(Q13*$L13,2)</f>
        <v>#VALUE!</v>
      </c>
      <c r="S13" s="207" t="e">
        <f t="shared" ref="S13:S24" si="8">T13/(IF($I13&lt;&gt;$H13,($J13+$K13),$J13))*100</f>
        <v>#DIV/0!</v>
      </c>
      <c r="T13" s="70"/>
      <c r="U13" s="192" t="e">
        <f t="shared" ref="U13:U24" si="9">TRUNC(T13*$L13,2)</f>
        <v>#VALUE!</v>
      </c>
      <c r="V13" s="206">
        <f t="shared" ref="V13:V24" si="10">W13/$G13*100</f>
        <v>0</v>
      </c>
      <c r="W13" s="70"/>
      <c r="X13" s="208" t="e">
        <f t="shared" ref="X13:X24" si="11">TRUNC(W13*$L13,2)</f>
        <v>#VALUE!</v>
      </c>
      <c r="Y13" s="207" t="e">
        <f t="shared" ref="Y13:Y24" si="12">Z13/(IF($I13&lt;&gt;$H13,($J13+$K13),$J13))*100</f>
        <v>#DIV/0!</v>
      </c>
      <c r="Z13" s="70"/>
      <c r="AA13" s="192" t="e">
        <f t="shared" ref="AA13:AA24" si="13">TRUNC(Z13*$L13,2)</f>
        <v>#VALUE!</v>
      </c>
      <c r="AB13" s="206">
        <f t="shared" ref="AB13:AB24" si="14">AC13/$G13*100</f>
        <v>0</v>
      </c>
      <c r="AC13" s="70"/>
      <c r="AD13" s="208" t="e">
        <f t="shared" ref="AD13:AD24" si="15">TRUNC(AC13*$L13,2)</f>
        <v>#VALUE!</v>
      </c>
      <c r="AE13" s="207" t="e">
        <f t="shared" ref="AE13:AE24" si="16">AF13/(IF($I13&lt;&gt;$H13,($J13+$K13),$J13))*100</f>
        <v>#DIV/0!</v>
      </c>
      <c r="AF13" s="70"/>
      <c r="AG13" s="192" t="e">
        <f t="shared" ref="AG13:AG24" si="17">TRUNC(AF13*$L13,2)</f>
        <v>#VALUE!</v>
      </c>
      <c r="AH13" s="206">
        <f t="shared" ref="AH13:AH24" si="18">AI13/$G13*100</f>
        <v>0</v>
      </c>
      <c r="AI13" s="70"/>
      <c r="AJ13" s="208" t="e">
        <f t="shared" ref="AJ13:AJ24" si="19">TRUNC(AI13*$L13,2)</f>
        <v>#VALUE!</v>
      </c>
      <c r="AK13" s="207" t="e">
        <f t="shared" ref="AK13:AK24" si="20">AL13/(IF($I13&lt;&gt;$H13,($J13+$K13),$J13))*100</f>
        <v>#DIV/0!</v>
      </c>
      <c r="AL13" s="70"/>
      <c r="AM13" s="192" t="e">
        <f t="shared" ref="AM13:AM24" si="21">TRUNC(AL13*$L13,2)</f>
        <v>#VALUE!</v>
      </c>
      <c r="AN13" s="206">
        <f t="shared" ref="AN13:AN24" si="22">AO13/$G13*100</f>
        <v>0</v>
      </c>
      <c r="AO13" s="70"/>
      <c r="AP13" s="208" t="e">
        <f t="shared" ref="AP13:AP24" si="23">TRUNC(AO13*$L13,2)</f>
        <v>#VALUE!</v>
      </c>
      <c r="AQ13" s="207" t="e">
        <f t="shared" ref="AQ13:AQ24" si="24">AR13/(IF($I13&lt;&gt;$H13,($J13+$K13),$J13))*100</f>
        <v>#DIV/0!</v>
      </c>
      <c r="AR13" s="70"/>
      <c r="AS13" s="192" t="e">
        <f t="shared" ref="AS13:AS24" si="25">TRUNC(AR13*$L13,2)</f>
        <v>#VALUE!</v>
      </c>
      <c r="AT13" s="206">
        <f t="shared" ref="AT13:AT24" si="26">AU13/$G13*100</f>
        <v>0</v>
      </c>
      <c r="AU13" s="70"/>
      <c r="AV13" s="208" t="e">
        <f t="shared" ref="AV13:AV24" si="27">TRUNC(AU13*$L13,2)</f>
        <v>#VALUE!</v>
      </c>
      <c r="AW13" s="207" t="e">
        <f t="shared" ref="AW13:AW24" si="28">AX13/(IF($I13&lt;&gt;$H13,($J13+$K13),$J13))*100</f>
        <v>#DIV/0!</v>
      </c>
      <c r="AX13" s="70"/>
      <c r="AY13" s="192" t="e">
        <f t="shared" ref="AY13:AY24" si="29">TRUNC(AX13*$L13,2)</f>
        <v>#VALUE!</v>
      </c>
      <c r="AZ13" s="206">
        <f t="shared" ref="AZ13:AZ24" si="30">BA13/$G13*100</f>
        <v>0</v>
      </c>
      <c r="BA13" s="70"/>
      <c r="BB13" s="208" t="e">
        <f t="shared" ref="BB13:BB24" si="31">TRUNC(BA13*$L13,2)</f>
        <v>#VALUE!</v>
      </c>
      <c r="BC13" s="207" t="e">
        <f t="shared" ref="BC13:BC24" si="32">BD13/(IF($I13&lt;&gt;$H13,($J13+$K13),$J13))*100</f>
        <v>#DIV/0!</v>
      </c>
      <c r="BD13" s="70"/>
      <c r="BE13" s="192" t="e">
        <f t="shared" ref="BE13:BE24" si="33">TRUNC(BD13*$L13,2)</f>
        <v>#VALUE!</v>
      </c>
      <c r="BF13" s="206">
        <f t="shared" ref="BF13:BF24" si="34">BG13/$G13*100</f>
        <v>0</v>
      </c>
      <c r="BG13" s="70"/>
      <c r="BH13" s="208" t="e">
        <f t="shared" ref="BH13:BH24" si="35">TRUNC(BG13*$L13,2)</f>
        <v>#VALUE!</v>
      </c>
      <c r="BI13" s="207" t="e">
        <f t="shared" ref="BI13:BI24" si="36">BJ13/(IF($I13&lt;&gt;$H13,($J13+$K13),$J13))*100</f>
        <v>#DIV/0!</v>
      </c>
      <c r="BJ13" s="70"/>
      <c r="BK13" s="192" t="e">
        <f t="shared" ref="BK13:BK24" si="37">TRUNC(BJ13*$L13,2)</f>
        <v>#VALUE!</v>
      </c>
      <c r="BL13" s="206">
        <f t="shared" ref="BL13:BL24" si="38">BM13/$G13*100</f>
        <v>0</v>
      </c>
      <c r="BM13" s="70"/>
      <c r="BN13" s="208" t="e">
        <f t="shared" ref="BN13:BN24" si="39">TRUNC(BM13*$L13,2)</f>
        <v>#VALUE!</v>
      </c>
      <c r="BO13" s="207" t="e">
        <f t="shared" ref="BO13:BO24" si="40">BP13/(IF($I13&lt;&gt;$H13,($J13+$K13),$J13))*100</f>
        <v>#DIV/0!</v>
      </c>
      <c r="BP13" s="70"/>
      <c r="BQ13" s="192" t="e">
        <f t="shared" ref="BQ13:BQ24" si="41">TRUNC(BP13*$L13,2)</f>
        <v>#VALUE!</v>
      </c>
      <c r="BR13" s="206">
        <f t="shared" ref="BR13:BR24" si="42">BS13/$G13*100</f>
        <v>0</v>
      </c>
      <c r="BS13" s="70"/>
      <c r="BT13" s="208" t="e">
        <f t="shared" ref="BT13:BT24" si="43">TRUNC(BS13*$L13,2)</f>
        <v>#VALUE!</v>
      </c>
      <c r="BU13" s="207" t="e">
        <f t="shared" ref="BU13:BU24" si="44">BV13/(IF($I13&lt;&gt;$H13,($J13+$K13),$J13))*100</f>
        <v>#DIV/0!</v>
      </c>
      <c r="BV13" s="70"/>
      <c r="BW13" s="192" t="e">
        <f t="shared" ref="BW13:BW24" si="45">TRUNC(BV13*$L13,2)</f>
        <v>#VALUE!</v>
      </c>
      <c r="BX13" s="206">
        <f t="shared" ref="BX13:BX24" si="46">BY13/$G13*100</f>
        <v>0</v>
      </c>
      <c r="BY13" s="70"/>
      <c r="BZ13" s="208" t="e">
        <f t="shared" ref="BZ13:BZ24" si="47">TRUNC(BY13*$L13,2)</f>
        <v>#VALUE!</v>
      </c>
      <c r="CA13" s="207" t="e">
        <f t="shared" ref="CA13:CA24" si="48">CB13/(IF($I13&lt;&gt;$H13,($J13+$K13),$J13))*100</f>
        <v>#DIV/0!</v>
      </c>
      <c r="CB13" s="70"/>
      <c r="CC13" s="192" t="e">
        <f t="shared" ref="CC13:CC24" si="49">TRUNC(CB13*$L13,2)</f>
        <v>#VALUE!</v>
      </c>
      <c r="CD13" s="206">
        <f t="shared" ref="CD13:CD24" si="50">CE13/$G13*100</f>
        <v>0</v>
      </c>
      <c r="CE13" s="70"/>
      <c r="CF13" s="208" t="e">
        <f t="shared" ref="CF13:CF24" si="51">TRUNC(CE13*$L13,2)</f>
        <v>#VALUE!</v>
      </c>
      <c r="CG13" s="207" t="e">
        <f t="shared" ref="CG13:CG24" si="52">CH13/(IF($I13&lt;&gt;$H13,($J13+$K13),$J13))*100</f>
        <v>#DIV/0!</v>
      </c>
      <c r="CH13" s="70"/>
      <c r="CI13" s="192" t="e">
        <f t="shared" ref="CI13:CI24" si="53">TRUNC(CH13*$L13,2)</f>
        <v>#VALUE!</v>
      </c>
      <c r="CJ13" s="207">
        <f t="shared" ref="CJ13:CJ24" si="54">CK13/$G13*100</f>
        <v>0</v>
      </c>
      <c r="CK13" s="70">
        <f t="shared" ref="CK13:CK24" si="55">W13+Q13+AC13+AI13+AO13+AU13+BA13+BG13+BM13+BS13+BY13+CE13</f>
        <v>0</v>
      </c>
      <c r="CL13" s="192" t="e">
        <f t="shared" ref="CL13:CL24" si="56">TRUNC(CK13*$L13,2)</f>
        <v>#VALUE!</v>
      </c>
      <c r="CM13" s="207" t="e">
        <f t="shared" ref="CM13:CM24" si="57">CN13/(IF($K13&lt;&gt;0,($I13-$G13),($H13-$G13)))*100</f>
        <v>#DIV/0!</v>
      </c>
      <c r="CN13" s="70">
        <f t="shared" ref="CN13:CN24" si="58">T13+Z13+AF13+AL13+AR13+AX13+BD13+BJ13+BP13+BV13+CB13+CH13</f>
        <v>0</v>
      </c>
      <c r="CO13" s="192" t="e">
        <f t="shared" ref="CO13:CO24" si="59">TRUNC(CN13*$L13,2)</f>
        <v>#VALUE!</v>
      </c>
      <c r="CP13" s="207">
        <f t="shared" ref="CP13:CP24" si="60">CQ13/$G13*100</f>
        <v>100</v>
      </c>
      <c r="CQ13" s="70">
        <f t="shared" ref="CQ13:CQ24" si="61">G13-CK13</f>
        <v>6</v>
      </c>
      <c r="CR13" s="192" t="e">
        <f t="shared" ref="CR13:CR24" si="62">TRUNC(CQ13*$L13,2)</f>
        <v>#VALUE!</v>
      </c>
      <c r="CS13" s="207" t="e">
        <f t="shared" ref="CS13:CS24" si="63">CT13/(IF(I13&lt;&gt;H13,(I13-G13),(H13-G13)))*100</f>
        <v>#DIV/0!</v>
      </c>
      <c r="CT13" s="70">
        <f t="shared" ref="CT13:CT24" si="64">(IF(I13&lt;&gt;H13,(I13-G13),(H13-G13)))-CN13</f>
        <v>0</v>
      </c>
      <c r="CU13" s="192" t="e">
        <f t="shared" ref="CU13:CU24" si="65">TRUNC(CT13*$L13,2)</f>
        <v>#VALUE!</v>
      </c>
      <c r="CV13" s="202">
        <f t="shared" ref="CV13:CV55" si="66">$CW13/$I13</f>
        <v>0</v>
      </c>
      <c r="CW13" s="70">
        <f t="shared" ref="CW13:CW24" si="67">CK13+CN13</f>
        <v>0</v>
      </c>
      <c r="CX13" s="192" t="e">
        <f t="shared" ref="CX13:CX24" si="68">TRUNC(CW13*$L13,2)</f>
        <v>#VALUE!</v>
      </c>
      <c r="CY13" s="202">
        <f t="shared" ref="CY13:CY55" si="69">$CZ13/($G13+IF($K13&lt;&gt;0,$K13,$J13))</f>
        <v>1</v>
      </c>
      <c r="CZ13" s="70">
        <f t="shared" ref="CZ13:CZ24" si="70">CQ13+CT13</f>
        <v>6</v>
      </c>
      <c r="DA13" s="192" t="e">
        <f t="shared" ref="DA13:DA24" si="71">TRUNC(CZ13*$L13,2)</f>
        <v>#VALUE!</v>
      </c>
    </row>
    <row r="14" spans="1:105" ht="15">
      <c r="A14" s="41" t="s">
        <v>675</v>
      </c>
      <c r="B14" s="315" t="s">
        <v>290</v>
      </c>
      <c r="C14" s="315" t="s">
        <v>291</v>
      </c>
      <c r="D14" s="312" t="s">
        <v>292</v>
      </c>
      <c r="E14" s="306" t="s">
        <v>669</v>
      </c>
      <c r="F14" s="504">
        <v>82.43</v>
      </c>
      <c r="G14" s="458">
        <v>6</v>
      </c>
      <c r="H14" s="276">
        <f t="shared" si="0"/>
        <v>6</v>
      </c>
      <c r="I14" s="368">
        <f t="shared" si="0"/>
        <v>6</v>
      </c>
      <c r="J14" s="132">
        <f t="shared" si="1"/>
        <v>0</v>
      </c>
      <c r="K14" s="132">
        <f t="shared" si="1"/>
        <v>0</v>
      </c>
      <c r="L14" s="39" t="e">
        <f t="shared" si="2"/>
        <v>#VALUE!</v>
      </c>
      <c r="M14" s="40" t="e">
        <f t="shared" si="3"/>
        <v>#VALUE!</v>
      </c>
      <c r="N14" s="193" t="e">
        <f t="shared" si="4"/>
        <v>#VALUE!</v>
      </c>
      <c r="O14" s="193" t="e">
        <f t="shared" si="5"/>
        <v>#VALUE!</v>
      </c>
      <c r="P14" s="207">
        <f t="shared" si="6"/>
        <v>0</v>
      </c>
      <c r="Q14" s="70"/>
      <c r="R14" s="208" t="e">
        <f t="shared" si="7"/>
        <v>#VALUE!</v>
      </c>
      <c r="S14" s="207" t="e">
        <f t="shared" si="8"/>
        <v>#DIV/0!</v>
      </c>
      <c r="T14" s="70"/>
      <c r="U14" s="192" t="e">
        <f t="shared" si="9"/>
        <v>#VALUE!</v>
      </c>
      <c r="V14" s="206">
        <f t="shared" si="10"/>
        <v>0</v>
      </c>
      <c r="W14" s="70"/>
      <c r="X14" s="208" t="e">
        <f t="shared" si="11"/>
        <v>#VALUE!</v>
      </c>
      <c r="Y14" s="207" t="e">
        <f t="shared" si="12"/>
        <v>#DIV/0!</v>
      </c>
      <c r="Z14" s="70"/>
      <c r="AA14" s="192" t="e">
        <f t="shared" si="13"/>
        <v>#VALUE!</v>
      </c>
      <c r="AB14" s="206">
        <f t="shared" si="14"/>
        <v>0</v>
      </c>
      <c r="AC14" s="70"/>
      <c r="AD14" s="208" t="e">
        <f t="shared" si="15"/>
        <v>#VALUE!</v>
      </c>
      <c r="AE14" s="207" t="e">
        <f t="shared" si="16"/>
        <v>#DIV/0!</v>
      </c>
      <c r="AF14" s="70"/>
      <c r="AG14" s="192" t="e">
        <f t="shared" si="17"/>
        <v>#VALUE!</v>
      </c>
      <c r="AH14" s="206">
        <f t="shared" si="18"/>
        <v>0</v>
      </c>
      <c r="AI14" s="70"/>
      <c r="AJ14" s="208" t="e">
        <f t="shared" si="19"/>
        <v>#VALUE!</v>
      </c>
      <c r="AK14" s="207" t="e">
        <f t="shared" si="20"/>
        <v>#DIV/0!</v>
      </c>
      <c r="AL14" s="70"/>
      <c r="AM14" s="192" t="e">
        <f t="shared" si="21"/>
        <v>#VALUE!</v>
      </c>
      <c r="AN14" s="206">
        <f t="shared" si="22"/>
        <v>0</v>
      </c>
      <c r="AO14" s="70"/>
      <c r="AP14" s="208" t="e">
        <f t="shared" si="23"/>
        <v>#VALUE!</v>
      </c>
      <c r="AQ14" s="207" t="e">
        <f t="shared" si="24"/>
        <v>#DIV/0!</v>
      </c>
      <c r="AR14" s="70"/>
      <c r="AS14" s="192" t="e">
        <f t="shared" si="25"/>
        <v>#VALUE!</v>
      </c>
      <c r="AT14" s="206">
        <f t="shared" si="26"/>
        <v>0</v>
      </c>
      <c r="AU14" s="70"/>
      <c r="AV14" s="208" t="e">
        <f t="shared" si="27"/>
        <v>#VALUE!</v>
      </c>
      <c r="AW14" s="207" t="e">
        <f t="shared" si="28"/>
        <v>#DIV/0!</v>
      </c>
      <c r="AX14" s="70"/>
      <c r="AY14" s="192" t="e">
        <f t="shared" si="29"/>
        <v>#VALUE!</v>
      </c>
      <c r="AZ14" s="206">
        <f t="shared" si="30"/>
        <v>0</v>
      </c>
      <c r="BA14" s="70"/>
      <c r="BB14" s="208" t="e">
        <f t="shared" si="31"/>
        <v>#VALUE!</v>
      </c>
      <c r="BC14" s="207" t="e">
        <f t="shared" si="32"/>
        <v>#DIV/0!</v>
      </c>
      <c r="BD14" s="70"/>
      <c r="BE14" s="192" t="e">
        <f t="shared" si="33"/>
        <v>#VALUE!</v>
      </c>
      <c r="BF14" s="206">
        <f t="shared" si="34"/>
        <v>0</v>
      </c>
      <c r="BG14" s="70"/>
      <c r="BH14" s="208" t="e">
        <f t="shared" si="35"/>
        <v>#VALUE!</v>
      </c>
      <c r="BI14" s="207" t="e">
        <f t="shared" si="36"/>
        <v>#DIV/0!</v>
      </c>
      <c r="BJ14" s="70"/>
      <c r="BK14" s="192" t="e">
        <f t="shared" si="37"/>
        <v>#VALUE!</v>
      </c>
      <c r="BL14" s="206">
        <f t="shared" si="38"/>
        <v>0</v>
      </c>
      <c r="BM14" s="70"/>
      <c r="BN14" s="208" t="e">
        <f t="shared" si="39"/>
        <v>#VALUE!</v>
      </c>
      <c r="BO14" s="207" t="e">
        <f t="shared" si="40"/>
        <v>#DIV/0!</v>
      </c>
      <c r="BP14" s="70"/>
      <c r="BQ14" s="192" t="e">
        <f t="shared" si="41"/>
        <v>#VALUE!</v>
      </c>
      <c r="BR14" s="206">
        <f t="shared" si="42"/>
        <v>0</v>
      </c>
      <c r="BS14" s="70"/>
      <c r="BT14" s="208" t="e">
        <f t="shared" si="43"/>
        <v>#VALUE!</v>
      </c>
      <c r="BU14" s="207" t="e">
        <f t="shared" si="44"/>
        <v>#DIV/0!</v>
      </c>
      <c r="BV14" s="70"/>
      <c r="BW14" s="192" t="e">
        <f t="shared" si="45"/>
        <v>#VALUE!</v>
      </c>
      <c r="BX14" s="206">
        <f t="shared" si="46"/>
        <v>0</v>
      </c>
      <c r="BY14" s="70"/>
      <c r="BZ14" s="208" t="e">
        <f t="shared" si="47"/>
        <v>#VALUE!</v>
      </c>
      <c r="CA14" s="207" t="e">
        <f t="shared" si="48"/>
        <v>#DIV/0!</v>
      </c>
      <c r="CB14" s="70"/>
      <c r="CC14" s="192" t="e">
        <f t="shared" si="49"/>
        <v>#VALUE!</v>
      </c>
      <c r="CD14" s="206">
        <f t="shared" si="50"/>
        <v>0</v>
      </c>
      <c r="CE14" s="70"/>
      <c r="CF14" s="208" t="e">
        <f t="shared" si="51"/>
        <v>#VALUE!</v>
      </c>
      <c r="CG14" s="207" t="e">
        <f t="shared" si="52"/>
        <v>#DIV/0!</v>
      </c>
      <c r="CH14" s="70"/>
      <c r="CI14" s="192" t="e">
        <f t="shared" si="53"/>
        <v>#VALUE!</v>
      </c>
      <c r="CJ14" s="207">
        <f t="shared" si="54"/>
        <v>0</v>
      </c>
      <c r="CK14" s="70">
        <f t="shared" si="55"/>
        <v>0</v>
      </c>
      <c r="CL14" s="192" t="e">
        <f t="shared" si="56"/>
        <v>#VALUE!</v>
      </c>
      <c r="CM14" s="207" t="e">
        <f t="shared" si="57"/>
        <v>#DIV/0!</v>
      </c>
      <c r="CN14" s="70">
        <f t="shared" si="58"/>
        <v>0</v>
      </c>
      <c r="CO14" s="192" t="e">
        <f t="shared" si="59"/>
        <v>#VALUE!</v>
      </c>
      <c r="CP14" s="207">
        <f t="shared" si="60"/>
        <v>100</v>
      </c>
      <c r="CQ14" s="70">
        <f t="shared" si="61"/>
        <v>6</v>
      </c>
      <c r="CR14" s="192" t="e">
        <f t="shared" si="62"/>
        <v>#VALUE!</v>
      </c>
      <c r="CS14" s="207" t="e">
        <f t="shared" si="63"/>
        <v>#DIV/0!</v>
      </c>
      <c r="CT14" s="70">
        <f t="shared" si="64"/>
        <v>0</v>
      </c>
      <c r="CU14" s="192" t="e">
        <f t="shared" si="65"/>
        <v>#VALUE!</v>
      </c>
      <c r="CV14" s="202">
        <f t="shared" si="66"/>
        <v>0</v>
      </c>
      <c r="CW14" s="70">
        <f t="shared" si="67"/>
        <v>0</v>
      </c>
      <c r="CX14" s="192" t="e">
        <f t="shared" si="68"/>
        <v>#VALUE!</v>
      </c>
      <c r="CY14" s="202">
        <f t="shared" si="69"/>
        <v>1</v>
      </c>
      <c r="CZ14" s="70">
        <f t="shared" si="70"/>
        <v>6</v>
      </c>
      <c r="DA14" s="192" t="e">
        <f t="shared" si="71"/>
        <v>#VALUE!</v>
      </c>
    </row>
    <row r="15" spans="1:105" ht="28.5">
      <c r="A15" s="41" t="s">
        <v>877</v>
      </c>
      <c r="B15" s="315" t="s">
        <v>928</v>
      </c>
      <c r="C15" s="315" t="s">
        <v>929</v>
      </c>
      <c r="D15" s="312" t="s">
        <v>293</v>
      </c>
      <c r="E15" s="306" t="s">
        <v>669</v>
      </c>
      <c r="F15" s="504">
        <v>223.46</v>
      </c>
      <c r="G15" s="459">
        <v>24</v>
      </c>
      <c r="H15" s="276">
        <f t="shared" si="0"/>
        <v>24</v>
      </c>
      <c r="I15" s="368">
        <f t="shared" si="0"/>
        <v>24</v>
      </c>
      <c r="J15" s="132">
        <f t="shared" si="1"/>
        <v>0</v>
      </c>
      <c r="K15" s="132">
        <f t="shared" si="1"/>
        <v>0</v>
      </c>
      <c r="L15" s="39" t="e">
        <f t="shared" si="2"/>
        <v>#VALUE!</v>
      </c>
      <c r="M15" s="40" t="e">
        <f t="shared" si="3"/>
        <v>#VALUE!</v>
      </c>
      <c r="N15" s="193" t="e">
        <f t="shared" si="4"/>
        <v>#VALUE!</v>
      </c>
      <c r="O15" s="193" t="e">
        <f t="shared" si="5"/>
        <v>#VALUE!</v>
      </c>
      <c r="P15" s="207">
        <f t="shared" si="6"/>
        <v>0</v>
      </c>
      <c r="Q15" s="70"/>
      <c r="R15" s="208" t="e">
        <f t="shared" si="7"/>
        <v>#VALUE!</v>
      </c>
      <c r="S15" s="207" t="e">
        <f t="shared" si="8"/>
        <v>#DIV/0!</v>
      </c>
      <c r="T15" s="70"/>
      <c r="U15" s="192" t="e">
        <f t="shared" si="9"/>
        <v>#VALUE!</v>
      </c>
      <c r="V15" s="206">
        <f t="shared" si="10"/>
        <v>0</v>
      </c>
      <c r="W15" s="70"/>
      <c r="X15" s="208" t="e">
        <f t="shared" si="11"/>
        <v>#VALUE!</v>
      </c>
      <c r="Y15" s="207" t="e">
        <f t="shared" si="12"/>
        <v>#DIV/0!</v>
      </c>
      <c r="Z15" s="70"/>
      <c r="AA15" s="192" t="e">
        <f t="shared" si="13"/>
        <v>#VALUE!</v>
      </c>
      <c r="AB15" s="206">
        <f t="shared" si="14"/>
        <v>0</v>
      </c>
      <c r="AC15" s="70"/>
      <c r="AD15" s="208" t="e">
        <f t="shared" si="15"/>
        <v>#VALUE!</v>
      </c>
      <c r="AE15" s="207" t="e">
        <f t="shared" si="16"/>
        <v>#DIV/0!</v>
      </c>
      <c r="AF15" s="70"/>
      <c r="AG15" s="192" t="e">
        <f t="shared" si="17"/>
        <v>#VALUE!</v>
      </c>
      <c r="AH15" s="206">
        <f t="shared" si="18"/>
        <v>0</v>
      </c>
      <c r="AI15" s="70"/>
      <c r="AJ15" s="208" t="e">
        <f t="shared" si="19"/>
        <v>#VALUE!</v>
      </c>
      <c r="AK15" s="207" t="e">
        <f t="shared" si="20"/>
        <v>#DIV/0!</v>
      </c>
      <c r="AL15" s="70"/>
      <c r="AM15" s="192" t="e">
        <f t="shared" si="21"/>
        <v>#VALUE!</v>
      </c>
      <c r="AN15" s="206">
        <f t="shared" si="22"/>
        <v>0</v>
      </c>
      <c r="AO15" s="70"/>
      <c r="AP15" s="208" t="e">
        <f t="shared" si="23"/>
        <v>#VALUE!</v>
      </c>
      <c r="AQ15" s="207" t="e">
        <f t="shared" si="24"/>
        <v>#DIV/0!</v>
      </c>
      <c r="AR15" s="70"/>
      <c r="AS15" s="192" t="e">
        <f t="shared" si="25"/>
        <v>#VALUE!</v>
      </c>
      <c r="AT15" s="206">
        <f t="shared" si="26"/>
        <v>0</v>
      </c>
      <c r="AU15" s="70"/>
      <c r="AV15" s="208" t="e">
        <f t="shared" si="27"/>
        <v>#VALUE!</v>
      </c>
      <c r="AW15" s="207" t="e">
        <f t="shared" si="28"/>
        <v>#DIV/0!</v>
      </c>
      <c r="AX15" s="70"/>
      <c r="AY15" s="192" t="e">
        <f t="shared" si="29"/>
        <v>#VALUE!</v>
      </c>
      <c r="AZ15" s="206">
        <f t="shared" si="30"/>
        <v>0</v>
      </c>
      <c r="BA15" s="70"/>
      <c r="BB15" s="208" t="e">
        <f t="shared" si="31"/>
        <v>#VALUE!</v>
      </c>
      <c r="BC15" s="207" t="e">
        <f t="shared" si="32"/>
        <v>#DIV/0!</v>
      </c>
      <c r="BD15" s="70"/>
      <c r="BE15" s="192" t="e">
        <f t="shared" si="33"/>
        <v>#VALUE!</v>
      </c>
      <c r="BF15" s="206">
        <f t="shared" si="34"/>
        <v>0</v>
      </c>
      <c r="BG15" s="70"/>
      <c r="BH15" s="208" t="e">
        <f t="shared" si="35"/>
        <v>#VALUE!</v>
      </c>
      <c r="BI15" s="207" t="e">
        <f t="shared" si="36"/>
        <v>#DIV/0!</v>
      </c>
      <c r="BJ15" s="70"/>
      <c r="BK15" s="192" t="e">
        <f t="shared" si="37"/>
        <v>#VALUE!</v>
      </c>
      <c r="BL15" s="206">
        <f t="shared" si="38"/>
        <v>0</v>
      </c>
      <c r="BM15" s="70"/>
      <c r="BN15" s="208" t="e">
        <f t="shared" si="39"/>
        <v>#VALUE!</v>
      </c>
      <c r="BO15" s="207" t="e">
        <f t="shared" si="40"/>
        <v>#DIV/0!</v>
      </c>
      <c r="BP15" s="70"/>
      <c r="BQ15" s="192" t="e">
        <f t="shared" si="41"/>
        <v>#VALUE!</v>
      </c>
      <c r="BR15" s="206">
        <f t="shared" si="42"/>
        <v>0</v>
      </c>
      <c r="BS15" s="70"/>
      <c r="BT15" s="208" t="e">
        <f t="shared" si="43"/>
        <v>#VALUE!</v>
      </c>
      <c r="BU15" s="207" t="e">
        <f t="shared" si="44"/>
        <v>#DIV/0!</v>
      </c>
      <c r="BV15" s="70"/>
      <c r="BW15" s="192" t="e">
        <f t="shared" si="45"/>
        <v>#VALUE!</v>
      </c>
      <c r="BX15" s="206">
        <f t="shared" si="46"/>
        <v>0</v>
      </c>
      <c r="BY15" s="70"/>
      <c r="BZ15" s="208" t="e">
        <f t="shared" si="47"/>
        <v>#VALUE!</v>
      </c>
      <c r="CA15" s="207" t="e">
        <f t="shared" si="48"/>
        <v>#DIV/0!</v>
      </c>
      <c r="CB15" s="70"/>
      <c r="CC15" s="192" t="e">
        <f t="shared" si="49"/>
        <v>#VALUE!</v>
      </c>
      <c r="CD15" s="206">
        <f t="shared" si="50"/>
        <v>0</v>
      </c>
      <c r="CE15" s="70"/>
      <c r="CF15" s="208" t="e">
        <f t="shared" si="51"/>
        <v>#VALUE!</v>
      </c>
      <c r="CG15" s="207" t="e">
        <f t="shared" si="52"/>
        <v>#DIV/0!</v>
      </c>
      <c r="CH15" s="70"/>
      <c r="CI15" s="192" t="e">
        <f t="shared" si="53"/>
        <v>#VALUE!</v>
      </c>
      <c r="CJ15" s="207">
        <f t="shared" si="54"/>
        <v>0</v>
      </c>
      <c r="CK15" s="70">
        <f t="shared" si="55"/>
        <v>0</v>
      </c>
      <c r="CL15" s="192" t="e">
        <f t="shared" si="56"/>
        <v>#VALUE!</v>
      </c>
      <c r="CM15" s="207" t="e">
        <f t="shared" si="57"/>
        <v>#DIV/0!</v>
      </c>
      <c r="CN15" s="70">
        <f t="shared" si="58"/>
        <v>0</v>
      </c>
      <c r="CO15" s="192" t="e">
        <f t="shared" si="59"/>
        <v>#VALUE!</v>
      </c>
      <c r="CP15" s="207">
        <f t="shared" si="60"/>
        <v>100</v>
      </c>
      <c r="CQ15" s="70">
        <f t="shared" si="61"/>
        <v>24</v>
      </c>
      <c r="CR15" s="192" t="e">
        <f t="shared" si="62"/>
        <v>#VALUE!</v>
      </c>
      <c r="CS15" s="207" t="e">
        <f t="shared" si="63"/>
        <v>#DIV/0!</v>
      </c>
      <c r="CT15" s="70">
        <f t="shared" si="64"/>
        <v>0</v>
      </c>
      <c r="CU15" s="192" t="e">
        <f t="shared" si="65"/>
        <v>#VALUE!</v>
      </c>
      <c r="CV15" s="202">
        <f t="shared" si="66"/>
        <v>0</v>
      </c>
      <c r="CW15" s="70">
        <f t="shared" si="67"/>
        <v>0</v>
      </c>
      <c r="CX15" s="192" t="e">
        <f t="shared" si="68"/>
        <v>#VALUE!</v>
      </c>
      <c r="CY15" s="202">
        <f t="shared" si="69"/>
        <v>1</v>
      </c>
      <c r="CZ15" s="70">
        <f t="shared" si="70"/>
        <v>24</v>
      </c>
      <c r="DA15" s="192" t="e">
        <f t="shared" si="71"/>
        <v>#VALUE!</v>
      </c>
    </row>
    <row r="16" spans="1:105" ht="42.75">
      <c r="A16" s="41" t="s">
        <v>739</v>
      </c>
      <c r="B16" s="320" t="s">
        <v>767</v>
      </c>
      <c r="C16" s="315" t="s">
        <v>576</v>
      </c>
      <c r="D16" s="322" t="s">
        <v>294</v>
      </c>
      <c r="E16" s="306" t="s">
        <v>669</v>
      </c>
      <c r="F16" s="505">
        <v>1024.24</v>
      </c>
      <c r="G16" s="364">
        <v>4</v>
      </c>
      <c r="H16" s="276">
        <f t="shared" si="0"/>
        <v>4</v>
      </c>
      <c r="I16" s="368">
        <f t="shared" si="0"/>
        <v>4</v>
      </c>
      <c r="J16" s="132">
        <f t="shared" si="1"/>
        <v>0</v>
      </c>
      <c r="K16" s="132">
        <f t="shared" si="1"/>
        <v>0</v>
      </c>
      <c r="L16" s="39" t="e">
        <f t="shared" si="2"/>
        <v>#VALUE!</v>
      </c>
      <c r="M16" s="40" t="e">
        <f t="shared" si="3"/>
        <v>#VALUE!</v>
      </c>
      <c r="N16" s="193" t="e">
        <f t="shared" si="4"/>
        <v>#VALUE!</v>
      </c>
      <c r="O16" s="193" t="e">
        <f t="shared" si="5"/>
        <v>#VALUE!</v>
      </c>
      <c r="P16" s="207">
        <f t="shared" si="6"/>
        <v>0</v>
      </c>
      <c r="Q16" s="70"/>
      <c r="R16" s="208" t="e">
        <f t="shared" si="7"/>
        <v>#VALUE!</v>
      </c>
      <c r="S16" s="207" t="e">
        <f t="shared" si="8"/>
        <v>#DIV/0!</v>
      </c>
      <c r="T16" s="70"/>
      <c r="U16" s="192" t="e">
        <f t="shared" si="9"/>
        <v>#VALUE!</v>
      </c>
      <c r="V16" s="206">
        <f t="shared" si="10"/>
        <v>0</v>
      </c>
      <c r="W16" s="70"/>
      <c r="X16" s="208" t="e">
        <f t="shared" si="11"/>
        <v>#VALUE!</v>
      </c>
      <c r="Y16" s="207" t="e">
        <f t="shared" si="12"/>
        <v>#DIV/0!</v>
      </c>
      <c r="Z16" s="70"/>
      <c r="AA16" s="192" t="e">
        <f t="shared" si="13"/>
        <v>#VALUE!</v>
      </c>
      <c r="AB16" s="206">
        <f t="shared" si="14"/>
        <v>0</v>
      </c>
      <c r="AC16" s="70"/>
      <c r="AD16" s="208" t="e">
        <f t="shared" si="15"/>
        <v>#VALUE!</v>
      </c>
      <c r="AE16" s="207" t="e">
        <f t="shared" si="16"/>
        <v>#DIV/0!</v>
      </c>
      <c r="AF16" s="70"/>
      <c r="AG16" s="192" t="e">
        <f t="shared" si="17"/>
        <v>#VALUE!</v>
      </c>
      <c r="AH16" s="206">
        <f t="shared" si="18"/>
        <v>0</v>
      </c>
      <c r="AI16" s="70"/>
      <c r="AJ16" s="208" t="e">
        <f t="shared" si="19"/>
        <v>#VALUE!</v>
      </c>
      <c r="AK16" s="207" t="e">
        <f t="shared" si="20"/>
        <v>#DIV/0!</v>
      </c>
      <c r="AL16" s="70"/>
      <c r="AM16" s="192" t="e">
        <f t="shared" si="21"/>
        <v>#VALUE!</v>
      </c>
      <c r="AN16" s="206">
        <f t="shared" si="22"/>
        <v>0</v>
      </c>
      <c r="AO16" s="70"/>
      <c r="AP16" s="208" t="e">
        <f t="shared" si="23"/>
        <v>#VALUE!</v>
      </c>
      <c r="AQ16" s="207" t="e">
        <f t="shared" si="24"/>
        <v>#DIV/0!</v>
      </c>
      <c r="AR16" s="70"/>
      <c r="AS16" s="192" t="e">
        <f t="shared" si="25"/>
        <v>#VALUE!</v>
      </c>
      <c r="AT16" s="206">
        <f t="shared" si="26"/>
        <v>0</v>
      </c>
      <c r="AU16" s="70"/>
      <c r="AV16" s="208" t="e">
        <f t="shared" si="27"/>
        <v>#VALUE!</v>
      </c>
      <c r="AW16" s="207" t="e">
        <f t="shared" si="28"/>
        <v>#DIV/0!</v>
      </c>
      <c r="AX16" s="70"/>
      <c r="AY16" s="192" t="e">
        <f t="shared" si="29"/>
        <v>#VALUE!</v>
      </c>
      <c r="AZ16" s="206">
        <f t="shared" si="30"/>
        <v>0</v>
      </c>
      <c r="BA16" s="70"/>
      <c r="BB16" s="208" t="e">
        <f t="shared" si="31"/>
        <v>#VALUE!</v>
      </c>
      <c r="BC16" s="207" t="e">
        <f t="shared" si="32"/>
        <v>#DIV/0!</v>
      </c>
      <c r="BD16" s="70"/>
      <c r="BE16" s="192" t="e">
        <f t="shared" si="33"/>
        <v>#VALUE!</v>
      </c>
      <c r="BF16" s="206">
        <f t="shared" si="34"/>
        <v>0</v>
      </c>
      <c r="BG16" s="70"/>
      <c r="BH16" s="208" t="e">
        <f t="shared" si="35"/>
        <v>#VALUE!</v>
      </c>
      <c r="BI16" s="207" t="e">
        <f t="shared" si="36"/>
        <v>#DIV/0!</v>
      </c>
      <c r="BJ16" s="70"/>
      <c r="BK16" s="192" t="e">
        <f t="shared" si="37"/>
        <v>#VALUE!</v>
      </c>
      <c r="BL16" s="206">
        <f t="shared" si="38"/>
        <v>0</v>
      </c>
      <c r="BM16" s="70"/>
      <c r="BN16" s="208" t="e">
        <f t="shared" si="39"/>
        <v>#VALUE!</v>
      </c>
      <c r="BO16" s="207" t="e">
        <f t="shared" si="40"/>
        <v>#DIV/0!</v>
      </c>
      <c r="BP16" s="70"/>
      <c r="BQ16" s="192" t="e">
        <f t="shared" si="41"/>
        <v>#VALUE!</v>
      </c>
      <c r="BR16" s="206">
        <f t="shared" si="42"/>
        <v>0</v>
      </c>
      <c r="BS16" s="70"/>
      <c r="BT16" s="208" t="e">
        <f t="shared" si="43"/>
        <v>#VALUE!</v>
      </c>
      <c r="BU16" s="207" t="e">
        <f t="shared" si="44"/>
        <v>#DIV/0!</v>
      </c>
      <c r="BV16" s="70"/>
      <c r="BW16" s="192" t="e">
        <f t="shared" si="45"/>
        <v>#VALUE!</v>
      </c>
      <c r="BX16" s="206">
        <f t="shared" si="46"/>
        <v>0</v>
      </c>
      <c r="BY16" s="70"/>
      <c r="BZ16" s="208" t="e">
        <f t="shared" si="47"/>
        <v>#VALUE!</v>
      </c>
      <c r="CA16" s="207" t="e">
        <f t="shared" si="48"/>
        <v>#DIV/0!</v>
      </c>
      <c r="CB16" s="70"/>
      <c r="CC16" s="192" t="e">
        <f t="shared" si="49"/>
        <v>#VALUE!</v>
      </c>
      <c r="CD16" s="206">
        <f t="shared" si="50"/>
        <v>0</v>
      </c>
      <c r="CE16" s="70"/>
      <c r="CF16" s="208" t="e">
        <f t="shared" si="51"/>
        <v>#VALUE!</v>
      </c>
      <c r="CG16" s="207" t="e">
        <f t="shared" si="52"/>
        <v>#DIV/0!</v>
      </c>
      <c r="CH16" s="70"/>
      <c r="CI16" s="192" t="e">
        <f t="shared" si="53"/>
        <v>#VALUE!</v>
      </c>
      <c r="CJ16" s="207">
        <f t="shared" si="54"/>
        <v>0</v>
      </c>
      <c r="CK16" s="70">
        <f t="shared" si="55"/>
        <v>0</v>
      </c>
      <c r="CL16" s="192" t="e">
        <f t="shared" si="56"/>
        <v>#VALUE!</v>
      </c>
      <c r="CM16" s="207" t="e">
        <f t="shared" si="57"/>
        <v>#DIV/0!</v>
      </c>
      <c r="CN16" s="70">
        <f t="shared" si="58"/>
        <v>0</v>
      </c>
      <c r="CO16" s="192" t="e">
        <f t="shared" si="59"/>
        <v>#VALUE!</v>
      </c>
      <c r="CP16" s="207">
        <f t="shared" si="60"/>
        <v>100</v>
      </c>
      <c r="CQ16" s="70">
        <f t="shared" si="61"/>
        <v>4</v>
      </c>
      <c r="CR16" s="192" t="e">
        <f t="shared" si="62"/>
        <v>#VALUE!</v>
      </c>
      <c r="CS16" s="207" t="e">
        <f t="shared" si="63"/>
        <v>#DIV/0!</v>
      </c>
      <c r="CT16" s="70">
        <f t="shared" si="64"/>
        <v>0</v>
      </c>
      <c r="CU16" s="192" t="e">
        <f t="shared" si="65"/>
        <v>#VALUE!</v>
      </c>
      <c r="CV16" s="202">
        <f t="shared" si="66"/>
        <v>0</v>
      </c>
      <c r="CW16" s="70">
        <f t="shared" si="67"/>
        <v>0</v>
      </c>
      <c r="CX16" s="192" t="e">
        <f t="shared" si="68"/>
        <v>#VALUE!</v>
      </c>
      <c r="CY16" s="202">
        <f t="shared" si="69"/>
        <v>1</v>
      </c>
      <c r="CZ16" s="70">
        <f t="shared" si="70"/>
        <v>4</v>
      </c>
      <c r="DA16" s="192" t="e">
        <f t="shared" si="71"/>
        <v>#VALUE!</v>
      </c>
    </row>
    <row r="17" spans="1:105" ht="15">
      <c r="A17" s="41" t="s">
        <v>850</v>
      </c>
      <c r="B17" s="315" t="s">
        <v>930</v>
      </c>
      <c r="C17" s="315" t="s">
        <v>931</v>
      </c>
      <c r="D17" s="312" t="s">
        <v>295</v>
      </c>
      <c r="E17" s="306" t="s">
        <v>669</v>
      </c>
      <c r="F17" s="504">
        <v>121.88</v>
      </c>
      <c r="G17" s="459">
        <f>G15</f>
        <v>24</v>
      </c>
      <c r="H17" s="276">
        <f t="shared" si="0"/>
        <v>24</v>
      </c>
      <c r="I17" s="368">
        <f t="shared" si="0"/>
        <v>24</v>
      </c>
      <c r="J17" s="132">
        <f t="shared" si="1"/>
        <v>0</v>
      </c>
      <c r="K17" s="132">
        <f t="shared" si="1"/>
        <v>0</v>
      </c>
      <c r="L17" s="39" t="e">
        <f t="shared" si="2"/>
        <v>#VALUE!</v>
      </c>
      <c r="M17" s="40" t="e">
        <f t="shared" si="3"/>
        <v>#VALUE!</v>
      </c>
      <c r="N17" s="193" t="e">
        <f t="shared" si="4"/>
        <v>#VALUE!</v>
      </c>
      <c r="O17" s="193" t="e">
        <f t="shared" si="5"/>
        <v>#VALUE!</v>
      </c>
      <c r="P17" s="207">
        <f t="shared" si="6"/>
        <v>0</v>
      </c>
      <c r="Q17" s="70"/>
      <c r="R17" s="208" t="e">
        <f t="shared" si="7"/>
        <v>#VALUE!</v>
      </c>
      <c r="S17" s="207" t="e">
        <f t="shared" si="8"/>
        <v>#DIV/0!</v>
      </c>
      <c r="T17" s="70"/>
      <c r="U17" s="192" t="e">
        <f t="shared" si="9"/>
        <v>#VALUE!</v>
      </c>
      <c r="V17" s="206">
        <f t="shared" si="10"/>
        <v>0</v>
      </c>
      <c r="W17" s="70"/>
      <c r="X17" s="208" t="e">
        <f t="shared" si="11"/>
        <v>#VALUE!</v>
      </c>
      <c r="Y17" s="207" t="e">
        <f t="shared" si="12"/>
        <v>#DIV/0!</v>
      </c>
      <c r="Z17" s="70"/>
      <c r="AA17" s="192" t="e">
        <f t="shared" si="13"/>
        <v>#VALUE!</v>
      </c>
      <c r="AB17" s="206">
        <f t="shared" si="14"/>
        <v>0</v>
      </c>
      <c r="AC17" s="70"/>
      <c r="AD17" s="208" t="e">
        <f t="shared" si="15"/>
        <v>#VALUE!</v>
      </c>
      <c r="AE17" s="207" t="e">
        <f t="shared" si="16"/>
        <v>#DIV/0!</v>
      </c>
      <c r="AF17" s="70"/>
      <c r="AG17" s="192" t="e">
        <f t="shared" si="17"/>
        <v>#VALUE!</v>
      </c>
      <c r="AH17" s="206">
        <f t="shared" si="18"/>
        <v>0</v>
      </c>
      <c r="AI17" s="70"/>
      <c r="AJ17" s="208" t="e">
        <f t="shared" si="19"/>
        <v>#VALUE!</v>
      </c>
      <c r="AK17" s="207" t="e">
        <f t="shared" si="20"/>
        <v>#DIV/0!</v>
      </c>
      <c r="AL17" s="70"/>
      <c r="AM17" s="192" t="e">
        <f t="shared" si="21"/>
        <v>#VALUE!</v>
      </c>
      <c r="AN17" s="206">
        <f t="shared" si="22"/>
        <v>0</v>
      </c>
      <c r="AO17" s="70"/>
      <c r="AP17" s="208" t="e">
        <f t="shared" si="23"/>
        <v>#VALUE!</v>
      </c>
      <c r="AQ17" s="207" t="e">
        <f t="shared" si="24"/>
        <v>#DIV/0!</v>
      </c>
      <c r="AR17" s="70"/>
      <c r="AS17" s="192" t="e">
        <f t="shared" si="25"/>
        <v>#VALUE!</v>
      </c>
      <c r="AT17" s="206">
        <f t="shared" si="26"/>
        <v>0</v>
      </c>
      <c r="AU17" s="70"/>
      <c r="AV17" s="208" t="e">
        <f t="shared" si="27"/>
        <v>#VALUE!</v>
      </c>
      <c r="AW17" s="207" t="e">
        <f t="shared" si="28"/>
        <v>#DIV/0!</v>
      </c>
      <c r="AX17" s="70"/>
      <c r="AY17" s="192" t="e">
        <f t="shared" si="29"/>
        <v>#VALUE!</v>
      </c>
      <c r="AZ17" s="206">
        <f t="shared" si="30"/>
        <v>0</v>
      </c>
      <c r="BA17" s="70"/>
      <c r="BB17" s="208" t="e">
        <f t="shared" si="31"/>
        <v>#VALUE!</v>
      </c>
      <c r="BC17" s="207" t="e">
        <f t="shared" si="32"/>
        <v>#DIV/0!</v>
      </c>
      <c r="BD17" s="70"/>
      <c r="BE17" s="192" t="e">
        <f t="shared" si="33"/>
        <v>#VALUE!</v>
      </c>
      <c r="BF17" s="206">
        <f t="shared" si="34"/>
        <v>0</v>
      </c>
      <c r="BG17" s="70"/>
      <c r="BH17" s="208" t="e">
        <f t="shared" si="35"/>
        <v>#VALUE!</v>
      </c>
      <c r="BI17" s="207" t="e">
        <f t="shared" si="36"/>
        <v>#DIV/0!</v>
      </c>
      <c r="BJ17" s="70"/>
      <c r="BK17" s="192" t="e">
        <f t="shared" si="37"/>
        <v>#VALUE!</v>
      </c>
      <c r="BL17" s="206">
        <f t="shared" si="38"/>
        <v>0</v>
      </c>
      <c r="BM17" s="70"/>
      <c r="BN17" s="208" t="e">
        <f t="shared" si="39"/>
        <v>#VALUE!</v>
      </c>
      <c r="BO17" s="207" t="e">
        <f t="shared" si="40"/>
        <v>#DIV/0!</v>
      </c>
      <c r="BP17" s="70"/>
      <c r="BQ17" s="192" t="e">
        <f t="shared" si="41"/>
        <v>#VALUE!</v>
      </c>
      <c r="BR17" s="206">
        <f t="shared" si="42"/>
        <v>0</v>
      </c>
      <c r="BS17" s="70"/>
      <c r="BT17" s="208" t="e">
        <f t="shared" si="43"/>
        <v>#VALUE!</v>
      </c>
      <c r="BU17" s="207" t="e">
        <f t="shared" si="44"/>
        <v>#DIV/0!</v>
      </c>
      <c r="BV17" s="70"/>
      <c r="BW17" s="192" t="e">
        <f t="shared" si="45"/>
        <v>#VALUE!</v>
      </c>
      <c r="BX17" s="206">
        <f t="shared" si="46"/>
        <v>0</v>
      </c>
      <c r="BY17" s="70"/>
      <c r="BZ17" s="208" t="e">
        <f t="shared" si="47"/>
        <v>#VALUE!</v>
      </c>
      <c r="CA17" s="207" t="e">
        <f t="shared" si="48"/>
        <v>#DIV/0!</v>
      </c>
      <c r="CB17" s="70"/>
      <c r="CC17" s="192" t="e">
        <f t="shared" si="49"/>
        <v>#VALUE!</v>
      </c>
      <c r="CD17" s="206">
        <f t="shared" si="50"/>
        <v>0</v>
      </c>
      <c r="CE17" s="70"/>
      <c r="CF17" s="208" t="e">
        <f t="shared" si="51"/>
        <v>#VALUE!</v>
      </c>
      <c r="CG17" s="207" t="e">
        <f t="shared" si="52"/>
        <v>#DIV/0!</v>
      </c>
      <c r="CH17" s="70"/>
      <c r="CI17" s="192" t="e">
        <f t="shared" si="53"/>
        <v>#VALUE!</v>
      </c>
      <c r="CJ17" s="207">
        <f t="shared" si="54"/>
        <v>0</v>
      </c>
      <c r="CK17" s="70">
        <f t="shared" si="55"/>
        <v>0</v>
      </c>
      <c r="CL17" s="192" t="e">
        <f t="shared" si="56"/>
        <v>#VALUE!</v>
      </c>
      <c r="CM17" s="207" t="e">
        <f t="shared" si="57"/>
        <v>#DIV/0!</v>
      </c>
      <c r="CN17" s="70">
        <f t="shared" si="58"/>
        <v>0</v>
      </c>
      <c r="CO17" s="192" t="e">
        <f t="shared" si="59"/>
        <v>#VALUE!</v>
      </c>
      <c r="CP17" s="207">
        <f t="shared" si="60"/>
        <v>100</v>
      </c>
      <c r="CQ17" s="70">
        <f t="shared" si="61"/>
        <v>24</v>
      </c>
      <c r="CR17" s="192" t="e">
        <f t="shared" si="62"/>
        <v>#VALUE!</v>
      </c>
      <c r="CS17" s="207" t="e">
        <f t="shared" si="63"/>
        <v>#DIV/0!</v>
      </c>
      <c r="CT17" s="70">
        <f t="shared" si="64"/>
        <v>0</v>
      </c>
      <c r="CU17" s="192" t="e">
        <f t="shared" si="65"/>
        <v>#VALUE!</v>
      </c>
      <c r="CV17" s="202">
        <f t="shared" si="66"/>
        <v>0</v>
      </c>
      <c r="CW17" s="70">
        <f t="shared" si="67"/>
        <v>0</v>
      </c>
      <c r="CX17" s="192" t="e">
        <f t="shared" si="68"/>
        <v>#VALUE!</v>
      </c>
      <c r="CY17" s="202">
        <f t="shared" si="69"/>
        <v>1</v>
      </c>
      <c r="CZ17" s="70">
        <f t="shared" si="70"/>
        <v>24</v>
      </c>
      <c r="DA17" s="192" t="e">
        <f t="shared" si="71"/>
        <v>#VALUE!</v>
      </c>
    </row>
    <row r="18" spans="1:105" ht="15">
      <c r="A18" s="41" t="s">
        <v>851</v>
      </c>
      <c r="B18" s="320" t="s">
        <v>767</v>
      </c>
      <c r="C18" s="315" t="s">
        <v>577</v>
      </c>
      <c r="D18" s="312" t="s">
        <v>296</v>
      </c>
      <c r="E18" s="306" t="s">
        <v>669</v>
      </c>
      <c r="F18" s="506">
        <v>441.55</v>
      </c>
      <c r="G18" s="459">
        <f>G16</f>
        <v>4</v>
      </c>
      <c r="H18" s="276">
        <f t="shared" si="0"/>
        <v>4</v>
      </c>
      <c r="I18" s="368">
        <f t="shared" si="0"/>
        <v>4</v>
      </c>
      <c r="J18" s="132">
        <f t="shared" ref="J18:K24" si="72">H18-G18</f>
        <v>0</v>
      </c>
      <c r="K18" s="132">
        <f t="shared" si="72"/>
        <v>0</v>
      </c>
      <c r="L18" s="39" t="e">
        <f t="shared" si="2"/>
        <v>#VALUE!</v>
      </c>
      <c r="M18" s="40" t="e">
        <f t="shared" si="3"/>
        <v>#VALUE!</v>
      </c>
      <c r="N18" s="193" t="e">
        <f t="shared" si="4"/>
        <v>#VALUE!</v>
      </c>
      <c r="O18" s="193" t="e">
        <f t="shared" si="5"/>
        <v>#VALUE!</v>
      </c>
      <c r="P18" s="207">
        <f t="shared" si="6"/>
        <v>0</v>
      </c>
      <c r="Q18" s="70"/>
      <c r="R18" s="208" t="e">
        <f t="shared" si="7"/>
        <v>#VALUE!</v>
      </c>
      <c r="S18" s="207" t="e">
        <f t="shared" si="8"/>
        <v>#DIV/0!</v>
      </c>
      <c r="T18" s="70"/>
      <c r="U18" s="192" t="e">
        <f t="shared" si="9"/>
        <v>#VALUE!</v>
      </c>
      <c r="V18" s="206">
        <f t="shared" si="10"/>
        <v>0</v>
      </c>
      <c r="W18" s="70"/>
      <c r="X18" s="208" t="e">
        <f t="shared" si="11"/>
        <v>#VALUE!</v>
      </c>
      <c r="Y18" s="207" t="e">
        <f t="shared" si="12"/>
        <v>#DIV/0!</v>
      </c>
      <c r="Z18" s="70"/>
      <c r="AA18" s="192" t="e">
        <f t="shared" si="13"/>
        <v>#VALUE!</v>
      </c>
      <c r="AB18" s="206">
        <f t="shared" si="14"/>
        <v>0</v>
      </c>
      <c r="AC18" s="70"/>
      <c r="AD18" s="208" t="e">
        <f t="shared" si="15"/>
        <v>#VALUE!</v>
      </c>
      <c r="AE18" s="207" t="e">
        <f t="shared" si="16"/>
        <v>#DIV/0!</v>
      </c>
      <c r="AF18" s="70"/>
      <c r="AG18" s="192" t="e">
        <f t="shared" si="17"/>
        <v>#VALUE!</v>
      </c>
      <c r="AH18" s="206">
        <f t="shared" si="18"/>
        <v>0</v>
      </c>
      <c r="AI18" s="70"/>
      <c r="AJ18" s="208" t="e">
        <f t="shared" si="19"/>
        <v>#VALUE!</v>
      </c>
      <c r="AK18" s="207" t="e">
        <f t="shared" si="20"/>
        <v>#DIV/0!</v>
      </c>
      <c r="AL18" s="70"/>
      <c r="AM18" s="192" t="e">
        <f t="shared" si="21"/>
        <v>#VALUE!</v>
      </c>
      <c r="AN18" s="206">
        <f t="shared" si="22"/>
        <v>0</v>
      </c>
      <c r="AO18" s="70"/>
      <c r="AP18" s="208" t="e">
        <f t="shared" si="23"/>
        <v>#VALUE!</v>
      </c>
      <c r="AQ18" s="207" t="e">
        <f t="shared" si="24"/>
        <v>#DIV/0!</v>
      </c>
      <c r="AR18" s="70"/>
      <c r="AS18" s="192" t="e">
        <f t="shared" si="25"/>
        <v>#VALUE!</v>
      </c>
      <c r="AT18" s="206">
        <f t="shared" si="26"/>
        <v>0</v>
      </c>
      <c r="AU18" s="70"/>
      <c r="AV18" s="208" t="e">
        <f t="shared" si="27"/>
        <v>#VALUE!</v>
      </c>
      <c r="AW18" s="207" t="e">
        <f t="shared" si="28"/>
        <v>#DIV/0!</v>
      </c>
      <c r="AX18" s="70"/>
      <c r="AY18" s="192" t="e">
        <f t="shared" si="29"/>
        <v>#VALUE!</v>
      </c>
      <c r="AZ18" s="206">
        <f t="shared" si="30"/>
        <v>0</v>
      </c>
      <c r="BA18" s="70"/>
      <c r="BB18" s="208" t="e">
        <f t="shared" si="31"/>
        <v>#VALUE!</v>
      </c>
      <c r="BC18" s="207" t="e">
        <f t="shared" si="32"/>
        <v>#DIV/0!</v>
      </c>
      <c r="BD18" s="70"/>
      <c r="BE18" s="192" t="e">
        <f t="shared" si="33"/>
        <v>#VALUE!</v>
      </c>
      <c r="BF18" s="206">
        <f t="shared" si="34"/>
        <v>0</v>
      </c>
      <c r="BG18" s="70"/>
      <c r="BH18" s="208" t="e">
        <f t="shared" si="35"/>
        <v>#VALUE!</v>
      </c>
      <c r="BI18" s="207" t="e">
        <f t="shared" si="36"/>
        <v>#DIV/0!</v>
      </c>
      <c r="BJ18" s="70"/>
      <c r="BK18" s="192" t="e">
        <f t="shared" si="37"/>
        <v>#VALUE!</v>
      </c>
      <c r="BL18" s="206">
        <f t="shared" si="38"/>
        <v>0</v>
      </c>
      <c r="BM18" s="70"/>
      <c r="BN18" s="208" t="e">
        <f t="shared" si="39"/>
        <v>#VALUE!</v>
      </c>
      <c r="BO18" s="207" t="e">
        <f t="shared" si="40"/>
        <v>#DIV/0!</v>
      </c>
      <c r="BP18" s="70"/>
      <c r="BQ18" s="192" t="e">
        <f t="shared" si="41"/>
        <v>#VALUE!</v>
      </c>
      <c r="BR18" s="206">
        <f t="shared" si="42"/>
        <v>0</v>
      </c>
      <c r="BS18" s="70"/>
      <c r="BT18" s="208" t="e">
        <f t="shared" si="43"/>
        <v>#VALUE!</v>
      </c>
      <c r="BU18" s="207" t="e">
        <f t="shared" si="44"/>
        <v>#DIV/0!</v>
      </c>
      <c r="BV18" s="70"/>
      <c r="BW18" s="192" t="e">
        <f t="shared" si="45"/>
        <v>#VALUE!</v>
      </c>
      <c r="BX18" s="206">
        <f t="shared" si="46"/>
        <v>0</v>
      </c>
      <c r="BY18" s="70"/>
      <c r="BZ18" s="208" t="e">
        <f t="shared" si="47"/>
        <v>#VALUE!</v>
      </c>
      <c r="CA18" s="207" t="e">
        <f t="shared" si="48"/>
        <v>#DIV/0!</v>
      </c>
      <c r="CB18" s="70"/>
      <c r="CC18" s="192" t="e">
        <f t="shared" si="49"/>
        <v>#VALUE!</v>
      </c>
      <c r="CD18" s="206">
        <f t="shared" si="50"/>
        <v>0</v>
      </c>
      <c r="CE18" s="70"/>
      <c r="CF18" s="208" t="e">
        <f t="shared" si="51"/>
        <v>#VALUE!</v>
      </c>
      <c r="CG18" s="207" t="e">
        <f t="shared" si="52"/>
        <v>#DIV/0!</v>
      </c>
      <c r="CH18" s="70"/>
      <c r="CI18" s="192" t="e">
        <f t="shared" si="53"/>
        <v>#VALUE!</v>
      </c>
      <c r="CJ18" s="207">
        <f t="shared" si="54"/>
        <v>0</v>
      </c>
      <c r="CK18" s="70">
        <f t="shared" si="55"/>
        <v>0</v>
      </c>
      <c r="CL18" s="192" t="e">
        <f t="shared" si="56"/>
        <v>#VALUE!</v>
      </c>
      <c r="CM18" s="207" t="e">
        <f t="shared" si="57"/>
        <v>#DIV/0!</v>
      </c>
      <c r="CN18" s="70">
        <f t="shared" si="58"/>
        <v>0</v>
      </c>
      <c r="CO18" s="192" t="e">
        <f t="shared" si="59"/>
        <v>#VALUE!</v>
      </c>
      <c r="CP18" s="207">
        <f t="shared" si="60"/>
        <v>100</v>
      </c>
      <c r="CQ18" s="70">
        <f t="shared" si="61"/>
        <v>4</v>
      </c>
      <c r="CR18" s="192" t="e">
        <f t="shared" si="62"/>
        <v>#VALUE!</v>
      </c>
      <c r="CS18" s="207" t="e">
        <f t="shared" si="63"/>
        <v>#DIV/0!</v>
      </c>
      <c r="CT18" s="70">
        <f t="shared" si="64"/>
        <v>0</v>
      </c>
      <c r="CU18" s="192" t="e">
        <f t="shared" si="65"/>
        <v>#VALUE!</v>
      </c>
      <c r="CV18" s="202">
        <f t="shared" si="66"/>
        <v>0</v>
      </c>
      <c r="CW18" s="70">
        <f t="shared" si="67"/>
        <v>0</v>
      </c>
      <c r="CX18" s="192" t="e">
        <f t="shared" si="68"/>
        <v>#VALUE!</v>
      </c>
      <c r="CY18" s="202">
        <f t="shared" si="69"/>
        <v>1</v>
      </c>
      <c r="CZ18" s="70">
        <f t="shared" si="70"/>
        <v>4</v>
      </c>
      <c r="DA18" s="192" t="e">
        <f t="shared" si="71"/>
        <v>#VALUE!</v>
      </c>
    </row>
    <row r="19" spans="1:105" ht="15">
      <c r="A19" s="41" t="s">
        <v>852</v>
      </c>
      <c r="B19" s="67" t="s">
        <v>297</v>
      </c>
      <c r="C19" s="315" t="s">
        <v>298</v>
      </c>
      <c r="D19" s="259" t="s">
        <v>299</v>
      </c>
      <c r="E19" s="306" t="s">
        <v>669</v>
      </c>
      <c r="F19" s="504">
        <v>513.53</v>
      </c>
      <c r="G19" s="459">
        <v>4</v>
      </c>
      <c r="H19" s="276">
        <f t="shared" si="0"/>
        <v>4</v>
      </c>
      <c r="I19" s="368">
        <f t="shared" si="0"/>
        <v>4</v>
      </c>
      <c r="J19" s="132">
        <f t="shared" si="72"/>
        <v>0</v>
      </c>
      <c r="K19" s="132">
        <f t="shared" si="72"/>
        <v>0</v>
      </c>
      <c r="L19" s="39" t="e">
        <f t="shared" si="2"/>
        <v>#VALUE!</v>
      </c>
      <c r="M19" s="40" t="e">
        <f t="shared" si="3"/>
        <v>#VALUE!</v>
      </c>
      <c r="N19" s="193" t="e">
        <f t="shared" si="4"/>
        <v>#VALUE!</v>
      </c>
      <c r="O19" s="193" t="e">
        <f t="shared" si="5"/>
        <v>#VALUE!</v>
      </c>
      <c r="P19" s="207">
        <f t="shared" si="6"/>
        <v>0</v>
      </c>
      <c r="Q19" s="70"/>
      <c r="R19" s="208" t="e">
        <f t="shared" si="7"/>
        <v>#VALUE!</v>
      </c>
      <c r="S19" s="207" t="e">
        <f t="shared" si="8"/>
        <v>#DIV/0!</v>
      </c>
      <c r="T19" s="70"/>
      <c r="U19" s="192" t="e">
        <f t="shared" si="9"/>
        <v>#VALUE!</v>
      </c>
      <c r="V19" s="206">
        <f t="shared" si="10"/>
        <v>0</v>
      </c>
      <c r="W19" s="70"/>
      <c r="X19" s="208" t="e">
        <f t="shared" si="11"/>
        <v>#VALUE!</v>
      </c>
      <c r="Y19" s="207" t="e">
        <f t="shared" si="12"/>
        <v>#DIV/0!</v>
      </c>
      <c r="Z19" s="70"/>
      <c r="AA19" s="192" t="e">
        <f t="shared" si="13"/>
        <v>#VALUE!</v>
      </c>
      <c r="AB19" s="206">
        <f t="shared" si="14"/>
        <v>0</v>
      </c>
      <c r="AC19" s="70"/>
      <c r="AD19" s="208" t="e">
        <f t="shared" si="15"/>
        <v>#VALUE!</v>
      </c>
      <c r="AE19" s="207" t="e">
        <f t="shared" si="16"/>
        <v>#DIV/0!</v>
      </c>
      <c r="AF19" s="70"/>
      <c r="AG19" s="192" t="e">
        <f t="shared" si="17"/>
        <v>#VALUE!</v>
      </c>
      <c r="AH19" s="206">
        <f t="shared" si="18"/>
        <v>0</v>
      </c>
      <c r="AI19" s="70"/>
      <c r="AJ19" s="208" t="e">
        <f t="shared" si="19"/>
        <v>#VALUE!</v>
      </c>
      <c r="AK19" s="207" t="e">
        <f t="shared" si="20"/>
        <v>#DIV/0!</v>
      </c>
      <c r="AL19" s="70"/>
      <c r="AM19" s="192" t="e">
        <f t="shared" si="21"/>
        <v>#VALUE!</v>
      </c>
      <c r="AN19" s="206">
        <f t="shared" si="22"/>
        <v>0</v>
      </c>
      <c r="AO19" s="70"/>
      <c r="AP19" s="208" t="e">
        <f t="shared" si="23"/>
        <v>#VALUE!</v>
      </c>
      <c r="AQ19" s="207" t="e">
        <f t="shared" si="24"/>
        <v>#DIV/0!</v>
      </c>
      <c r="AR19" s="70"/>
      <c r="AS19" s="192" t="e">
        <f t="shared" si="25"/>
        <v>#VALUE!</v>
      </c>
      <c r="AT19" s="206">
        <f t="shared" si="26"/>
        <v>0</v>
      </c>
      <c r="AU19" s="70"/>
      <c r="AV19" s="208" t="e">
        <f t="shared" si="27"/>
        <v>#VALUE!</v>
      </c>
      <c r="AW19" s="207" t="e">
        <f t="shared" si="28"/>
        <v>#DIV/0!</v>
      </c>
      <c r="AX19" s="70"/>
      <c r="AY19" s="192" t="e">
        <f t="shared" si="29"/>
        <v>#VALUE!</v>
      </c>
      <c r="AZ19" s="206">
        <f t="shared" si="30"/>
        <v>0</v>
      </c>
      <c r="BA19" s="70"/>
      <c r="BB19" s="208" t="e">
        <f t="shared" si="31"/>
        <v>#VALUE!</v>
      </c>
      <c r="BC19" s="207" t="e">
        <f t="shared" si="32"/>
        <v>#DIV/0!</v>
      </c>
      <c r="BD19" s="70"/>
      <c r="BE19" s="192" t="e">
        <f t="shared" si="33"/>
        <v>#VALUE!</v>
      </c>
      <c r="BF19" s="206">
        <f t="shared" si="34"/>
        <v>0</v>
      </c>
      <c r="BG19" s="70"/>
      <c r="BH19" s="208" t="e">
        <f t="shared" si="35"/>
        <v>#VALUE!</v>
      </c>
      <c r="BI19" s="207" t="e">
        <f t="shared" si="36"/>
        <v>#DIV/0!</v>
      </c>
      <c r="BJ19" s="70"/>
      <c r="BK19" s="192" t="e">
        <f t="shared" si="37"/>
        <v>#VALUE!</v>
      </c>
      <c r="BL19" s="206">
        <f t="shared" si="38"/>
        <v>0</v>
      </c>
      <c r="BM19" s="70"/>
      <c r="BN19" s="208" t="e">
        <f t="shared" si="39"/>
        <v>#VALUE!</v>
      </c>
      <c r="BO19" s="207" t="e">
        <f t="shared" si="40"/>
        <v>#DIV/0!</v>
      </c>
      <c r="BP19" s="70"/>
      <c r="BQ19" s="192" t="e">
        <f t="shared" si="41"/>
        <v>#VALUE!</v>
      </c>
      <c r="BR19" s="206">
        <f t="shared" si="42"/>
        <v>0</v>
      </c>
      <c r="BS19" s="70"/>
      <c r="BT19" s="208" t="e">
        <f t="shared" si="43"/>
        <v>#VALUE!</v>
      </c>
      <c r="BU19" s="207" t="e">
        <f t="shared" si="44"/>
        <v>#DIV/0!</v>
      </c>
      <c r="BV19" s="70"/>
      <c r="BW19" s="192" t="e">
        <f t="shared" si="45"/>
        <v>#VALUE!</v>
      </c>
      <c r="BX19" s="206">
        <f t="shared" si="46"/>
        <v>0</v>
      </c>
      <c r="BY19" s="70"/>
      <c r="BZ19" s="208" t="e">
        <f t="shared" si="47"/>
        <v>#VALUE!</v>
      </c>
      <c r="CA19" s="207" t="e">
        <f t="shared" si="48"/>
        <v>#DIV/0!</v>
      </c>
      <c r="CB19" s="70"/>
      <c r="CC19" s="192" t="e">
        <f t="shared" si="49"/>
        <v>#VALUE!</v>
      </c>
      <c r="CD19" s="206">
        <f t="shared" si="50"/>
        <v>0</v>
      </c>
      <c r="CE19" s="70"/>
      <c r="CF19" s="208" t="e">
        <f t="shared" si="51"/>
        <v>#VALUE!</v>
      </c>
      <c r="CG19" s="207" t="e">
        <f t="shared" si="52"/>
        <v>#DIV/0!</v>
      </c>
      <c r="CH19" s="70"/>
      <c r="CI19" s="192" t="e">
        <f t="shared" si="53"/>
        <v>#VALUE!</v>
      </c>
      <c r="CJ19" s="207">
        <f t="shared" si="54"/>
        <v>0</v>
      </c>
      <c r="CK19" s="70">
        <f t="shared" si="55"/>
        <v>0</v>
      </c>
      <c r="CL19" s="192" t="e">
        <f t="shared" si="56"/>
        <v>#VALUE!</v>
      </c>
      <c r="CM19" s="207" t="e">
        <f t="shared" si="57"/>
        <v>#DIV/0!</v>
      </c>
      <c r="CN19" s="70">
        <f t="shared" si="58"/>
        <v>0</v>
      </c>
      <c r="CO19" s="192" t="e">
        <f t="shared" si="59"/>
        <v>#VALUE!</v>
      </c>
      <c r="CP19" s="207">
        <f t="shared" si="60"/>
        <v>100</v>
      </c>
      <c r="CQ19" s="70">
        <f t="shared" si="61"/>
        <v>4</v>
      </c>
      <c r="CR19" s="192" t="e">
        <f t="shared" si="62"/>
        <v>#VALUE!</v>
      </c>
      <c r="CS19" s="207" t="e">
        <f t="shared" si="63"/>
        <v>#DIV/0!</v>
      </c>
      <c r="CT19" s="70">
        <f t="shared" si="64"/>
        <v>0</v>
      </c>
      <c r="CU19" s="192" t="e">
        <f t="shared" si="65"/>
        <v>#VALUE!</v>
      </c>
      <c r="CV19" s="202">
        <f t="shared" si="66"/>
        <v>0</v>
      </c>
      <c r="CW19" s="70">
        <f t="shared" si="67"/>
        <v>0</v>
      </c>
      <c r="CX19" s="192" t="e">
        <f t="shared" si="68"/>
        <v>#VALUE!</v>
      </c>
      <c r="CY19" s="202">
        <f t="shared" si="69"/>
        <v>1</v>
      </c>
      <c r="CZ19" s="70">
        <f t="shared" si="70"/>
        <v>4</v>
      </c>
      <c r="DA19" s="192" t="e">
        <f t="shared" si="71"/>
        <v>#VALUE!</v>
      </c>
    </row>
    <row r="20" spans="1:105" ht="15">
      <c r="A20" s="41" t="s">
        <v>853</v>
      </c>
      <c r="B20" s="315" t="s">
        <v>300</v>
      </c>
      <c r="C20" s="315" t="s">
        <v>301</v>
      </c>
      <c r="D20" s="312" t="s">
        <v>302</v>
      </c>
      <c r="E20" s="306" t="s">
        <v>669</v>
      </c>
      <c r="F20" s="506">
        <v>106.26</v>
      </c>
      <c r="G20" s="459">
        <v>23</v>
      </c>
      <c r="H20" s="276">
        <f t="shared" si="0"/>
        <v>23</v>
      </c>
      <c r="I20" s="368">
        <f t="shared" si="0"/>
        <v>23</v>
      </c>
      <c r="J20" s="132">
        <f t="shared" si="72"/>
        <v>0</v>
      </c>
      <c r="K20" s="132">
        <f t="shared" si="72"/>
        <v>0</v>
      </c>
      <c r="L20" s="39" t="e">
        <f t="shared" si="2"/>
        <v>#VALUE!</v>
      </c>
      <c r="M20" s="40" t="e">
        <f t="shared" si="3"/>
        <v>#VALUE!</v>
      </c>
      <c r="N20" s="193" t="e">
        <f t="shared" si="4"/>
        <v>#VALUE!</v>
      </c>
      <c r="O20" s="193" t="e">
        <f t="shared" si="5"/>
        <v>#VALUE!</v>
      </c>
      <c r="P20" s="207">
        <f t="shared" si="6"/>
        <v>0</v>
      </c>
      <c r="Q20" s="70"/>
      <c r="R20" s="208" t="e">
        <f t="shared" si="7"/>
        <v>#VALUE!</v>
      </c>
      <c r="S20" s="207" t="e">
        <f t="shared" si="8"/>
        <v>#DIV/0!</v>
      </c>
      <c r="T20" s="70"/>
      <c r="U20" s="192" t="e">
        <f t="shared" si="9"/>
        <v>#VALUE!</v>
      </c>
      <c r="V20" s="206">
        <f t="shared" si="10"/>
        <v>0</v>
      </c>
      <c r="W20" s="70"/>
      <c r="X20" s="208" t="e">
        <f t="shared" si="11"/>
        <v>#VALUE!</v>
      </c>
      <c r="Y20" s="207" t="e">
        <f t="shared" si="12"/>
        <v>#DIV/0!</v>
      </c>
      <c r="Z20" s="70"/>
      <c r="AA20" s="192" t="e">
        <f t="shared" si="13"/>
        <v>#VALUE!</v>
      </c>
      <c r="AB20" s="206">
        <f t="shared" si="14"/>
        <v>0</v>
      </c>
      <c r="AC20" s="70"/>
      <c r="AD20" s="208" t="e">
        <f t="shared" si="15"/>
        <v>#VALUE!</v>
      </c>
      <c r="AE20" s="207" t="e">
        <f t="shared" si="16"/>
        <v>#DIV/0!</v>
      </c>
      <c r="AF20" s="70"/>
      <c r="AG20" s="192" t="e">
        <f t="shared" si="17"/>
        <v>#VALUE!</v>
      </c>
      <c r="AH20" s="206">
        <f t="shared" si="18"/>
        <v>0</v>
      </c>
      <c r="AI20" s="70"/>
      <c r="AJ20" s="208" t="e">
        <f t="shared" si="19"/>
        <v>#VALUE!</v>
      </c>
      <c r="AK20" s="207" t="e">
        <f t="shared" si="20"/>
        <v>#DIV/0!</v>
      </c>
      <c r="AL20" s="70"/>
      <c r="AM20" s="192" t="e">
        <f t="shared" si="21"/>
        <v>#VALUE!</v>
      </c>
      <c r="AN20" s="206">
        <f t="shared" si="22"/>
        <v>0</v>
      </c>
      <c r="AO20" s="70"/>
      <c r="AP20" s="208" t="e">
        <f t="shared" si="23"/>
        <v>#VALUE!</v>
      </c>
      <c r="AQ20" s="207" t="e">
        <f t="shared" si="24"/>
        <v>#DIV/0!</v>
      </c>
      <c r="AR20" s="70"/>
      <c r="AS20" s="192" t="e">
        <f t="shared" si="25"/>
        <v>#VALUE!</v>
      </c>
      <c r="AT20" s="206">
        <f t="shared" si="26"/>
        <v>0</v>
      </c>
      <c r="AU20" s="70"/>
      <c r="AV20" s="208" t="e">
        <f t="shared" si="27"/>
        <v>#VALUE!</v>
      </c>
      <c r="AW20" s="207" t="e">
        <f t="shared" si="28"/>
        <v>#DIV/0!</v>
      </c>
      <c r="AX20" s="70"/>
      <c r="AY20" s="192" t="e">
        <f t="shared" si="29"/>
        <v>#VALUE!</v>
      </c>
      <c r="AZ20" s="206">
        <f t="shared" si="30"/>
        <v>0</v>
      </c>
      <c r="BA20" s="70"/>
      <c r="BB20" s="208" t="e">
        <f t="shared" si="31"/>
        <v>#VALUE!</v>
      </c>
      <c r="BC20" s="207" t="e">
        <f t="shared" si="32"/>
        <v>#DIV/0!</v>
      </c>
      <c r="BD20" s="70"/>
      <c r="BE20" s="192" t="e">
        <f t="shared" si="33"/>
        <v>#VALUE!</v>
      </c>
      <c r="BF20" s="206">
        <f t="shared" si="34"/>
        <v>0</v>
      </c>
      <c r="BG20" s="70"/>
      <c r="BH20" s="208" t="e">
        <f t="shared" si="35"/>
        <v>#VALUE!</v>
      </c>
      <c r="BI20" s="207" t="e">
        <f t="shared" si="36"/>
        <v>#DIV/0!</v>
      </c>
      <c r="BJ20" s="70"/>
      <c r="BK20" s="192" t="e">
        <f t="shared" si="37"/>
        <v>#VALUE!</v>
      </c>
      <c r="BL20" s="206">
        <f t="shared" si="38"/>
        <v>0</v>
      </c>
      <c r="BM20" s="70"/>
      <c r="BN20" s="208" t="e">
        <f t="shared" si="39"/>
        <v>#VALUE!</v>
      </c>
      <c r="BO20" s="207" t="e">
        <f t="shared" si="40"/>
        <v>#DIV/0!</v>
      </c>
      <c r="BP20" s="70"/>
      <c r="BQ20" s="192" t="e">
        <f t="shared" si="41"/>
        <v>#VALUE!</v>
      </c>
      <c r="BR20" s="206">
        <f t="shared" si="42"/>
        <v>0</v>
      </c>
      <c r="BS20" s="70"/>
      <c r="BT20" s="208" t="e">
        <f t="shared" si="43"/>
        <v>#VALUE!</v>
      </c>
      <c r="BU20" s="207" t="e">
        <f t="shared" si="44"/>
        <v>#DIV/0!</v>
      </c>
      <c r="BV20" s="70"/>
      <c r="BW20" s="192" t="e">
        <f t="shared" si="45"/>
        <v>#VALUE!</v>
      </c>
      <c r="BX20" s="206">
        <f t="shared" si="46"/>
        <v>0</v>
      </c>
      <c r="BY20" s="70"/>
      <c r="BZ20" s="208" t="e">
        <f t="shared" si="47"/>
        <v>#VALUE!</v>
      </c>
      <c r="CA20" s="207" t="e">
        <f t="shared" si="48"/>
        <v>#DIV/0!</v>
      </c>
      <c r="CB20" s="70"/>
      <c r="CC20" s="192" t="e">
        <f t="shared" si="49"/>
        <v>#VALUE!</v>
      </c>
      <c r="CD20" s="206">
        <f t="shared" si="50"/>
        <v>0</v>
      </c>
      <c r="CE20" s="70"/>
      <c r="CF20" s="208" t="e">
        <f t="shared" si="51"/>
        <v>#VALUE!</v>
      </c>
      <c r="CG20" s="207" t="e">
        <f t="shared" si="52"/>
        <v>#DIV/0!</v>
      </c>
      <c r="CH20" s="70"/>
      <c r="CI20" s="192" t="e">
        <f t="shared" si="53"/>
        <v>#VALUE!</v>
      </c>
      <c r="CJ20" s="207">
        <f t="shared" si="54"/>
        <v>0</v>
      </c>
      <c r="CK20" s="70">
        <f t="shared" si="55"/>
        <v>0</v>
      </c>
      <c r="CL20" s="192" t="e">
        <f t="shared" si="56"/>
        <v>#VALUE!</v>
      </c>
      <c r="CM20" s="207" t="e">
        <f t="shared" si="57"/>
        <v>#DIV/0!</v>
      </c>
      <c r="CN20" s="70">
        <f t="shared" si="58"/>
        <v>0</v>
      </c>
      <c r="CO20" s="192" t="e">
        <f t="shared" si="59"/>
        <v>#VALUE!</v>
      </c>
      <c r="CP20" s="207">
        <f t="shared" si="60"/>
        <v>100</v>
      </c>
      <c r="CQ20" s="70">
        <f t="shared" si="61"/>
        <v>23</v>
      </c>
      <c r="CR20" s="192" t="e">
        <f t="shared" si="62"/>
        <v>#VALUE!</v>
      </c>
      <c r="CS20" s="207" t="e">
        <f t="shared" si="63"/>
        <v>#DIV/0!</v>
      </c>
      <c r="CT20" s="70">
        <f t="shared" si="64"/>
        <v>0</v>
      </c>
      <c r="CU20" s="192" t="e">
        <f t="shared" si="65"/>
        <v>#VALUE!</v>
      </c>
      <c r="CV20" s="202">
        <f t="shared" si="66"/>
        <v>0</v>
      </c>
      <c r="CW20" s="70">
        <f t="shared" si="67"/>
        <v>0</v>
      </c>
      <c r="CX20" s="192" t="e">
        <f t="shared" si="68"/>
        <v>#VALUE!</v>
      </c>
      <c r="CY20" s="202">
        <f t="shared" si="69"/>
        <v>1</v>
      </c>
      <c r="CZ20" s="70">
        <f t="shared" si="70"/>
        <v>23</v>
      </c>
      <c r="DA20" s="192" t="e">
        <f t="shared" si="71"/>
        <v>#VALUE!</v>
      </c>
    </row>
    <row r="21" spans="1:105" ht="15">
      <c r="A21" s="41" t="s">
        <v>854</v>
      </c>
      <c r="B21" s="315" t="s">
        <v>932</v>
      </c>
      <c r="C21" s="315" t="s">
        <v>933</v>
      </c>
      <c r="D21" s="312" t="s">
        <v>934</v>
      </c>
      <c r="E21" s="306" t="s">
        <v>669</v>
      </c>
      <c r="F21" s="506">
        <v>55.37</v>
      </c>
      <c r="G21" s="459">
        <v>15</v>
      </c>
      <c r="H21" s="276">
        <f t="shared" si="0"/>
        <v>15</v>
      </c>
      <c r="I21" s="368">
        <f t="shared" si="0"/>
        <v>15</v>
      </c>
      <c r="J21" s="132">
        <f t="shared" si="72"/>
        <v>0</v>
      </c>
      <c r="K21" s="132">
        <f t="shared" si="72"/>
        <v>0</v>
      </c>
      <c r="L21" s="39" t="e">
        <f t="shared" si="2"/>
        <v>#VALUE!</v>
      </c>
      <c r="M21" s="40" t="e">
        <f t="shared" si="3"/>
        <v>#VALUE!</v>
      </c>
      <c r="N21" s="193" t="e">
        <f t="shared" si="4"/>
        <v>#VALUE!</v>
      </c>
      <c r="O21" s="193" t="e">
        <f t="shared" si="5"/>
        <v>#VALUE!</v>
      </c>
      <c r="P21" s="207">
        <f t="shared" si="6"/>
        <v>0</v>
      </c>
      <c r="Q21" s="70"/>
      <c r="R21" s="208" t="e">
        <f t="shared" si="7"/>
        <v>#VALUE!</v>
      </c>
      <c r="S21" s="207" t="e">
        <f t="shared" si="8"/>
        <v>#DIV/0!</v>
      </c>
      <c r="T21" s="70"/>
      <c r="U21" s="192" t="e">
        <f t="shared" si="9"/>
        <v>#VALUE!</v>
      </c>
      <c r="V21" s="206">
        <f t="shared" si="10"/>
        <v>0</v>
      </c>
      <c r="W21" s="70"/>
      <c r="X21" s="208" t="e">
        <f t="shared" si="11"/>
        <v>#VALUE!</v>
      </c>
      <c r="Y21" s="207" t="e">
        <f t="shared" si="12"/>
        <v>#DIV/0!</v>
      </c>
      <c r="Z21" s="70"/>
      <c r="AA21" s="192" t="e">
        <f t="shared" si="13"/>
        <v>#VALUE!</v>
      </c>
      <c r="AB21" s="206">
        <f t="shared" si="14"/>
        <v>0</v>
      </c>
      <c r="AC21" s="70"/>
      <c r="AD21" s="208" t="e">
        <f t="shared" si="15"/>
        <v>#VALUE!</v>
      </c>
      <c r="AE21" s="207" t="e">
        <f t="shared" si="16"/>
        <v>#DIV/0!</v>
      </c>
      <c r="AF21" s="70"/>
      <c r="AG21" s="192" t="e">
        <f t="shared" si="17"/>
        <v>#VALUE!</v>
      </c>
      <c r="AH21" s="206">
        <f t="shared" si="18"/>
        <v>0</v>
      </c>
      <c r="AI21" s="70"/>
      <c r="AJ21" s="208" t="e">
        <f t="shared" si="19"/>
        <v>#VALUE!</v>
      </c>
      <c r="AK21" s="207" t="e">
        <f t="shared" si="20"/>
        <v>#DIV/0!</v>
      </c>
      <c r="AL21" s="70"/>
      <c r="AM21" s="192" t="e">
        <f t="shared" si="21"/>
        <v>#VALUE!</v>
      </c>
      <c r="AN21" s="206">
        <f t="shared" si="22"/>
        <v>0</v>
      </c>
      <c r="AO21" s="70"/>
      <c r="AP21" s="208" t="e">
        <f t="shared" si="23"/>
        <v>#VALUE!</v>
      </c>
      <c r="AQ21" s="207" t="e">
        <f t="shared" si="24"/>
        <v>#DIV/0!</v>
      </c>
      <c r="AR21" s="70"/>
      <c r="AS21" s="192" t="e">
        <f t="shared" si="25"/>
        <v>#VALUE!</v>
      </c>
      <c r="AT21" s="206">
        <f t="shared" si="26"/>
        <v>0</v>
      </c>
      <c r="AU21" s="70"/>
      <c r="AV21" s="208" t="e">
        <f t="shared" si="27"/>
        <v>#VALUE!</v>
      </c>
      <c r="AW21" s="207" t="e">
        <f t="shared" si="28"/>
        <v>#DIV/0!</v>
      </c>
      <c r="AX21" s="70"/>
      <c r="AY21" s="192" t="e">
        <f t="shared" si="29"/>
        <v>#VALUE!</v>
      </c>
      <c r="AZ21" s="206">
        <f t="shared" si="30"/>
        <v>0</v>
      </c>
      <c r="BA21" s="70"/>
      <c r="BB21" s="208" t="e">
        <f t="shared" si="31"/>
        <v>#VALUE!</v>
      </c>
      <c r="BC21" s="207" t="e">
        <f t="shared" si="32"/>
        <v>#DIV/0!</v>
      </c>
      <c r="BD21" s="70"/>
      <c r="BE21" s="192" t="e">
        <f t="shared" si="33"/>
        <v>#VALUE!</v>
      </c>
      <c r="BF21" s="206">
        <f t="shared" si="34"/>
        <v>0</v>
      </c>
      <c r="BG21" s="70"/>
      <c r="BH21" s="208" t="e">
        <f t="shared" si="35"/>
        <v>#VALUE!</v>
      </c>
      <c r="BI21" s="207" t="e">
        <f t="shared" si="36"/>
        <v>#DIV/0!</v>
      </c>
      <c r="BJ21" s="70"/>
      <c r="BK21" s="192" t="e">
        <f t="shared" si="37"/>
        <v>#VALUE!</v>
      </c>
      <c r="BL21" s="206">
        <f t="shared" si="38"/>
        <v>0</v>
      </c>
      <c r="BM21" s="70"/>
      <c r="BN21" s="208" t="e">
        <f t="shared" si="39"/>
        <v>#VALUE!</v>
      </c>
      <c r="BO21" s="207" t="e">
        <f t="shared" si="40"/>
        <v>#DIV/0!</v>
      </c>
      <c r="BP21" s="70"/>
      <c r="BQ21" s="192" t="e">
        <f t="shared" si="41"/>
        <v>#VALUE!</v>
      </c>
      <c r="BR21" s="206">
        <f t="shared" si="42"/>
        <v>0</v>
      </c>
      <c r="BS21" s="70"/>
      <c r="BT21" s="208" t="e">
        <f t="shared" si="43"/>
        <v>#VALUE!</v>
      </c>
      <c r="BU21" s="207" t="e">
        <f t="shared" si="44"/>
        <v>#DIV/0!</v>
      </c>
      <c r="BV21" s="70"/>
      <c r="BW21" s="192" t="e">
        <f t="shared" si="45"/>
        <v>#VALUE!</v>
      </c>
      <c r="BX21" s="206">
        <f t="shared" si="46"/>
        <v>0</v>
      </c>
      <c r="BY21" s="70"/>
      <c r="BZ21" s="208" t="e">
        <f t="shared" si="47"/>
        <v>#VALUE!</v>
      </c>
      <c r="CA21" s="207" t="e">
        <f t="shared" si="48"/>
        <v>#DIV/0!</v>
      </c>
      <c r="CB21" s="70"/>
      <c r="CC21" s="192" t="e">
        <f t="shared" si="49"/>
        <v>#VALUE!</v>
      </c>
      <c r="CD21" s="206">
        <f t="shared" si="50"/>
        <v>0</v>
      </c>
      <c r="CE21" s="70"/>
      <c r="CF21" s="208" t="e">
        <f t="shared" si="51"/>
        <v>#VALUE!</v>
      </c>
      <c r="CG21" s="207" t="e">
        <f t="shared" si="52"/>
        <v>#DIV/0!</v>
      </c>
      <c r="CH21" s="70"/>
      <c r="CI21" s="192" t="e">
        <f t="shared" si="53"/>
        <v>#VALUE!</v>
      </c>
      <c r="CJ21" s="207">
        <f t="shared" si="54"/>
        <v>0</v>
      </c>
      <c r="CK21" s="70">
        <f t="shared" si="55"/>
        <v>0</v>
      </c>
      <c r="CL21" s="192" t="e">
        <f t="shared" si="56"/>
        <v>#VALUE!</v>
      </c>
      <c r="CM21" s="207" t="e">
        <f t="shared" si="57"/>
        <v>#DIV/0!</v>
      </c>
      <c r="CN21" s="70">
        <f t="shared" si="58"/>
        <v>0</v>
      </c>
      <c r="CO21" s="192" t="e">
        <f t="shared" si="59"/>
        <v>#VALUE!</v>
      </c>
      <c r="CP21" s="207">
        <f t="shared" si="60"/>
        <v>100</v>
      </c>
      <c r="CQ21" s="70">
        <f t="shared" si="61"/>
        <v>15</v>
      </c>
      <c r="CR21" s="192" t="e">
        <f t="shared" si="62"/>
        <v>#VALUE!</v>
      </c>
      <c r="CS21" s="207" t="e">
        <f t="shared" si="63"/>
        <v>#DIV/0!</v>
      </c>
      <c r="CT21" s="70">
        <f t="shared" si="64"/>
        <v>0</v>
      </c>
      <c r="CU21" s="192" t="e">
        <f t="shared" si="65"/>
        <v>#VALUE!</v>
      </c>
      <c r="CV21" s="202">
        <f t="shared" si="66"/>
        <v>0</v>
      </c>
      <c r="CW21" s="70">
        <f t="shared" si="67"/>
        <v>0</v>
      </c>
      <c r="CX21" s="192" t="e">
        <f t="shared" si="68"/>
        <v>#VALUE!</v>
      </c>
      <c r="CY21" s="202">
        <f t="shared" si="69"/>
        <v>1</v>
      </c>
      <c r="CZ21" s="70">
        <f t="shared" si="70"/>
        <v>15</v>
      </c>
      <c r="DA21" s="192" t="e">
        <f t="shared" si="71"/>
        <v>#VALUE!</v>
      </c>
    </row>
    <row r="22" spans="1:105" ht="15">
      <c r="A22" s="41" t="s">
        <v>855</v>
      </c>
      <c r="B22" s="67" t="s">
        <v>303</v>
      </c>
      <c r="C22" s="315" t="s">
        <v>304</v>
      </c>
      <c r="D22" s="259" t="s">
        <v>305</v>
      </c>
      <c r="E22" s="306" t="s">
        <v>669</v>
      </c>
      <c r="F22" s="506">
        <v>30.49</v>
      </c>
      <c r="G22" s="459">
        <v>2</v>
      </c>
      <c r="H22" s="276">
        <f t="shared" si="0"/>
        <v>2</v>
      </c>
      <c r="I22" s="368">
        <f t="shared" si="0"/>
        <v>2</v>
      </c>
      <c r="J22" s="132">
        <f t="shared" si="72"/>
        <v>0</v>
      </c>
      <c r="K22" s="132">
        <f t="shared" si="72"/>
        <v>0</v>
      </c>
      <c r="L22" s="39" t="e">
        <f t="shared" si="2"/>
        <v>#VALUE!</v>
      </c>
      <c r="M22" s="40" t="e">
        <f t="shared" si="3"/>
        <v>#VALUE!</v>
      </c>
      <c r="N22" s="193" t="e">
        <f t="shared" si="4"/>
        <v>#VALUE!</v>
      </c>
      <c r="O22" s="193" t="e">
        <f t="shared" si="5"/>
        <v>#VALUE!</v>
      </c>
      <c r="P22" s="207">
        <f t="shared" si="6"/>
        <v>0</v>
      </c>
      <c r="Q22" s="70"/>
      <c r="R22" s="208" t="e">
        <f t="shared" si="7"/>
        <v>#VALUE!</v>
      </c>
      <c r="S22" s="207" t="e">
        <f t="shared" si="8"/>
        <v>#DIV/0!</v>
      </c>
      <c r="T22" s="70"/>
      <c r="U22" s="192" t="e">
        <f t="shared" si="9"/>
        <v>#VALUE!</v>
      </c>
      <c r="V22" s="206">
        <f t="shared" si="10"/>
        <v>0</v>
      </c>
      <c r="W22" s="70"/>
      <c r="X22" s="208" t="e">
        <f t="shared" si="11"/>
        <v>#VALUE!</v>
      </c>
      <c r="Y22" s="207" t="e">
        <f t="shared" si="12"/>
        <v>#DIV/0!</v>
      </c>
      <c r="Z22" s="70"/>
      <c r="AA22" s="192" t="e">
        <f t="shared" si="13"/>
        <v>#VALUE!</v>
      </c>
      <c r="AB22" s="206">
        <f t="shared" si="14"/>
        <v>0</v>
      </c>
      <c r="AC22" s="70"/>
      <c r="AD22" s="208" t="e">
        <f t="shared" si="15"/>
        <v>#VALUE!</v>
      </c>
      <c r="AE22" s="207" t="e">
        <f t="shared" si="16"/>
        <v>#DIV/0!</v>
      </c>
      <c r="AF22" s="70"/>
      <c r="AG22" s="192" t="e">
        <f t="shared" si="17"/>
        <v>#VALUE!</v>
      </c>
      <c r="AH22" s="206">
        <f t="shared" si="18"/>
        <v>0</v>
      </c>
      <c r="AI22" s="70"/>
      <c r="AJ22" s="208" t="e">
        <f t="shared" si="19"/>
        <v>#VALUE!</v>
      </c>
      <c r="AK22" s="207" t="e">
        <f t="shared" si="20"/>
        <v>#DIV/0!</v>
      </c>
      <c r="AL22" s="70"/>
      <c r="AM22" s="192" t="e">
        <f t="shared" si="21"/>
        <v>#VALUE!</v>
      </c>
      <c r="AN22" s="206">
        <f t="shared" si="22"/>
        <v>0</v>
      </c>
      <c r="AO22" s="70"/>
      <c r="AP22" s="208" t="e">
        <f t="shared" si="23"/>
        <v>#VALUE!</v>
      </c>
      <c r="AQ22" s="207" t="e">
        <f t="shared" si="24"/>
        <v>#DIV/0!</v>
      </c>
      <c r="AR22" s="70"/>
      <c r="AS22" s="192" t="e">
        <f t="shared" si="25"/>
        <v>#VALUE!</v>
      </c>
      <c r="AT22" s="206">
        <f t="shared" si="26"/>
        <v>0</v>
      </c>
      <c r="AU22" s="70"/>
      <c r="AV22" s="208" t="e">
        <f t="shared" si="27"/>
        <v>#VALUE!</v>
      </c>
      <c r="AW22" s="207" t="e">
        <f t="shared" si="28"/>
        <v>#DIV/0!</v>
      </c>
      <c r="AX22" s="70"/>
      <c r="AY22" s="192" t="e">
        <f t="shared" si="29"/>
        <v>#VALUE!</v>
      </c>
      <c r="AZ22" s="206">
        <f t="shared" si="30"/>
        <v>0</v>
      </c>
      <c r="BA22" s="70"/>
      <c r="BB22" s="208" t="e">
        <f t="shared" si="31"/>
        <v>#VALUE!</v>
      </c>
      <c r="BC22" s="207" t="e">
        <f t="shared" si="32"/>
        <v>#DIV/0!</v>
      </c>
      <c r="BD22" s="70"/>
      <c r="BE22" s="192" t="e">
        <f t="shared" si="33"/>
        <v>#VALUE!</v>
      </c>
      <c r="BF22" s="206">
        <f t="shared" si="34"/>
        <v>0</v>
      </c>
      <c r="BG22" s="70"/>
      <c r="BH22" s="208" t="e">
        <f t="shared" si="35"/>
        <v>#VALUE!</v>
      </c>
      <c r="BI22" s="207" t="e">
        <f t="shared" si="36"/>
        <v>#DIV/0!</v>
      </c>
      <c r="BJ22" s="70"/>
      <c r="BK22" s="192" t="e">
        <f t="shared" si="37"/>
        <v>#VALUE!</v>
      </c>
      <c r="BL22" s="206">
        <f t="shared" si="38"/>
        <v>0</v>
      </c>
      <c r="BM22" s="70"/>
      <c r="BN22" s="208" t="e">
        <f t="shared" si="39"/>
        <v>#VALUE!</v>
      </c>
      <c r="BO22" s="207" t="e">
        <f t="shared" si="40"/>
        <v>#DIV/0!</v>
      </c>
      <c r="BP22" s="70"/>
      <c r="BQ22" s="192" t="e">
        <f t="shared" si="41"/>
        <v>#VALUE!</v>
      </c>
      <c r="BR22" s="206">
        <f t="shared" si="42"/>
        <v>0</v>
      </c>
      <c r="BS22" s="70"/>
      <c r="BT22" s="208" t="e">
        <f t="shared" si="43"/>
        <v>#VALUE!</v>
      </c>
      <c r="BU22" s="207" t="e">
        <f t="shared" si="44"/>
        <v>#DIV/0!</v>
      </c>
      <c r="BV22" s="70"/>
      <c r="BW22" s="192" t="e">
        <f t="shared" si="45"/>
        <v>#VALUE!</v>
      </c>
      <c r="BX22" s="206">
        <f t="shared" si="46"/>
        <v>0</v>
      </c>
      <c r="BY22" s="70"/>
      <c r="BZ22" s="208" t="e">
        <f t="shared" si="47"/>
        <v>#VALUE!</v>
      </c>
      <c r="CA22" s="207" t="e">
        <f t="shared" si="48"/>
        <v>#DIV/0!</v>
      </c>
      <c r="CB22" s="70"/>
      <c r="CC22" s="192" t="e">
        <f t="shared" si="49"/>
        <v>#VALUE!</v>
      </c>
      <c r="CD22" s="206">
        <f t="shared" si="50"/>
        <v>0</v>
      </c>
      <c r="CE22" s="70"/>
      <c r="CF22" s="208" t="e">
        <f t="shared" si="51"/>
        <v>#VALUE!</v>
      </c>
      <c r="CG22" s="207" t="e">
        <f t="shared" si="52"/>
        <v>#DIV/0!</v>
      </c>
      <c r="CH22" s="70"/>
      <c r="CI22" s="192" t="e">
        <f t="shared" si="53"/>
        <v>#VALUE!</v>
      </c>
      <c r="CJ22" s="207">
        <f t="shared" si="54"/>
        <v>0</v>
      </c>
      <c r="CK22" s="70">
        <f t="shared" si="55"/>
        <v>0</v>
      </c>
      <c r="CL22" s="192" t="e">
        <f t="shared" si="56"/>
        <v>#VALUE!</v>
      </c>
      <c r="CM22" s="207" t="e">
        <f t="shared" si="57"/>
        <v>#DIV/0!</v>
      </c>
      <c r="CN22" s="70">
        <f t="shared" si="58"/>
        <v>0</v>
      </c>
      <c r="CO22" s="192" t="e">
        <f t="shared" si="59"/>
        <v>#VALUE!</v>
      </c>
      <c r="CP22" s="207">
        <f t="shared" si="60"/>
        <v>100</v>
      </c>
      <c r="CQ22" s="70">
        <f t="shared" si="61"/>
        <v>2</v>
      </c>
      <c r="CR22" s="192" t="e">
        <f t="shared" si="62"/>
        <v>#VALUE!</v>
      </c>
      <c r="CS22" s="207" t="e">
        <f t="shared" si="63"/>
        <v>#DIV/0!</v>
      </c>
      <c r="CT22" s="70">
        <f t="shared" si="64"/>
        <v>0</v>
      </c>
      <c r="CU22" s="192" t="e">
        <f t="shared" si="65"/>
        <v>#VALUE!</v>
      </c>
      <c r="CV22" s="202">
        <f t="shared" si="66"/>
        <v>0</v>
      </c>
      <c r="CW22" s="70">
        <f t="shared" si="67"/>
        <v>0</v>
      </c>
      <c r="CX22" s="192" t="e">
        <f t="shared" si="68"/>
        <v>#VALUE!</v>
      </c>
      <c r="CY22" s="202">
        <f t="shared" si="69"/>
        <v>1</v>
      </c>
      <c r="CZ22" s="70">
        <f t="shared" si="70"/>
        <v>2</v>
      </c>
      <c r="DA22" s="192" t="e">
        <f t="shared" si="71"/>
        <v>#VALUE!</v>
      </c>
    </row>
    <row r="23" spans="1:105" ht="15">
      <c r="A23" s="41" t="s">
        <v>856</v>
      </c>
      <c r="B23" s="315" t="s">
        <v>306</v>
      </c>
      <c r="C23" s="315" t="s">
        <v>307</v>
      </c>
      <c r="D23" s="312" t="s">
        <v>308</v>
      </c>
      <c r="E23" s="306" t="s">
        <v>669</v>
      </c>
      <c r="F23" s="506">
        <v>4.18</v>
      </c>
      <c r="G23" s="459">
        <v>14</v>
      </c>
      <c r="H23" s="276">
        <f t="shared" si="0"/>
        <v>14</v>
      </c>
      <c r="I23" s="368">
        <f t="shared" si="0"/>
        <v>14</v>
      </c>
      <c r="J23" s="132">
        <f t="shared" si="72"/>
        <v>0</v>
      </c>
      <c r="K23" s="132">
        <f t="shared" si="72"/>
        <v>0</v>
      </c>
      <c r="L23" s="39" t="e">
        <f t="shared" si="2"/>
        <v>#VALUE!</v>
      </c>
      <c r="M23" s="40" t="e">
        <f t="shared" si="3"/>
        <v>#VALUE!</v>
      </c>
      <c r="N23" s="193" t="e">
        <f t="shared" si="4"/>
        <v>#VALUE!</v>
      </c>
      <c r="O23" s="193" t="e">
        <f t="shared" si="5"/>
        <v>#VALUE!</v>
      </c>
      <c r="P23" s="207">
        <f t="shared" si="6"/>
        <v>0</v>
      </c>
      <c r="Q23" s="70"/>
      <c r="R23" s="208" t="e">
        <f t="shared" si="7"/>
        <v>#VALUE!</v>
      </c>
      <c r="S23" s="207" t="e">
        <f t="shared" si="8"/>
        <v>#DIV/0!</v>
      </c>
      <c r="T23" s="70"/>
      <c r="U23" s="192" t="e">
        <f t="shared" si="9"/>
        <v>#VALUE!</v>
      </c>
      <c r="V23" s="206">
        <f t="shared" si="10"/>
        <v>0</v>
      </c>
      <c r="W23" s="70"/>
      <c r="X23" s="208" t="e">
        <f t="shared" si="11"/>
        <v>#VALUE!</v>
      </c>
      <c r="Y23" s="207" t="e">
        <f t="shared" si="12"/>
        <v>#DIV/0!</v>
      </c>
      <c r="Z23" s="70"/>
      <c r="AA23" s="192" t="e">
        <f t="shared" si="13"/>
        <v>#VALUE!</v>
      </c>
      <c r="AB23" s="206">
        <f t="shared" si="14"/>
        <v>0</v>
      </c>
      <c r="AC23" s="70"/>
      <c r="AD23" s="208" t="e">
        <f t="shared" si="15"/>
        <v>#VALUE!</v>
      </c>
      <c r="AE23" s="207" t="e">
        <f t="shared" si="16"/>
        <v>#DIV/0!</v>
      </c>
      <c r="AF23" s="70"/>
      <c r="AG23" s="192" t="e">
        <f t="shared" si="17"/>
        <v>#VALUE!</v>
      </c>
      <c r="AH23" s="206">
        <f t="shared" si="18"/>
        <v>0</v>
      </c>
      <c r="AI23" s="70"/>
      <c r="AJ23" s="208" t="e">
        <f t="shared" si="19"/>
        <v>#VALUE!</v>
      </c>
      <c r="AK23" s="207" t="e">
        <f t="shared" si="20"/>
        <v>#DIV/0!</v>
      </c>
      <c r="AL23" s="70"/>
      <c r="AM23" s="192" t="e">
        <f t="shared" si="21"/>
        <v>#VALUE!</v>
      </c>
      <c r="AN23" s="206">
        <f t="shared" si="22"/>
        <v>0</v>
      </c>
      <c r="AO23" s="70"/>
      <c r="AP23" s="208" t="e">
        <f t="shared" si="23"/>
        <v>#VALUE!</v>
      </c>
      <c r="AQ23" s="207" t="e">
        <f t="shared" si="24"/>
        <v>#DIV/0!</v>
      </c>
      <c r="AR23" s="70"/>
      <c r="AS23" s="192" t="e">
        <f t="shared" si="25"/>
        <v>#VALUE!</v>
      </c>
      <c r="AT23" s="206">
        <f t="shared" si="26"/>
        <v>0</v>
      </c>
      <c r="AU23" s="70"/>
      <c r="AV23" s="208" t="e">
        <f t="shared" si="27"/>
        <v>#VALUE!</v>
      </c>
      <c r="AW23" s="207" t="e">
        <f t="shared" si="28"/>
        <v>#DIV/0!</v>
      </c>
      <c r="AX23" s="70"/>
      <c r="AY23" s="192" t="e">
        <f t="shared" si="29"/>
        <v>#VALUE!</v>
      </c>
      <c r="AZ23" s="206">
        <f t="shared" si="30"/>
        <v>0</v>
      </c>
      <c r="BA23" s="70"/>
      <c r="BB23" s="208" t="e">
        <f t="shared" si="31"/>
        <v>#VALUE!</v>
      </c>
      <c r="BC23" s="207" t="e">
        <f t="shared" si="32"/>
        <v>#DIV/0!</v>
      </c>
      <c r="BD23" s="70"/>
      <c r="BE23" s="192" t="e">
        <f t="shared" si="33"/>
        <v>#VALUE!</v>
      </c>
      <c r="BF23" s="206">
        <f t="shared" si="34"/>
        <v>0</v>
      </c>
      <c r="BG23" s="70"/>
      <c r="BH23" s="208" t="e">
        <f t="shared" si="35"/>
        <v>#VALUE!</v>
      </c>
      <c r="BI23" s="207" t="e">
        <f t="shared" si="36"/>
        <v>#DIV/0!</v>
      </c>
      <c r="BJ23" s="70"/>
      <c r="BK23" s="192" t="e">
        <f t="shared" si="37"/>
        <v>#VALUE!</v>
      </c>
      <c r="BL23" s="206">
        <f t="shared" si="38"/>
        <v>0</v>
      </c>
      <c r="BM23" s="70"/>
      <c r="BN23" s="208" t="e">
        <f t="shared" si="39"/>
        <v>#VALUE!</v>
      </c>
      <c r="BO23" s="207" t="e">
        <f t="shared" si="40"/>
        <v>#DIV/0!</v>
      </c>
      <c r="BP23" s="70"/>
      <c r="BQ23" s="192" t="e">
        <f t="shared" si="41"/>
        <v>#VALUE!</v>
      </c>
      <c r="BR23" s="206">
        <f t="shared" si="42"/>
        <v>0</v>
      </c>
      <c r="BS23" s="70"/>
      <c r="BT23" s="208" t="e">
        <f t="shared" si="43"/>
        <v>#VALUE!</v>
      </c>
      <c r="BU23" s="207" t="e">
        <f t="shared" si="44"/>
        <v>#DIV/0!</v>
      </c>
      <c r="BV23" s="70"/>
      <c r="BW23" s="192" t="e">
        <f t="shared" si="45"/>
        <v>#VALUE!</v>
      </c>
      <c r="BX23" s="206">
        <f t="shared" si="46"/>
        <v>0</v>
      </c>
      <c r="BY23" s="70"/>
      <c r="BZ23" s="208" t="e">
        <f t="shared" si="47"/>
        <v>#VALUE!</v>
      </c>
      <c r="CA23" s="207" t="e">
        <f t="shared" si="48"/>
        <v>#DIV/0!</v>
      </c>
      <c r="CB23" s="70"/>
      <c r="CC23" s="192" t="e">
        <f t="shared" si="49"/>
        <v>#VALUE!</v>
      </c>
      <c r="CD23" s="206">
        <f t="shared" si="50"/>
        <v>0</v>
      </c>
      <c r="CE23" s="70"/>
      <c r="CF23" s="208" t="e">
        <f t="shared" si="51"/>
        <v>#VALUE!</v>
      </c>
      <c r="CG23" s="207" t="e">
        <f t="shared" si="52"/>
        <v>#DIV/0!</v>
      </c>
      <c r="CH23" s="70"/>
      <c r="CI23" s="192" t="e">
        <f t="shared" si="53"/>
        <v>#VALUE!</v>
      </c>
      <c r="CJ23" s="207">
        <f t="shared" si="54"/>
        <v>0</v>
      </c>
      <c r="CK23" s="70">
        <f t="shared" si="55"/>
        <v>0</v>
      </c>
      <c r="CL23" s="192" t="e">
        <f t="shared" si="56"/>
        <v>#VALUE!</v>
      </c>
      <c r="CM23" s="207" t="e">
        <f t="shared" si="57"/>
        <v>#DIV/0!</v>
      </c>
      <c r="CN23" s="70">
        <f t="shared" si="58"/>
        <v>0</v>
      </c>
      <c r="CO23" s="192" t="e">
        <f t="shared" si="59"/>
        <v>#VALUE!</v>
      </c>
      <c r="CP23" s="207">
        <f t="shared" si="60"/>
        <v>100</v>
      </c>
      <c r="CQ23" s="70">
        <f t="shared" si="61"/>
        <v>14</v>
      </c>
      <c r="CR23" s="192" t="e">
        <f t="shared" si="62"/>
        <v>#VALUE!</v>
      </c>
      <c r="CS23" s="207" t="e">
        <f t="shared" si="63"/>
        <v>#DIV/0!</v>
      </c>
      <c r="CT23" s="70">
        <f t="shared" si="64"/>
        <v>0</v>
      </c>
      <c r="CU23" s="192" t="e">
        <f t="shared" si="65"/>
        <v>#VALUE!</v>
      </c>
      <c r="CV23" s="202">
        <f t="shared" si="66"/>
        <v>0</v>
      </c>
      <c r="CW23" s="70">
        <f t="shared" si="67"/>
        <v>0</v>
      </c>
      <c r="CX23" s="192" t="e">
        <f t="shared" si="68"/>
        <v>#VALUE!</v>
      </c>
      <c r="CY23" s="202">
        <f t="shared" si="69"/>
        <v>1</v>
      </c>
      <c r="CZ23" s="70">
        <f t="shared" si="70"/>
        <v>14</v>
      </c>
      <c r="DA23" s="192" t="e">
        <f t="shared" si="71"/>
        <v>#VALUE!</v>
      </c>
    </row>
    <row r="24" spans="1:105" ht="15">
      <c r="A24" s="41" t="s">
        <v>857</v>
      </c>
      <c r="B24" s="315" t="s">
        <v>935</v>
      </c>
      <c r="C24" s="315" t="s">
        <v>936</v>
      </c>
      <c r="D24" s="312" t="s">
        <v>937</v>
      </c>
      <c r="E24" s="306" t="s">
        <v>669</v>
      </c>
      <c r="F24" s="506">
        <v>60.75</v>
      </c>
      <c r="G24" s="459">
        <v>14</v>
      </c>
      <c r="H24" s="276">
        <f t="shared" si="0"/>
        <v>14</v>
      </c>
      <c r="I24" s="368">
        <f t="shared" si="0"/>
        <v>14</v>
      </c>
      <c r="J24" s="132">
        <f t="shared" si="72"/>
        <v>0</v>
      </c>
      <c r="K24" s="132">
        <f t="shared" si="72"/>
        <v>0</v>
      </c>
      <c r="L24" s="39" t="e">
        <f t="shared" si="2"/>
        <v>#VALUE!</v>
      </c>
      <c r="M24" s="40" t="e">
        <f t="shared" si="3"/>
        <v>#VALUE!</v>
      </c>
      <c r="N24" s="193" t="e">
        <f t="shared" si="4"/>
        <v>#VALUE!</v>
      </c>
      <c r="O24" s="193" t="e">
        <f t="shared" si="5"/>
        <v>#VALUE!</v>
      </c>
      <c r="P24" s="207">
        <f t="shared" si="6"/>
        <v>0</v>
      </c>
      <c r="Q24" s="70"/>
      <c r="R24" s="208" t="e">
        <f t="shared" si="7"/>
        <v>#VALUE!</v>
      </c>
      <c r="S24" s="207" t="e">
        <f t="shared" si="8"/>
        <v>#DIV/0!</v>
      </c>
      <c r="T24" s="70"/>
      <c r="U24" s="192" t="e">
        <f t="shared" si="9"/>
        <v>#VALUE!</v>
      </c>
      <c r="V24" s="206">
        <f t="shared" si="10"/>
        <v>0</v>
      </c>
      <c r="W24" s="70"/>
      <c r="X24" s="208" t="e">
        <f t="shared" si="11"/>
        <v>#VALUE!</v>
      </c>
      <c r="Y24" s="207" t="e">
        <f t="shared" si="12"/>
        <v>#DIV/0!</v>
      </c>
      <c r="Z24" s="70"/>
      <c r="AA24" s="192" t="e">
        <f t="shared" si="13"/>
        <v>#VALUE!</v>
      </c>
      <c r="AB24" s="206">
        <f t="shared" si="14"/>
        <v>0</v>
      </c>
      <c r="AC24" s="70"/>
      <c r="AD24" s="208" t="e">
        <f t="shared" si="15"/>
        <v>#VALUE!</v>
      </c>
      <c r="AE24" s="207" t="e">
        <f t="shared" si="16"/>
        <v>#DIV/0!</v>
      </c>
      <c r="AF24" s="70"/>
      <c r="AG24" s="192" t="e">
        <f t="shared" si="17"/>
        <v>#VALUE!</v>
      </c>
      <c r="AH24" s="206">
        <f t="shared" si="18"/>
        <v>0</v>
      </c>
      <c r="AI24" s="70"/>
      <c r="AJ24" s="208" t="e">
        <f t="shared" si="19"/>
        <v>#VALUE!</v>
      </c>
      <c r="AK24" s="207" t="e">
        <f t="shared" si="20"/>
        <v>#DIV/0!</v>
      </c>
      <c r="AL24" s="70"/>
      <c r="AM24" s="192" t="e">
        <f t="shared" si="21"/>
        <v>#VALUE!</v>
      </c>
      <c r="AN24" s="206">
        <f t="shared" si="22"/>
        <v>0</v>
      </c>
      <c r="AO24" s="70"/>
      <c r="AP24" s="208" t="e">
        <f t="shared" si="23"/>
        <v>#VALUE!</v>
      </c>
      <c r="AQ24" s="207" t="e">
        <f t="shared" si="24"/>
        <v>#DIV/0!</v>
      </c>
      <c r="AR24" s="70"/>
      <c r="AS24" s="192" t="e">
        <f t="shared" si="25"/>
        <v>#VALUE!</v>
      </c>
      <c r="AT24" s="206">
        <f t="shared" si="26"/>
        <v>0</v>
      </c>
      <c r="AU24" s="70"/>
      <c r="AV24" s="208" t="e">
        <f t="shared" si="27"/>
        <v>#VALUE!</v>
      </c>
      <c r="AW24" s="207" t="e">
        <f t="shared" si="28"/>
        <v>#DIV/0!</v>
      </c>
      <c r="AX24" s="70"/>
      <c r="AY24" s="192" t="e">
        <f t="shared" si="29"/>
        <v>#VALUE!</v>
      </c>
      <c r="AZ24" s="206">
        <f t="shared" si="30"/>
        <v>0</v>
      </c>
      <c r="BA24" s="70"/>
      <c r="BB24" s="208" t="e">
        <f t="shared" si="31"/>
        <v>#VALUE!</v>
      </c>
      <c r="BC24" s="207" t="e">
        <f t="shared" si="32"/>
        <v>#DIV/0!</v>
      </c>
      <c r="BD24" s="70"/>
      <c r="BE24" s="192" t="e">
        <f t="shared" si="33"/>
        <v>#VALUE!</v>
      </c>
      <c r="BF24" s="206">
        <f t="shared" si="34"/>
        <v>0</v>
      </c>
      <c r="BG24" s="70"/>
      <c r="BH24" s="208" t="e">
        <f t="shared" si="35"/>
        <v>#VALUE!</v>
      </c>
      <c r="BI24" s="207" t="e">
        <f t="shared" si="36"/>
        <v>#DIV/0!</v>
      </c>
      <c r="BJ24" s="70"/>
      <c r="BK24" s="192" t="e">
        <f t="shared" si="37"/>
        <v>#VALUE!</v>
      </c>
      <c r="BL24" s="206">
        <f t="shared" si="38"/>
        <v>0</v>
      </c>
      <c r="BM24" s="70"/>
      <c r="BN24" s="208" t="e">
        <f t="shared" si="39"/>
        <v>#VALUE!</v>
      </c>
      <c r="BO24" s="207" t="e">
        <f t="shared" si="40"/>
        <v>#DIV/0!</v>
      </c>
      <c r="BP24" s="70"/>
      <c r="BQ24" s="192" t="e">
        <f t="shared" si="41"/>
        <v>#VALUE!</v>
      </c>
      <c r="BR24" s="206">
        <f t="shared" si="42"/>
        <v>0</v>
      </c>
      <c r="BS24" s="70"/>
      <c r="BT24" s="208" t="e">
        <f t="shared" si="43"/>
        <v>#VALUE!</v>
      </c>
      <c r="BU24" s="207" t="e">
        <f t="shared" si="44"/>
        <v>#DIV/0!</v>
      </c>
      <c r="BV24" s="70"/>
      <c r="BW24" s="192" t="e">
        <f t="shared" si="45"/>
        <v>#VALUE!</v>
      </c>
      <c r="BX24" s="206">
        <f t="shared" si="46"/>
        <v>0</v>
      </c>
      <c r="BY24" s="70"/>
      <c r="BZ24" s="208" t="e">
        <f t="shared" si="47"/>
        <v>#VALUE!</v>
      </c>
      <c r="CA24" s="207" t="e">
        <f t="shared" si="48"/>
        <v>#DIV/0!</v>
      </c>
      <c r="CB24" s="70"/>
      <c r="CC24" s="192" t="e">
        <f t="shared" si="49"/>
        <v>#VALUE!</v>
      </c>
      <c r="CD24" s="206">
        <f t="shared" si="50"/>
        <v>0</v>
      </c>
      <c r="CE24" s="70"/>
      <c r="CF24" s="208" t="e">
        <f t="shared" si="51"/>
        <v>#VALUE!</v>
      </c>
      <c r="CG24" s="207" t="e">
        <f t="shared" si="52"/>
        <v>#DIV/0!</v>
      </c>
      <c r="CH24" s="70"/>
      <c r="CI24" s="192" t="e">
        <f t="shared" si="53"/>
        <v>#VALUE!</v>
      </c>
      <c r="CJ24" s="207">
        <f t="shared" si="54"/>
        <v>0</v>
      </c>
      <c r="CK24" s="70">
        <f t="shared" si="55"/>
        <v>0</v>
      </c>
      <c r="CL24" s="192" t="e">
        <f t="shared" si="56"/>
        <v>#VALUE!</v>
      </c>
      <c r="CM24" s="207" t="e">
        <f t="shared" si="57"/>
        <v>#DIV/0!</v>
      </c>
      <c r="CN24" s="70">
        <f t="shared" si="58"/>
        <v>0</v>
      </c>
      <c r="CO24" s="192" t="e">
        <f t="shared" si="59"/>
        <v>#VALUE!</v>
      </c>
      <c r="CP24" s="207">
        <f t="shared" si="60"/>
        <v>100</v>
      </c>
      <c r="CQ24" s="70">
        <f t="shared" si="61"/>
        <v>14</v>
      </c>
      <c r="CR24" s="192" t="e">
        <f t="shared" si="62"/>
        <v>#VALUE!</v>
      </c>
      <c r="CS24" s="207" t="e">
        <f t="shared" si="63"/>
        <v>#DIV/0!</v>
      </c>
      <c r="CT24" s="70">
        <f t="shared" si="64"/>
        <v>0</v>
      </c>
      <c r="CU24" s="192" t="e">
        <f t="shared" si="65"/>
        <v>#VALUE!</v>
      </c>
      <c r="CV24" s="202">
        <f t="shared" si="66"/>
        <v>0</v>
      </c>
      <c r="CW24" s="70">
        <f t="shared" si="67"/>
        <v>0</v>
      </c>
      <c r="CX24" s="192" t="e">
        <f t="shared" si="68"/>
        <v>#VALUE!</v>
      </c>
      <c r="CY24" s="202">
        <f t="shared" si="69"/>
        <v>1</v>
      </c>
      <c r="CZ24" s="70">
        <f t="shared" si="70"/>
        <v>14</v>
      </c>
      <c r="DA24" s="192" t="e">
        <f t="shared" si="71"/>
        <v>#VALUE!</v>
      </c>
    </row>
    <row r="25" spans="1:105" ht="15">
      <c r="A25" s="41" t="s">
        <v>858</v>
      </c>
      <c r="B25" s="315" t="s">
        <v>309</v>
      </c>
      <c r="C25" s="315" t="s">
        <v>310</v>
      </c>
      <c r="D25" s="312" t="s">
        <v>311</v>
      </c>
      <c r="E25" s="306" t="s">
        <v>669</v>
      </c>
      <c r="F25" s="506">
        <v>132.94999999999999</v>
      </c>
      <c r="G25" s="459">
        <v>8</v>
      </c>
      <c r="H25" s="276">
        <f t="shared" ref="H25:H54" si="73">G25</f>
        <v>8</v>
      </c>
      <c r="I25" s="368">
        <f t="shared" ref="I25:I54" si="74">H25</f>
        <v>8</v>
      </c>
      <c r="J25" s="132">
        <f t="shared" ref="J25:J54" si="75">H25-G25</f>
        <v>0</v>
      </c>
      <c r="K25" s="132">
        <f t="shared" ref="K25:K54" si="76">I25-H25</f>
        <v>0</v>
      </c>
      <c r="L25" s="39" t="e">
        <f t="shared" si="2"/>
        <v>#VALUE!</v>
      </c>
      <c r="M25" s="40" t="e">
        <f t="shared" ref="M25:M54" si="77">TRUNC(L25*G25,2)</f>
        <v>#VALUE!</v>
      </c>
      <c r="N25" s="193" t="e">
        <f t="shared" ref="N25:N54" si="78">TRUNC(L25*J25,2)</f>
        <v>#VALUE!</v>
      </c>
      <c r="O25" s="193" t="e">
        <f t="shared" ref="O25:O54" si="79">TRUNC(L25*K25,2)</f>
        <v>#VALUE!</v>
      </c>
      <c r="P25" s="207">
        <f t="shared" ref="P25:P54" si="80">Q25/$G25*100</f>
        <v>0</v>
      </c>
      <c r="Q25" s="70"/>
      <c r="R25" s="208" t="e">
        <f t="shared" ref="R25:R54" si="81">TRUNC(Q25*$L25,2)</f>
        <v>#VALUE!</v>
      </c>
      <c r="S25" s="207" t="e">
        <f t="shared" ref="S25:S54" si="82">T25/(IF($I25&lt;&gt;$H25,($J25+$K25),$J25))*100</f>
        <v>#DIV/0!</v>
      </c>
      <c r="T25" s="70"/>
      <c r="U25" s="192" t="e">
        <f t="shared" ref="U25:U54" si="83">TRUNC(T25*$L25,2)</f>
        <v>#VALUE!</v>
      </c>
      <c r="V25" s="206">
        <f t="shared" ref="V25:V54" si="84">W25/$G25*100</f>
        <v>0</v>
      </c>
      <c r="W25" s="70"/>
      <c r="X25" s="208" t="e">
        <f t="shared" ref="X25:X54" si="85">TRUNC(W25*$L25,2)</f>
        <v>#VALUE!</v>
      </c>
      <c r="Y25" s="207" t="e">
        <f t="shared" ref="Y25:Y54" si="86">Z25/(IF($I25&lt;&gt;$H25,($J25+$K25),$J25))*100</f>
        <v>#DIV/0!</v>
      </c>
      <c r="Z25" s="70"/>
      <c r="AA25" s="192" t="e">
        <f t="shared" ref="AA25:AA54" si="87">TRUNC(Z25*$L25,2)</f>
        <v>#VALUE!</v>
      </c>
      <c r="AB25" s="206">
        <f t="shared" ref="AB25:AB54" si="88">AC25/$G25*100</f>
        <v>0</v>
      </c>
      <c r="AC25" s="70"/>
      <c r="AD25" s="208" t="e">
        <f t="shared" ref="AD25:AD54" si="89">TRUNC(AC25*$L25,2)</f>
        <v>#VALUE!</v>
      </c>
      <c r="AE25" s="207" t="e">
        <f t="shared" ref="AE25:AE54" si="90">AF25/(IF($I25&lt;&gt;$H25,($J25+$K25),$J25))*100</f>
        <v>#DIV/0!</v>
      </c>
      <c r="AF25" s="70"/>
      <c r="AG25" s="192" t="e">
        <f t="shared" ref="AG25:AG54" si="91">TRUNC(AF25*$L25,2)</f>
        <v>#VALUE!</v>
      </c>
      <c r="AH25" s="206">
        <f t="shared" ref="AH25:AH54" si="92">AI25/$G25*100</f>
        <v>0</v>
      </c>
      <c r="AI25" s="70"/>
      <c r="AJ25" s="208" t="e">
        <f t="shared" ref="AJ25:AJ54" si="93">TRUNC(AI25*$L25,2)</f>
        <v>#VALUE!</v>
      </c>
      <c r="AK25" s="207" t="e">
        <f t="shared" ref="AK25:AK54" si="94">AL25/(IF($I25&lt;&gt;$H25,($J25+$K25),$J25))*100</f>
        <v>#DIV/0!</v>
      </c>
      <c r="AL25" s="70"/>
      <c r="AM25" s="192" t="e">
        <f t="shared" ref="AM25:AM54" si="95">TRUNC(AL25*$L25,2)</f>
        <v>#VALUE!</v>
      </c>
      <c r="AN25" s="206">
        <f t="shared" ref="AN25:AN54" si="96">AO25/$G25*100</f>
        <v>0</v>
      </c>
      <c r="AO25" s="70"/>
      <c r="AP25" s="208" t="e">
        <f t="shared" ref="AP25:AP54" si="97">TRUNC(AO25*$L25,2)</f>
        <v>#VALUE!</v>
      </c>
      <c r="AQ25" s="207" t="e">
        <f t="shared" ref="AQ25:AQ54" si="98">AR25/(IF($I25&lt;&gt;$H25,($J25+$K25),$J25))*100</f>
        <v>#DIV/0!</v>
      </c>
      <c r="AR25" s="70"/>
      <c r="AS25" s="192" t="e">
        <f t="shared" ref="AS25:AS54" si="99">TRUNC(AR25*$L25,2)</f>
        <v>#VALUE!</v>
      </c>
      <c r="AT25" s="206">
        <f t="shared" ref="AT25:AT54" si="100">AU25/$G25*100</f>
        <v>0</v>
      </c>
      <c r="AU25" s="70"/>
      <c r="AV25" s="208" t="e">
        <f t="shared" ref="AV25:AV54" si="101">TRUNC(AU25*$L25,2)</f>
        <v>#VALUE!</v>
      </c>
      <c r="AW25" s="207" t="e">
        <f t="shared" ref="AW25:AW54" si="102">AX25/(IF($I25&lt;&gt;$H25,($J25+$K25),$J25))*100</f>
        <v>#DIV/0!</v>
      </c>
      <c r="AX25" s="70"/>
      <c r="AY25" s="192" t="e">
        <f t="shared" ref="AY25:AY54" si="103">TRUNC(AX25*$L25,2)</f>
        <v>#VALUE!</v>
      </c>
      <c r="AZ25" s="206">
        <f t="shared" ref="AZ25:AZ54" si="104">BA25/$G25*100</f>
        <v>0</v>
      </c>
      <c r="BA25" s="70"/>
      <c r="BB25" s="208" t="e">
        <f t="shared" ref="BB25:BB54" si="105">TRUNC(BA25*$L25,2)</f>
        <v>#VALUE!</v>
      </c>
      <c r="BC25" s="207" t="e">
        <f t="shared" ref="BC25:BC54" si="106">BD25/(IF($I25&lt;&gt;$H25,($J25+$K25),$J25))*100</f>
        <v>#DIV/0!</v>
      </c>
      <c r="BD25" s="70"/>
      <c r="BE25" s="192" t="e">
        <f t="shared" ref="BE25:BE54" si="107">TRUNC(BD25*$L25,2)</f>
        <v>#VALUE!</v>
      </c>
      <c r="BF25" s="206">
        <f t="shared" ref="BF25:BF54" si="108">BG25/$G25*100</f>
        <v>0</v>
      </c>
      <c r="BG25" s="70"/>
      <c r="BH25" s="208" t="e">
        <f t="shared" ref="BH25:BH54" si="109">TRUNC(BG25*$L25,2)</f>
        <v>#VALUE!</v>
      </c>
      <c r="BI25" s="207" t="e">
        <f t="shared" ref="BI25:BI54" si="110">BJ25/(IF($I25&lt;&gt;$H25,($J25+$K25),$J25))*100</f>
        <v>#DIV/0!</v>
      </c>
      <c r="BJ25" s="70"/>
      <c r="BK25" s="192" t="e">
        <f t="shared" ref="BK25:BK54" si="111">TRUNC(BJ25*$L25,2)</f>
        <v>#VALUE!</v>
      </c>
      <c r="BL25" s="206">
        <f t="shared" ref="BL25:BL54" si="112">BM25/$G25*100</f>
        <v>0</v>
      </c>
      <c r="BM25" s="70"/>
      <c r="BN25" s="208" t="e">
        <f t="shared" ref="BN25:BN54" si="113">TRUNC(BM25*$L25,2)</f>
        <v>#VALUE!</v>
      </c>
      <c r="BO25" s="207" t="e">
        <f t="shared" ref="BO25:BO54" si="114">BP25/(IF($I25&lt;&gt;$H25,($J25+$K25),$J25))*100</f>
        <v>#DIV/0!</v>
      </c>
      <c r="BP25" s="70"/>
      <c r="BQ25" s="192" t="e">
        <f t="shared" ref="BQ25:BQ54" si="115">TRUNC(BP25*$L25,2)</f>
        <v>#VALUE!</v>
      </c>
      <c r="BR25" s="206">
        <f t="shared" ref="BR25:BR54" si="116">BS25/$G25*100</f>
        <v>0</v>
      </c>
      <c r="BS25" s="70"/>
      <c r="BT25" s="208" t="e">
        <f t="shared" ref="BT25:BT54" si="117">TRUNC(BS25*$L25,2)</f>
        <v>#VALUE!</v>
      </c>
      <c r="BU25" s="207" t="e">
        <f t="shared" ref="BU25:BU54" si="118">BV25/(IF($I25&lt;&gt;$H25,($J25+$K25),$J25))*100</f>
        <v>#DIV/0!</v>
      </c>
      <c r="BV25" s="70"/>
      <c r="BW25" s="192" t="e">
        <f t="shared" ref="BW25:BW54" si="119">TRUNC(BV25*$L25,2)</f>
        <v>#VALUE!</v>
      </c>
      <c r="BX25" s="206">
        <f t="shared" ref="BX25:BX54" si="120">BY25/$G25*100</f>
        <v>0</v>
      </c>
      <c r="BY25" s="70"/>
      <c r="BZ25" s="208" t="e">
        <f t="shared" ref="BZ25:BZ54" si="121">TRUNC(BY25*$L25,2)</f>
        <v>#VALUE!</v>
      </c>
      <c r="CA25" s="207" t="e">
        <f t="shared" ref="CA25:CA54" si="122">CB25/(IF($I25&lt;&gt;$H25,($J25+$K25),$J25))*100</f>
        <v>#DIV/0!</v>
      </c>
      <c r="CB25" s="70"/>
      <c r="CC25" s="192" t="e">
        <f t="shared" ref="CC25:CC54" si="123">TRUNC(CB25*$L25,2)</f>
        <v>#VALUE!</v>
      </c>
      <c r="CD25" s="206">
        <f t="shared" ref="CD25:CD54" si="124">CE25/$G25*100</f>
        <v>0</v>
      </c>
      <c r="CE25" s="70"/>
      <c r="CF25" s="208" t="e">
        <f t="shared" ref="CF25:CF54" si="125">TRUNC(CE25*$L25,2)</f>
        <v>#VALUE!</v>
      </c>
      <c r="CG25" s="207" t="e">
        <f t="shared" ref="CG25:CG54" si="126">CH25/(IF($I25&lt;&gt;$H25,($J25+$K25),$J25))*100</f>
        <v>#DIV/0!</v>
      </c>
      <c r="CH25" s="70"/>
      <c r="CI25" s="192" t="e">
        <f t="shared" ref="CI25:CI54" si="127">TRUNC(CH25*$L25,2)</f>
        <v>#VALUE!</v>
      </c>
      <c r="CJ25" s="207">
        <f t="shared" ref="CJ25:CJ54" si="128">CK25/$G25*100</f>
        <v>0</v>
      </c>
      <c r="CK25" s="70">
        <f t="shared" ref="CK25:CK54" si="129">W25+Q25+AC25+AI25+AO25+AU25+BA25+BG25+BM25+BS25+BY25+CE25</f>
        <v>0</v>
      </c>
      <c r="CL25" s="192" t="e">
        <f t="shared" ref="CL25:CL54" si="130">TRUNC(CK25*$L25,2)</f>
        <v>#VALUE!</v>
      </c>
      <c r="CM25" s="207" t="e">
        <f t="shared" ref="CM25:CM54" si="131">CN25/(IF($K25&lt;&gt;0,($I25-$G25),($H25-$G25)))*100</f>
        <v>#DIV/0!</v>
      </c>
      <c r="CN25" s="70">
        <f t="shared" ref="CN25:CN54" si="132">T25+Z25+AF25+AL25+AR25+AX25+BD25+BJ25+BP25+BV25+CB25+CH25</f>
        <v>0</v>
      </c>
      <c r="CO25" s="192" t="e">
        <f t="shared" ref="CO25:CO54" si="133">TRUNC(CN25*$L25,2)</f>
        <v>#VALUE!</v>
      </c>
      <c r="CP25" s="207">
        <f t="shared" ref="CP25:CP54" si="134">CQ25/$G25*100</f>
        <v>100</v>
      </c>
      <c r="CQ25" s="70">
        <f t="shared" ref="CQ25:CQ54" si="135">G25-CK25</f>
        <v>8</v>
      </c>
      <c r="CR25" s="192" t="e">
        <f t="shared" ref="CR25:CR54" si="136">TRUNC(CQ25*$L25,2)</f>
        <v>#VALUE!</v>
      </c>
      <c r="CS25" s="207" t="e">
        <f t="shared" ref="CS25:CS54" si="137">CT25/(IF(I25&lt;&gt;H25,(I25-G25),(H25-G25)))*100</f>
        <v>#DIV/0!</v>
      </c>
      <c r="CT25" s="70">
        <f t="shared" ref="CT25:CT54" si="138">(IF(I25&lt;&gt;H25,(I25-G25),(H25-G25)))-CN25</f>
        <v>0</v>
      </c>
      <c r="CU25" s="192" t="e">
        <f t="shared" ref="CU25:CU54" si="139">TRUNC(CT25*$L25,2)</f>
        <v>#VALUE!</v>
      </c>
      <c r="CV25" s="202">
        <f t="shared" si="66"/>
        <v>0</v>
      </c>
      <c r="CW25" s="70">
        <f t="shared" ref="CW25:CW54" si="140">CK25+CN25</f>
        <v>0</v>
      </c>
      <c r="CX25" s="192" t="e">
        <f t="shared" ref="CX25:CX54" si="141">TRUNC(CW25*$L25,2)</f>
        <v>#VALUE!</v>
      </c>
      <c r="CY25" s="202">
        <f t="shared" si="69"/>
        <v>1</v>
      </c>
      <c r="CZ25" s="70">
        <f t="shared" ref="CZ25:CZ54" si="142">CQ25+CT25</f>
        <v>8</v>
      </c>
      <c r="DA25" s="192" t="e">
        <f t="shared" ref="DA25:DA54" si="143">TRUNC(CZ25*$L25,2)</f>
        <v>#VALUE!</v>
      </c>
    </row>
    <row r="26" spans="1:105" ht="15">
      <c r="A26" s="41" t="s">
        <v>859</v>
      </c>
      <c r="B26" s="67" t="s">
        <v>312</v>
      </c>
      <c r="C26" s="315" t="s">
        <v>313</v>
      </c>
      <c r="D26" s="259" t="s">
        <v>314</v>
      </c>
      <c r="E26" s="306" t="s">
        <v>669</v>
      </c>
      <c r="F26" s="506">
        <v>1.82</v>
      </c>
      <c r="G26" s="459">
        <v>1</v>
      </c>
      <c r="H26" s="276">
        <f t="shared" si="73"/>
        <v>1</v>
      </c>
      <c r="I26" s="368">
        <f t="shared" si="74"/>
        <v>1</v>
      </c>
      <c r="J26" s="132">
        <f t="shared" si="75"/>
        <v>0</v>
      </c>
      <c r="K26" s="132">
        <f t="shared" si="76"/>
        <v>0</v>
      </c>
      <c r="L26" s="39" t="e">
        <f t="shared" si="2"/>
        <v>#VALUE!</v>
      </c>
      <c r="M26" s="40" t="e">
        <f t="shared" si="77"/>
        <v>#VALUE!</v>
      </c>
      <c r="N26" s="193" t="e">
        <f t="shared" si="78"/>
        <v>#VALUE!</v>
      </c>
      <c r="O26" s="193" t="e">
        <f t="shared" si="79"/>
        <v>#VALUE!</v>
      </c>
      <c r="P26" s="207">
        <f t="shared" si="80"/>
        <v>0</v>
      </c>
      <c r="Q26" s="70"/>
      <c r="R26" s="208" t="e">
        <f t="shared" si="81"/>
        <v>#VALUE!</v>
      </c>
      <c r="S26" s="207" t="e">
        <f t="shared" si="82"/>
        <v>#DIV/0!</v>
      </c>
      <c r="T26" s="70"/>
      <c r="U26" s="192" t="e">
        <f t="shared" si="83"/>
        <v>#VALUE!</v>
      </c>
      <c r="V26" s="206">
        <f t="shared" si="84"/>
        <v>0</v>
      </c>
      <c r="W26" s="70"/>
      <c r="X26" s="208" t="e">
        <f t="shared" si="85"/>
        <v>#VALUE!</v>
      </c>
      <c r="Y26" s="207" t="e">
        <f t="shared" si="86"/>
        <v>#DIV/0!</v>
      </c>
      <c r="Z26" s="70"/>
      <c r="AA26" s="192" t="e">
        <f t="shared" si="87"/>
        <v>#VALUE!</v>
      </c>
      <c r="AB26" s="206">
        <f t="shared" si="88"/>
        <v>0</v>
      </c>
      <c r="AC26" s="70"/>
      <c r="AD26" s="208" t="e">
        <f t="shared" si="89"/>
        <v>#VALUE!</v>
      </c>
      <c r="AE26" s="207" t="e">
        <f t="shared" si="90"/>
        <v>#DIV/0!</v>
      </c>
      <c r="AF26" s="70"/>
      <c r="AG26" s="192" t="e">
        <f t="shared" si="91"/>
        <v>#VALUE!</v>
      </c>
      <c r="AH26" s="206">
        <f t="shared" si="92"/>
        <v>0</v>
      </c>
      <c r="AI26" s="70"/>
      <c r="AJ26" s="208" t="e">
        <f t="shared" si="93"/>
        <v>#VALUE!</v>
      </c>
      <c r="AK26" s="207" t="e">
        <f t="shared" si="94"/>
        <v>#DIV/0!</v>
      </c>
      <c r="AL26" s="70"/>
      <c r="AM26" s="192" t="e">
        <f t="shared" si="95"/>
        <v>#VALUE!</v>
      </c>
      <c r="AN26" s="206">
        <f t="shared" si="96"/>
        <v>0</v>
      </c>
      <c r="AO26" s="70"/>
      <c r="AP26" s="208" t="e">
        <f t="shared" si="97"/>
        <v>#VALUE!</v>
      </c>
      <c r="AQ26" s="207" t="e">
        <f t="shared" si="98"/>
        <v>#DIV/0!</v>
      </c>
      <c r="AR26" s="70"/>
      <c r="AS26" s="192" t="e">
        <f t="shared" si="99"/>
        <v>#VALUE!</v>
      </c>
      <c r="AT26" s="206">
        <f t="shared" si="100"/>
        <v>0</v>
      </c>
      <c r="AU26" s="70"/>
      <c r="AV26" s="208" t="e">
        <f t="shared" si="101"/>
        <v>#VALUE!</v>
      </c>
      <c r="AW26" s="207" t="e">
        <f t="shared" si="102"/>
        <v>#DIV/0!</v>
      </c>
      <c r="AX26" s="70"/>
      <c r="AY26" s="192" t="e">
        <f t="shared" si="103"/>
        <v>#VALUE!</v>
      </c>
      <c r="AZ26" s="206">
        <f t="shared" si="104"/>
        <v>0</v>
      </c>
      <c r="BA26" s="70"/>
      <c r="BB26" s="208" t="e">
        <f t="shared" si="105"/>
        <v>#VALUE!</v>
      </c>
      <c r="BC26" s="207" t="e">
        <f t="shared" si="106"/>
        <v>#DIV/0!</v>
      </c>
      <c r="BD26" s="70"/>
      <c r="BE26" s="192" t="e">
        <f t="shared" si="107"/>
        <v>#VALUE!</v>
      </c>
      <c r="BF26" s="206">
        <f t="shared" si="108"/>
        <v>0</v>
      </c>
      <c r="BG26" s="70"/>
      <c r="BH26" s="208" t="e">
        <f t="shared" si="109"/>
        <v>#VALUE!</v>
      </c>
      <c r="BI26" s="207" t="e">
        <f t="shared" si="110"/>
        <v>#DIV/0!</v>
      </c>
      <c r="BJ26" s="70"/>
      <c r="BK26" s="192" t="e">
        <f t="shared" si="111"/>
        <v>#VALUE!</v>
      </c>
      <c r="BL26" s="206">
        <f t="shared" si="112"/>
        <v>0</v>
      </c>
      <c r="BM26" s="70"/>
      <c r="BN26" s="208" t="e">
        <f t="shared" si="113"/>
        <v>#VALUE!</v>
      </c>
      <c r="BO26" s="207" t="e">
        <f t="shared" si="114"/>
        <v>#DIV/0!</v>
      </c>
      <c r="BP26" s="70"/>
      <c r="BQ26" s="192" t="e">
        <f t="shared" si="115"/>
        <v>#VALUE!</v>
      </c>
      <c r="BR26" s="206">
        <f t="shared" si="116"/>
        <v>0</v>
      </c>
      <c r="BS26" s="70"/>
      <c r="BT26" s="208" t="e">
        <f t="shared" si="117"/>
        <v>#VALUE!</v>
      </c>
      <c r="BU26" s="207" t="e">
        <f t="shared" si="118"/>
        <v>#DIV/0!</v>
      </c>
      <c r="BV26" s="70"/>
      <c r="BW26" s="192" t="e">
        <f t="shared" si="119"/>
        <v>#VALUE!</v>
      </c>
      <c r="BX26" s="206">
        <f t="shared" si="120"/>
        <v>0</v>
      </c>
      <c r="BY26" s="70"/>
      <c r="BZ26" s="208" t="e">
        <f t="shared" si="121"/>
        <v>#VALUE!</v>
      </c>
      <c r="CA26" s="207" t="e">
        <f t="shared" si="122"/>
        <v>#DIV/0!</v>
      </c>
      <c r="CB26" s="70"/>
      <c r="CC26" s="192" t="e">
        <f t="shared" si="123"/>
        <v>#VALUE!</v>
      </c>
      <c r="CD26" s="206">
        <f t="shared" si="124"/>
        <v>0</v>
      </c>
      <c r="CE26" s="70"/>
      <c r="CF26" s="208" t="e">
        <f t="shared" si="125"/>
        <v>#VALUE!</v>
      </c>
      <c r="CG26" s="207" t="e">
        <f t="shared" si="126"/>
        <v>#DIV/0!</v>
      </c>
      <c r="CH26" s="70"/>
      <c r="CI26" s="192" t="e">
        <f t="shared" si="127"/>
        <v>#VALUE!</v>
      </c>
      <c r="CJ26" s="207">
        <f t="shared" si="128"/>
        <v>0</v>
      </c>
      <c r="CK26" s="70">
        <f t="shared" si="129"/>
        <v>0</v>
      </c>
      <c r="CL26" s="192" t="e">
        <f t="shared" si="130"/>
        <v>#VALUE!</v>
      </c>
      <c r="CM26" s="207" t="e">
        <f t="shared" si="131"/>
        <v>#DIV/0!</v>
      </c>
      <c r="CN26" s="70">
        <f t="shared" si="132"/>
        <v>0</v>
      </c>
      <c r="CO26" s="192" t="e">
        <f t="shared" si="133"/>
        <v>#VALUE!</v>
      </c>
      <c r="CP26" s="207">
        <f t="shared" si="134"/>
        <v>100</v>
      </c>
      <c r="CQ26" s="70">
        <f t="shared" si="135"/>
        <v>1</v>
      </c>
      <c r="CR26" s="192" t="e">
        <f t="shared" si="136"/>
        <v>#VALUE!</v>
      </c>
      <c r="CS26" s="207" t="e">
        <f t="shared" si="137"/>
        <v>#DIV/0!</v>
      </c>
      <c r="CT26" s="70">
        <f t="shared" si="138"/>
        <v>0</v>
      </c>
      <c r="CU26" s="192" t="e">
        <f t="shared" si="139"/>
        <v>#VALUE!</v>
      </c>
      <c r="CV26" s="202">
        <f t="shared" si="66"/>
        <v>0</v>
      </c>
      <c r="CW26" s="70">
        <f t="shared" si="140"/>
        <v>0</v>
      </c>
      <c r="CX26" s="192" t="e">
        <f t="shared" si="141"/>
        <v>#VALUE!</v>
      </c>
      <c r="CY26" s="202">
        <f t="shared" si="69"/>
        <v>1</v>
      </c>
      <c r="CZ26" s="70">
        <f t="shared" si="142"/>
        <v>1</v>
      </c>
      <c r="DA26" s="192" t="e">
        <f t="shared" si="143"/>
        <v>#VALUE!</v>
      </c>
    </row>
    <row r="27" spans="1:105" ht="15">
      <c r="A27" s="41" t="s">
        <v>860</v>
      </c>
      <c r="B27" s="67" t="s">
        <v>315</v>
      </c>
      <c r="C27" s="315" t="s">
        <v>316</v>
      </c>
      <c r="D27" s="259" t="s">
        <v>317</v>
      </c>
      <c r="E27" s="306" t="s">
        <v>669</v>
      </c>
      <c r="F27" s="504">
        <v>213.83</v>
      </c>
      <c r="G27" s="459">
        <v>4</v>
      </c>
      <c r="H27" s="276">
        <f t="shared" si="73"/>
        <v>4</v>
      </c>
      <c r="I27" s="368">
        <f t="shared" si="74"/>
        <v>4</v>
      </c>
      <c r="J27" s="132">
        <f t="shared" si="75"/>
        <v>0</v>
      </c>
      <c r="K27" s="132">
        <f t="shared" si="76"/>
        <v>0</v>
      </c>
      <c r="L27" s="39" t="e">
        <f t="shared" si="2"/>
        <v>#VALUE!</v>
      </c>
      <c r="M27" s="40" t="e">
        <f t="shared" si="77"/>
        <v>#VALUE!</v>
      </c>
      <c r="N27" s="193" t="e">
        <f t="shared" si="78"/>
        <v>#VALUE!</v>
      </c>
      <c r="O27" s="193" t="e">
        <f t="shared" si="79"/>
        <v>#VALUE!</v>
      </c>
      <c r="P27" s="207">
        <f t="shared" si="80"/>
        <v>0</v>
      </c>
      <c r="Q27" s="70"/>
      <c r="R27" s="208" t="e">
        <f t="shared" si="81"/>
        <v>#VALUE!</v>
      </c>
      <c r="S27" s="207" t="e">
        <f t="shared" si="82"/>
        <v>#DIV/0!</v>
      </c>
      <c r="T27" s="70"/>
      <c r="U27" s="192" t="e">
        <f t="shared" si="83"/>
        <v>#VALUE!</v>
      </c>
      <c r="V27" s="206">
        <f t="shared" si="84"/>
        <v>0</v>
      </c>
      <c r="W27" s="70"/>
      <c r="X27" s="208" t="e">
        <f t="shared" si="85"/>
        <v>#VALUE!</v>
      </c>
      <c r="Y27" s="207" t="e">
        <f t="shared" si="86"/>
        <v>#DIV/0!</v>
      </c>
      <c r="Z27" s="70"/>
      <c r="AA27" s="192" t="e">
        <f t="shared" si="87"/>
        <v>#VALUE!</v>
      </c>
      <c r="AB27" s="206">
        <f t="shared" si="88"/>
        <v>0</v>
      </c>
      <c r="AC27" s="70"/>
      <c r="AD27" s="208" t="e">
        <f t="shared" si="89"/>
        <v>#VALUE!</v>
      </c>
      <c r="AE27" s="207" t="e">
        <f t="shared" si="90"/>
        <v>#DIV/0!</v>
      </c>
      <c r="AF27" s="70"/>
      <c r="AG27" s="192" t="e">
        <f t="shared" si="91"/>
        <v>#VALUE!</v>
      </c>
      <c r="AH27" s="206">
        <f t="shared" si="92"/>
        <v>0</v>
      </c>
      <c r="AI27" s="70"/>
      <c r="AJ27" s="208" t="e">
        <f t="shared" si="93"/>
        <v>#VALUE!</v>
      </c>
      <c r="AK27" s="207" t="e">
        <f t="shared" si="94"/>
        <v>#DIV/0!</v>
      </c>
      <c r="AL27" s="70"/>
      <c r="AM27" s="192" t="e">
        <f t="shared" si="95"/>
        <v>#VALUE!</v>
      </c>
      <c r="AN27" s="206">
        <f t="shared" si="96"/>
        <v>0</v>
      </c>
      <c r="AO27" s="70"/>
      <c r="AP27" s="208" t="e">
        <f t="shared" si="97"/>
        <v>#VALUE!</v>
      </c>
      <c r="AQ27" s="207" t="e">
        <f t="shared" si="98"/>
        <v>#DIV/0!</v>
      </c>
      <c r="AR27" s="70"/>
      <c r="AS27" s="192" t="e">
        <f t="shared" si="99"/>
        <v>#VALUE!</v>
      </c>
      <c r="AT27" s="206">
        <f t="shared" si="100"/>
        <v>0</v>
      </c>
      <c r="AU27" s="70"/>
      <c r="AV27" s="208" t="e">
        <f t="shared" si="101"/>
        <v>#VALUE!</v>
      </c>
      <c r="AW27" s="207" t="e">
        <f t="shared" si="102"/>
        <v>#DIV/0!</v>
      </c>
      <c r="AX27" s="70"/>
      <c r="AY27" s="192" t="e">
        <f t="shared" si="103"/>
        <v>#VALUE!</v>
      </c>
      <c r="AZ27" s="206">
        <f t="shared" si="104"/>
        <v>0</v>
      </c>
      <c r="BA27" s="70"/>
      <c r="BB27" s="208" t="e">
        <f t="shared" si="105"/>
        <v>#VALUE!</v>
      </c>
      <c r="BC27" s="207" t="e">
        <f t="shared" si="106"/>
        <v>#DIV/0!</v>
      </c>
      <c r="BD27" s="70"/>
      <c r="BE27" s="192" t="e">
        <f t="shared" si="107"/>
        <v>#VALUE!</v>
      </c>
      <c r="BF27" s="206">
        <f t="shared" si="108"/>
        <v>0</v>
      </c>
      <c r="BG27" s="70"/>
      <c r="BH27" s="208" t="e">
        <f t="shared" si="109"/>
        <v>#VALUE!</v>
      </c>
      <c r="BI27" s="207" t="e">
        <f t="shared" si="110"/>
        <v>#DIV/0!</v>
      </c>
      <c r="BJ27" s="70"/>
      <c r="BK27" s="192" t="e">
        <f t="shared" si="111"/>
        <v>#VALUE!</v>
      </c>
      <c r="BL27" s="206">
        <f t="shared" si="112"/>
        <v>0</v>
      </c>
      <c r="BM27" s="70"/>
      <c r="BN27" s="208" t="e">
        <f t="shared" si="113"/>
        <v>#VALUE!</v>
      </c>
      <c r="BO27" s="207" t="e">
        <f t="shared" si="114"/>
        <v>#DIV/0!</v>
      </c>
      <c r="BP27" s="70"/>
      <c r="BQ27" s="192" t="e">
        <f t="shared" si="115"/>
        <v>#VALUE!</v>
      </c>
      <c r="BR27" s="206">
        <f t="shared" si="116"/>
        <v>0</v>
      </c>
      <c r="BS27" s="70"/>
      <c r="BT27" s="208" t="e">
        <f t="shared" si="117"/>
        <v>#VALUE!</v>
      </c>
      <c r="BU27" s="207" t="e">
        <f t="shared" si="118"/>
        <v>#DIV/0!</v>
      </c>
      <c r="BV27" s="70"/>
      <c r="BW27" s="192" t="e">
        <f t="shared" si="119"/>
        <v>#VALUE!</v>
      </c>
      <c r="BX27" s="206">
        <f t="shared" si="120"/>
        <v>0</v>
      </c>
      <c r="BY27" s="70"/>
      <c r="BZ27" s="208" t="e">
        <f t="shared" si="121"/>
        <v>#VALUE!</v>
      </c>
      <c r="CA27" s="207" t="e">
        <f t="shared" si="122"/>
        <v>#DIV/0!</v>
      </c>
      <c r="CB27" s="70"/>
      <c r="CC27" s="192" t="e">
        <f t="shared" si="123"/>
        <v>#VALUE!</v>
      </c>
      <c r="CD27" s="206">
        <f t="shared" si="124"/>
        <v>0</v>
      </c>
      <c r="CE27" s="70"/>
      <c r="CF27" s="208" t="e">
        <f t="shared" si="125"/>
        <v>#VALUE!</v>
      </c>
      <c r="CG27" s="207" t="e">
        <f t="shared" si="126"/>
        <v>#DIV/0!</v>
      </c>
      <c r="CH27" s="70"/>
      <c r="CI27" s="192" t="e">
        <f t="shared" si="127"/>
        <v>#VALUE!</v>
      </c>
      <c r="CJ27" s="207">
        <f t="shared" si="128"/>
        <v>0</v>
      </c>
      <c r="CK27" s="70">
        <f t="shared" si="129"/>
        <v>0</v>
      </c>
      <c r="CL27" s="192" t="e">
        <f t="shared" si="130"/>
        <v>#VALUE!</v>
      </c>
      <c r="CM27" s="207" t="e">
        <f t="shared" si="131"/>
        <v>#DIV/0!</v>
      </c>
      <c r="CN27" s="70">
        <f t="shared" si="132"/>
        <v>0</v>
      </c>
      <c r="CO27" s="192" t="e">
        <f t="shared" si="133"/>
        <v>#VALUE!</v>
      </c>
      <c r="CP27" s="207">
        <f t="shared" si="134"/>
        <v>100</v>
      </c>
      <c r="CQ27" s="70">
        <f t="shared" si="135"/>
        <v>4</v>
      </c>
      <c r="CR27" s="192" t="e">
        <f t="shared" si="136"/>
        <v>#VALUE!</v>
      </c>
      <c r="CS27" s="207" t="e">
        <f t="shared" si="137"/>
        <v>#DIV/0!</v>
      </c>
      <c r="CT27" s="70">
        <f t="shared" si="138"/>
        <v>0</v>
      </c>
      <c r="CU27" s="192" t="e">
        <f t="shared" si="139"/>
        <v>#VALUE!</v>
      </c>
      <c r="CV27" s="202">
        <f t="shared" si="66"/>
        <v>0</v>
      </c>
      <c r="CW27" s="70">
        <f t="shared" si="140"/>
        <v>0</v>
      </c>
      <c r="CX27" s="192" t="e">
        <f t="shared" si="141"/>
        <v>#VALUE!</v>
      </c>
      <c r="CY27" s="202">
        <f t="shared" si="69"/>
        <v>1</v>
      </c>
      <c r="CZ27" s="70">
        <f t="shared" si="142"/>
        <v>4</v>
      </c>
      <c r="DA27" s="192" t="e">
        <f t="shared" si="143"/>
        <v>#VALUE!</v>
      </c>
    </row>
    <row r="28" spans="1:105" ht="28.5">
      <c r="A28" s="41" t="s">
        <v>878</v>
      </c>
      <c r="B28" s="315" t="s">
        <v>766</v>
      </c>
      <c r="C28" s="507" t="s">
        <v>578</v>
      </c>
      <c r="D28" s="312" t="s">
        <v>318</v>
      </c>
      <c r="E28" s="306" t="s">
        <v>669</v>
      </c>
      <c r="F28" s="506">
        <v>38.340000000000003</v>
      </c>
      <c r="G28" s="459">
        <v>8</v>
      </c>
      <c r="H28" s="276">
        <f t="shared" si="73"/>
        <v>8</v>
      </c>
      <c r="I28" s="368">
        <f t="shared" si="74"/>
        <v>8</v>
      </c>
      <c r="J28" s="132">
        <f t="shared" si="75"/>
        <v>0</v>
      </c>
      <c r="K28" s="132">
        <f t="shared" si="76"/>
        <v>0</v>
      </c>
      <c r="L28" s="39" t="e">
        <f t="shared" si="2"/>
        <v>#VALUE!</v>
      </c>
      <c r="M28" s="40" t="e">
        <f t="shared" si="77"/>
        <v>#VALUE!</v>
      </c>
      <c r="N28" s="193" t="e">
        <f t="shared" si="78"/>
        <v>#VALUE!</v>
      </c>
      <c r="O28" s="193" t="e">
        <f t="shared" si="79"/>
        <v>#VALUE!</v>
      </c>
      <c r="P28" s="207">
        <f t="shared" si="80"/>
        <v>0</v>
      </c>
      <c r="Q28" s="70"/>
      <c r="R28" s="208" t="e">
        <f t="shared" si="81"/>
        <v>#VALUE!</v>
      </c>
      <c r="S28" s="207" t="e">
        <f t="shared" si="82"/>
        <v>#DIV/0!</v>
      </c>
      <c r="T28" s="70"/>
      <c r="U28" s="192" t="e">
        <f t="shared" si="83"/>
        <v>#VALUE!</v>
      </c>
      <c r="V28" s="206">
        <f t="shared" si="84"/>
        <v>0</v>
      </c>
      <c r="W28" s="70"/>
      <c r="X28" s="208" t="e">
        <f t="shared" si="85"/>
        <v>#VALUE!</v>
      </c>
      <c r="Y28" s="207" t="e">
        <f t="shared" si="86"/>
        <v>#DIV/0!</v>
      </c>
      <c r="Z28" s="70"/>
      <c r="AA28" s="192" t="e">
        <f t="shared" si="87"/>
        <v>#VALUE!</v>
      </c>
      <c r="AB28" s="206">
        <f t="shared" si="88"/>
        <v>0</v>
      </c>
      <c r="AC28" s="70"/>
      <c r="AD28" s="208" t="e">
        <f t="shared" si="89"/>
        <v>#VALUE!</v>
      </c>
      <c r="AE28" s="207" t="e">
        <f t="shared" si="90"/>
        <v>#DIV/0!</v>
      </c>
      <c r="AF28" s="70"/>
      <c r="AG28" s="192" t="e">
        <f t="shared" si="91"/>
        <v>#VALUE!</v>
      </c>
      <c r="AH28" s="206">
        <f t="shared" si="92"/>
        <v>0</v>
      </c>
      <c r="AI28" s="70"/>
      <c r="AJ28" s="208" t="e">
        <f t="shared" si="93"/>
        <v>#VALUE!</v>
      </c>
      <c r="AK28" s="207" t="e">
        <f t="shared" si="94"/>
        <v>#DIV/0!</v>
      </c>
      <c r="AL28" s="70"/>
      <c r="AM28" s="192" t="e">
        <f t="shared" si="95"/>
        <v>#VALUE!</v>
      </c>
      <c r="AN28" s="206">
        <f t="shared" si="96"/>
        <v>0</v>
      </c>
      <c r="AO28" s="70"/>
      <c r="AP28" s="208" t="e">
        <f t="shared" si="97"/>
        <v>#VALUE!</v>
      </c>
      <c r="AQ28" s="207" t="e">
        <f t="shared" si="98"/>
        <v>#DIV/0!</v>
      </c>
      <c r="AR28" s="70"/>
      <c r="AS28" s="192" t="e">
        <f t="shared" si="99"/>
        <v>#VALUE!</v>
      </c>
      <c r="AT28" s="206">
        <f t="shared" si="100"/>
        <v>0</v>
      </c>
      <c r="AU28" s="70"/>
      <c r="AV28" s="208" t="e">
        <f t="shared" si="101"/>
        <v>#VALUE!</v>
      </c>
      <c r="AW28" s="207" t="e">
        <f t="shared" si="102"/>
        <v>#DIV/0!</v>
      </c>
      <c r="AX28" s="70"/>
      <c r="AY28" s="192" t="e">
        <f t="shared" si="103"/>
        <v>#VALUE!</v>
      </c>
      <c r="AZ28" s="206">
        <f t="shared" si="104"/>
        <v>0</v>
      </c>
      <c r="BA28" s="70"/>
      <c r="BB28" s="208" t="e">
        <f t="shared" si="105"/>
        <v>#VALUE!</v>
      </c>
      <c r="BC28" s="207" t="e">
        <f t="shared" si="106"/>
        <v>#DIV/0!</v>
      </c>
      <c r="BD28" s="70"/>
      <c r="BE28" s="192" t="e">
        <f t="shared" si="107"/>
        <v>#VALUE!</v>
      </c>
      <c r="BF28" s="206">
        <f t="shared" si="108"/>
        <v>0</v>
      </c>
      <c r="BG28" s="70"/>
      <c r="BH28" s="208" t="e">
        <f t="shared" si="109"/>
        <v>#VALUE!</v>
      </c>
      <c r="BI28" s="207" t="e">
        <f t="shared" si="110"/>
        <v>#DIV/0!</v>
      </c>
      <c r="BJ28" s="70"/>
      <c r="BK28" s="192" t="e">
        <f t="shared" si="111"/>
        <v>#VALUE!</v>
      </c>
      <c r="BL28" s="206">
        <f t="shared" si="112"/>
        <v>0</v>
      </c>
      <c r="BM28" s="70"/>
      <c r="BN28" s="208" t="e">
        <f t="shared" si="113"/>
        <v>#VALUE!</v>
      </c>
      <c r="BO28" s="207" t="e">
        <f t="shared" si="114"/>
        <v>#DIV/0!</v>
      </c>
      <c r="BP28" s="70"/>
      <c r="BQ28" s="192" t="e">
        <f t="shared" si="115"/>
        <v>#VALUE!</v>
      </c>
      <c r="BR28" s="206">
        <f t="shared" si="116"/>
        <v>0</v>
      </c>
      <c r="BS28" s="70"/>
      <c r="BT28" s="208" t="e">
        <f t="shared" si="117"/>
        <v>#VALUE!</v>
      </c>
      <c r="BU28" s="207" t="e">
        <f t="shared" si="118"/>
        <v>#DIV/0!</v>
      </c>
      <c r="BV28" s="70"/>
      <c r="BW28" s="192" t="e">
        <f t="shared" si="119"/>
        <v>#VALUE!</v>
      </c>
      <c r="BX28" s="206">
        <f t="shared" si="120"/>
        <v>0</v>
      </c>
      <c r="BY28" s="70"/>
      <c r="BZ28" s="208" t="e">
        <f t="shared" si="121"/>
        <v>#VALUE!</v>
      </c>
      <c r="CA28" s="207" t="e">
        <f t="shared" si="122"/>
        <v>#DIV/0!</v>
      </c>
      <c r="CB28" s="70"/>
      <c r="CC28" s="192" t="e">
        <f t="shared" si="123"/>
        <v>#VALUE!</v>
      </c>
      <c r="CD28" s="206">
        <f t="shared" si="124"/>
        <v>0</v>
      </c>
      <c r="CE28" s="70"/>
      <c r="CF28" s="208" t="e">
        <f t="shared" si="125"/>
        <v>#VALUE!</v>
      </c>
      <c r="CG28" s="207" t="e">
        <f t="shared" si="126"/>
        <v>#DIV/0!</v>
      </c>
      <c r="CH28" s="70"/>
      <c r="CI28" s="192" t="e">
        <f t="shared" si="127"/>
        <v>#VALUE!</v>
      </c>
      <c r="CJ28" s="207">
        <f t="shared" si="128"/>
        <v>0</v>
      </c>
      <c r="CK28" s="70">
        <f t="shared" si="129"/>
        <v>0</v>
      </c>
      <c r="CL28" s="192" t="e">
        <f t="shared" si="130"/>
        <v>#VALUE!</v>
      </c>
      <c r="CM28" s="207" t="e">
        <f t="shared" si="131"/>
        <v>#DIV/0!</v>
      </c>
      <c r="CN28" s="70">
        <f t="shared" si="132"/>
        <v>0</v>
      </c>
      <c r="CO28" s="192" t="e">
        <f t="shared" si="133"/>
        <v>#VALUE!</v>
      </c>
      <c r="CP28" s="207">
        <f t="shared" si="134"/>
        <v>100</v>
      </c>
      <c r="CQ28" s="70">
        <f t="shared" si="135"/>
        <v>8</v>
      </c>
      <c r="CR28" s="192" t="e">
        <f t="shared" si="136"/>
        <v>#VALUE!</v>
      </c>
      <c r="CS28" s="207" t="e">
        <f t="shared" si="137"/>
        <v>#DIV/0!</v>
      </c>
      <c r="CT28" s="70">
        <f t="shared" si="138"/>
        <v>0</v>
      </c>
      <c r="CU28" s="192" t="e">
        <f t="shared" si="139"/>
        <v>#VALUE!</v>
      </c>
      <c r="CV28" s="202">
        <f t="shared" si="66"/>
        <v>0</v>
      </c>
      <c r="CW28" s="70">
        <f t="shared" si="140"/>
        <v>0</v>
      </c>
      <c r="CX28" s="192" t="e">
        <f t="shared" si="141"/>
        <v>#VALUE!</v>
      </c>
      <c r="CY28" s="202">
        <f t="shared" si="69"/>
        <v>1</v>
      </c>
      <c r="CZ28" s="70">
        <f t="shared" si="142"/>
        <v>8</v>
      </c>
      <c r="DA28" s="192" t="e">
        <f t="shared" si="143"/>
        <v>#VALUE!</v>
      </c>
    </row>
    <row r="29" spans="1:105" ht="15">
      <c r="A29" s="41" t="s">
        <v>861</v>
      </c>
      <c r="B29" s="315" t="s">
        <v>766</v>
      </c>
      <c r="C29" s="315" t="s">
        <v>579</v>
      </c>
      <c r="D29" s="312" t="s">
        <v>319</v>
      </c>
      <c r="E29" s="306" t="s">
        <v>669</v>
      </c>
      <c r="F29" s="506">
        <v>2.3199999999999998</v>
      </c>
      <c r="G29" s="459">
        <v>48</v>
      </c>
      <c r="H29" s="276">
        <f t="shared" si="73"/>
        <v>48</v>
      </c>
      <c r="I29" s="368">
        <f t="shared" si="74"/>
        <v>48</v>
      </c>
      <c r="J29" s="132">
        <f t="shared" si="75"/>
        <v>0</v>
      </c>
      <c r="K29" s="132">
        <f t="shared" si="76"/>
        <v>0</v>
      </c>
      <c r="L29" s="39" t="e">
        <f t="shared" si="2"/>
        <v>#VALUE!</v>
      </c>
      <c r="M29" s="40" t="e">
        <f t="shared" si="77"/>
        <v>#VALUE!</v>
      </c>
      <c r="N29" s="193" t="e">
        <f t="shared" si="78"/>
        <v>#VALUE!</v>
      </c>
      <c r="O29" s="193" t="e">
        <f t="shared" si="79"/>
        <v>#VALUE!</v>
      </c>
      <c r="P29" s="207">
        <f t="shared" si="80"/>
        <v>0</v>
      </c>
      <c r="Q29" s="70"/>
      <c r="R29" s="208" t="e">
        <f t="shared" si="81"/>
        <v>#VALUE!</v>
      </c>
      <c r="S29" s="207" t="e">
        <f t="shared" si="82"/>
        <v>#DIV/0!</v>
      </c>
      <c r="T29" s="70"/>
      <c r="U29" s="192" t="e">
        <f t="shared" si="83"/>
        <v>#VALUE!</v>
      </c>
      <c r="V29" s="206">
        <f t="shared" si="84"/>
        <v>0</v>
      </c>
      <c r="W29" s="70"/>
      <c r="X29" s="208" t="e">
        <f t="shared" si="85"/>
        <v>#VALUE!</v>
      </c>
      <c r="Y29" s="207" t="e">
        <f t="shared" si="86"/>
        <v>#DIV/0!</v>
      </c>
      <c r="Z29" s="70"/>
      <c r="AA29" s="192" t="e">
        <f t="shared" si="87"/>
        <v>#VALUE!</v>
      </c>
      <c r="AB29" s="206">
        <f t="shared" si="88"/>
        <v>0</v>
      </c>
      <c r="AC29" s="70"/>
      <c r="AD29" s="208" t="e">
        <f t="shared" si="89"/>
        <v>#VALUE!</v>
      </c>
      <c r="AE29" s="207" t="e">
        <f t="shared" si="90"/>
        <v>#DIV/0!</v>
      </c>
      <c r="AF29" s="70"/>
      <c r="AG29" s="192" t="e">
        <f t="shared" si="91"/>
        <v>#VALUE!</v>
      </c>
      <c r="AH29" s="206">
        <f t="shared" si="92"/>
        <v>0</v>
      </c>
      <c r="AI29" s="70"/>
      <c r="AJ29" s="208" t="e">
        <f t="shared" si="93"/>
        <v>#VALUE!</v>
      </c>
      <c r="AK29" s="207" t="e">
        <f t="shared" si="94"/>
        <v>#DIV/0!</v>
      </c>
      <c r="AL29" s="70"/>
      <c r="AM29" s="192" t="e">
        <f t="shared" si="95"/>
        <v>#VALUE!</v>
      </c>
      <c r="AN29" s="206">
        <f t="shared" si="96"/>
        <v>0</v>
      </c>
      <c r="AO29" s="70"/>
      <c r="AP29" s="208" t="e">
        <f t="shared" si="97"/>
        <v>#VALUE!</v>
      </c>
      <c r="AQ29" s="207" t="e">
        <f t="shared" si="98"/>
        <v>#DIV/0!</v>
      </c>
      <c r="AR29" s="70"/>
      <c r="AS29" s="192" t="e">
        <f t="shared" si="99"/>
        <v>#VALUE!</v>
      </c>
      <c r="AT29" s="206">
        <f t="shared" si="100"/>
        <v>0</v>
      </c>
      <c r="AU29" s="70"/>
      <c r="AV29" s="208" t="e">
        <f t="shared" si="101"/>
        <v>#VALUE!</v>
      </c>
      <c r="AW29" s="207" t="e">
        <f t="shared" si="102"/>
        <v>#DIV/0!</v>
      </c>
      <c r="AX29" s="70"/>
      <c r="AY29" s="192" t="e">
        <f t="shared" si="103"/>
        <v>#VALUE!</v>
      </c>
      <c r="AZ29" s="206">
        <f t="shared" si="104"/>
        <v>0</v>
      </c>
      <c r="BA29" s="70"/>
      <c r="BB29" s="208" t="e">
        <f t="shared" si="105"/>
        <v>#VALUE!</v>
      </c>
      <c r="BC29" s="207" t="e">
        <f t="shared" si="106"/>
        <v>#DIV/0!</v>
      </c>
      <c r="BD29" s="70"/>
      <c r="BE29" s="192" t="e">
        <f t="shared" si="107"/>
        <v>#VALUE!</v>
      </c>
      <c r="BF29" s="206">
        <f t="shared" si="108"/>
        <v>0</v>
      </c>
      <c r="BG29" s="70"/>
      <c r="BH29" s="208" t="e">
        <f t="shared" si="109"/>
        <v>#VALUE!</v>
      </c>
      <c r="BI29" s="207" t="e">
        <f t="shared" si="110"/>
        <v>#DIV/0!</v>
      </c>
      <c r="BJ29" s="70"/>
      <c r="BK29" s="192" t="e">
        <f t="shared" si="111"/>
        <v>#VALUE!</v>
      </c>
      <c r="BL29" s="206">
        <f t="shared" si="112"/>
        <v>0</v>
      </c>
      <c r="BM29" s="70"/>
      <c r="BN29" s="208" t="e">
        <f t="shared" si="113"/>
        <v>#VALUE!</v>
      </c>
      <c r="BO29" s="207" t="e">
        <f t="shared" si="114"/>
        <v>#DIV/0!</v>
      </c>
      <c r="BP29" s="70"/>
      <c r="BQ29" s="192" t="e">
        <f t="shared" si="115"/>
        <v>#VALUE!</v>
      </c>
      <c r="BR29" s="206">
        <f t="shared" si="116"/>
        <v>0</v>
      </c>
      <c r="BS29" s="70"/>
      <c r="BT29" s="208" t="e">
        <f t="shared" si="117"/>
        <v>#VALUE!</v>
      </c>
      <c r="BU29" s="207" t="e">
        <f t="shared" si="118"/>
        <v>#DIV/0!</v>
      </c>
      <c r="BV29" s="70"/>
      <c r="BW29" s="192" t="e">
        <f t="shared" si="119"/>
        <v>#VALUE!</v>
      </c>
      <c r="BX29" s="206">
        <f t="shared" si="120"/>
        <v>0</v>
      </c>
      <c r="BY29" s="70"/>
      <c r="BZ29" s="208" t="e">
        <f t="shared" si="121"/>
        <v>#VALUE!</v>
      </c>
      <c r="CA29" s="207" t="e">
        <f t="shared" si="122"/>
        <v>#DIV/0!</v>
      </c>
      <c r="CB29" s="70"/>
      <c r="CC29" s="192" t="e">
        <f t="shared" si="123"/>
        <v>#VALUE!</v>
      </c>
      <c r="CD29" s="206">
        <f t="shared" si="124"/>
        <v>0</v>
      </c>
      <c r="CE29" s="70"/>
      <c r="CF29" s="208" t="e">
        <f t="shared" si="125"/>
        <v>#VALUE!</v>
      </c>
      <c r="CG29" s="207" t="e">
        <f t="shared" si="126"/>
        <v>#DIV/0!</v>
      </c>
      <c r="CH29" s="70"/>
      <c r="CI29" s="192" t="e">
        <f t="shared" si="127"/>
        <v>#VALUE!</v>
      </c>
      <c r="CJ29" s="207">
        <f t="shared" si="128"/>
        <v>0</v>
      </c>
      <c r="CK29" s="70">
        <f t="shared" si="129"/>
        <v>0</v>
      </c>
      <c r="CL29" s="192" t="e">
        <f t="shared" si="130"/>
        <v>#VALUE!</v>
      </c>
      <c r="CM29" s="207" t="e">
        <f t="shared" si="131"/>
        <v>#DIV/0!</v>
      </c>
      <c r="CN29" s="70">
        <f t="shared" si="132"/>
        <v>0</v>
      </c>
      <c r="CO29" s="192" t="e">
        <f t="shared" si="133"/>
        <v>#VALUE!</v>
      </c>
      <c r="CP29" s="207">
        <f t="shared" si="134"/>
        <v>100</v>
      </c>
      <c r="CQ29" s="70">
        <f t="shared" si="135"/>
        <v>48</v>
      </c>
      <c r="CR29" s="192" t="e">
        <f t="shared" si="136"/>
        <v>#VALUE!</v>
      </c>
      <c r="CS29" s="207" t="e">
        <f t="shared" si="137"/>
        <v>#DIV/0!</v>
      </c>
      <c r="CT29" s="70">
        <f t="shared" si="138"/>
        <v>0</v>
      </c>
      <c r="CU29" s="192" t="e">
        <f t="shared" si="139"/>
        <v>#VALUE!</v>
      </c>
      <c r="CV29" s="202">
        <f t="shared" si="66"/>
        <v>0</v>
      </c>
      <c r="CW29" s="70">
        <f t="shared" si="140"/>
        <v>0</v>
      </c>
      <c r="CX29" s="192" t="e">
        <f t="shared" si="141"/>
        <v>#VALUE!</v>
      </c>
      <c r="CY29" s="202">
        <f t="shared" si="69"/>
        <v>1</v>
      </c>
      <c r="CZ29" s="70">
        <f t="shared" si="142"/>
        <v>48</v>
      </c>
      <c r="DA29" s="192" t="e">
        <f t="shared" si="143"/>
        <v>#VALUE!</v>
      </c>
    </row>
    <row r="30" spans="1:105" ht="15">
      <c r="A30" s="41" t="s">
        <v>770</v>
      </c>
      <c r="B30" s="315" t="s">
        <v>766</v>
      </c>
      <c r="C30" s="315" t="s">
        <v>580</v>
      </c>
      <c r="D30" s="312" t="s">
        <v>320</v>
      </c>
      <c r="E30" s="306" t="s">
        <v>669</v>
      </c>
      <c r="F30" s="506">
        <v>5.97</v>
      </c>
      <c r="G30" s="459">
        <v>74</v>
      </c>
      <c r="H30" s="276">
        <f t="shared" si="73"/>
        <v>74</v>
      </c>
      <c r="I30" s="368">
        <f t="shared" si="74"/>
        <v>74</v>
      </c>
      <c r="J30" s="132">
        <f t="shared" si="75"/>
        <v>0</v>
      </c>
      <c r="K30" s="132">
        <f t="shared" si="76"/>
        <v>0</v>
      </c>
      <c r="L30" s="39" t="e">
        <f t="shared" si="2"/>
        <v>#VALUE!</v>
      </c>
      <c r="M30" s="40" t="e">
        <f t="shared" si="77"/>
        <v>#VALUE!</v>
      </c>
      <c r="N30" s="193" t="e">
        <f t="shared" si="78"/>
        <v>#VALUE!</v>
      </c>
      <c r="O30" s="193" t="e">
        <f t="shared" si="79"/>
        <v>#VALUE!</v>
      </c>
      <c r="P30" s="207">
        <f t="shared" si="80"/>
        <v>0</v>
      </c>
      <c r="Q30" s="70"/>
      <c r="R30" s="208" t="e">
        <f t="shared" si="81"/>
        <v>#VALUE!</v>
      </c>
      <c r="S30" s="207" t="e">
        <f t="shared" si="82"/>
        <v>#DIV/0!</v>
      </c>
      <c r="T30" s="70"/>
      <c r="U30" s="192" t="e">
        <f t="shared" si="83"/>
        <v>#VALUE!</v>
      </c>
      <c r="V30" s="206">
        <f t="shared" si="84"/>
        <v>0</v>
      </c>
      <c r="W30" s="70"/>
      <c r="X30" s="208" t="e">
        <f t="shared" si="85"/>
        <v>#VALUE!</v>
      </c>
      <c r="Y30" s="207" t="e">
        <f t="shared" si="86"/>
        <v>#DIV/0!</v>
      </c>
      <c r="Z30" s="70"/>
      <c r="AA30" s="192" t="e">
        <f t="shared" si="87"/>
        <v>#VALUE!</v>
      </c>
      <c r="AB30" s="206">
        <f t="shared" si="88"/>
        <v>0</v>
      </c>
      <c r="AC30" s="70"/>
      <c r="AD30" s="208" t="e">
        <f t="shared" si="89"/>
        <v>#VALUE!</v>
      </c>
      <c r="AE30" s="207" t="e">
        <f t="shared" si="90"/>
        <v>#DIV/0!</v>
      </c>
      <c r="AF30" s="70"/>
      <c r="AG30" s="192" t="e">
        <f t="shared" si="91"/>
        <v>#VALUE!</v>
      </c>
      <c r="AH30" s="206">
        <f t="shared" si="92"/>
        <v>0</v>
      </c>
      <c r="AI30" s="70"/>
      <c r="AJ30" s="208" t="e">
        <f t="shared" si="93"/>
        <v>#VALUE!</v>
      </c>
      <c r="AK30" s="207" t="e">
        <f t="shared" si="94"/>
        <v>#DIV/0!</v>
      </c>
      <c r="AL30" s="70"/>
      <c r="AM30" s="192" t="e">
        <f t="shared" si="95"/>
        <v>#VALUE!</v>
      </c>
      <c r="AN30" s="206">
        <f t="shared" si="96"/>
        <v>0</v>
      </c>
      <c r="AO30" s="70"/>
      <c r="AP30" s="208" t="e">
        <f t="shared" si="97"/>
        <v>#VALUE!</v>
      </c>
      <c r="AQ30" s="207" t="e">
        <f t="shared" si="98"/>
        <v>#DIV/0!</v>
      </c>
      <c r="AR30" s="70"/>
      <c r="AS30" s="192" t="e">
        <f t="shared" si="99"/>
        <v>#VALUE!</v>
      </c>
      <c r="AT30" s="206">
        <f t="shared" si="100"/>
        <v>0</v>
      </c>
      <c r="AU30" s="70"/>
      <c r="AV30" s="208" t="e">
        <f t="shared" si="101"/>
        <v>#VALUE!</v>
      </c>
      <c r="AW30" s="207" t="e">
        <f t="shared" si="102"/>
        <v>#DIV/0!</v>
      </c>
      <c r="AX30" s="70"/>
      <c r="AY30" s="192" t="e">
        <f t="shared" si="103"/>
        <v>#VALUE!</v>
      </c>
      <c r="AZ30" s="206">
        <f t="shared" si="104"/>
        <v>0</v>
      </c>
      <c r="BA30" s="70"/>
      <c r="BB30" s="208" t="e">
        <f t="shared" si="105"/>
        <v>#VALUE!</v>
      </c>
      <c r="BC30" s="207" t="e">
        <f t="shared" si="106"/>
        <v>#DIV/0!</v>
      </c>
      <c r="BD30" s="70"/>
      <c r="BE30" s="192" t="e">
        <f t="shared" si="107"/>
        <v>#VALUE!</v>
      </c>
      <c r="BF30" s="206">
        <f t="shared" si="108"/>
        <v>0</v>
      </c>
      <c r="BG30" s="70"/>
      <c r="BH30" s="208" t="e">
        <f t="shared" si="109"/>
        <v>#VALUE!</v>
      </c>
      <c r="BI30" s="207" t="e">
        <f t="shared" si="110"/>
        <v>#DIV/0!</v>
      </c>
      <c r="BJ30" s="70"/>
      <c r="BK30" s="192" t="e">
        <f t="shared" si="111"/>
        <v>#VALUE!</v>
      </c>
      <c r="BL30" s="206">
        <f t="shared" si="112"/>
        <v>0</v>
      </c>
      <c r="BM30" s="70"/>
      <c r="BN30" s="208" t="e">
        <f t="shared" si="113"/>
        <v>#VALUE!</v>
      </c>
      <c r="BO30" s="207" t="e">
        <f t="shared" si="114"/>
        <v>#DIV/0!</v>
      </c>
      <c r="BP30" s="70"/>
      <c r="BQ30" s="192" t="e">
        <f t="shared" si="115"/>
        <v>#VALUE!</v>
      </c>
      <c r="BR30" s="206">
        <f t="shared" si="116"/>
        <v>0</v>
      </c>
      <c r="BS30" s="70"/>
      <c r="BT30" s="208" t="e">
        <f t="shared" si="117"/>
        <v>#VALUE!</v>
      </c>
      <c r="BU30" s="207" t="e">
        <f t="shared" si="118"/>
        <v>#DIV/0!</v>
      </c>
      <c r="BV30" s="70"/>
      <c r="BW30" s="192" t="e">
        <f t="shared" si="119"/>
        <v>#VALUE!</v>
      </c>
      <c r="BX30" s="206">
        <f t="shared" si="120"/>
        <v>0</v>
      </c>
      <c r="BY30" s="70"/>
      <c r="BZ30" s="208" t="e">
        <f t="shared" si="121"/>
        <v>#VALUE!</v>
      </c>
      <c r="CA30" s="207" t="e">
        <f t="shared" si="122"/>
        <v>#DIV/0!</v>
      </c>
      <c r="CB30" s="70"/>
      <c r="CC30" s="192" t="e">
        <f t="shared" si="123"/>
        <v>#VALUE!</v>
      </c>
      <c r="CD30" s="206">
        <f t="shared" si="124"/>
        <v>0</v>
      </c>
      <c r="CE30" s="70"/>
      <c r="CF30" s="208" t="e">
        <f t="shared" si="125"/>
        <v>#VALUE!</v>
      </c>
      <c r="CG30" s="207" t="e">
        <f t="shared" si="126"/>
        <v>#DIV/0!</v>
      </c>
      <c r="CH30" s="70"/>
      <c r="CI30" s="192" t="e">
        <f t="shared" si="127"/>
        <v>#VALUE!</v>
      </c>
      <c r="CJ30" s="207">
        <f t="shared" si="128"/>
        <v>0</v>
      </c>
      <c r="CK30" s="70">
        <f t="shared" si="129"/>
        <v>0</v>
      </c>
      <c r="CL30" s="192" t="e">
        <f t="shared" si="130"/>
        <v>#VALUE!</v>
      </c>
      <c r="CM30" s="207" t="e">
        <f t="shared" si="131"/>
        <v>#DIV/0!</v>
      </c>
      <c r="CN30" s="70">
        <f t="shared" si="132"/>
        <v>0</v>
      </c>
      <c r="CO30" s="192" t="e">
        <f t="shared" si="133"/>
        <v>#VALUE!</v>
      </c>
      <c r="CP30" s="207">
        <f t="shared" si="134"/>
        <v>100</v>
      </c>
      <c r="CQ30" s="70">
        <f t="shared" si="135"/>
        <v>74</v>
      </c>
      <c r="CR30" s="192" t="e">
        <f t="shared" si="136"/>
        <v>#VALUE!</v>
      </c>
      <c r="CS30" s="207" t="e">
        <f t="shared" si="137"/>
        <v>#DIV/0!</v>
      </c>
      <c r="CT30" s="70">
        <f t="shared" si="138"/>
        <v>0</v>
      </c>
      <c r="CU30" s="192" t="e">
        <f t="shared" si="139"/>
        <v>#VALUE!</v>
      </c>
      <c r="CV30" s="202">
        <f t="shared" si="66"/>
        <v>0</v>
      </c>
      <c r="CW30" s="70">
        <f t="shared" si="140"/>
        <v>0</v>
      </c>
      <c r="CX30" s="192" t="e">
        <f t="shared" si="141"/>
        <v>#VALUE!</v>
      </c>
      <c r="CY30" s="202">
        <f t="shared" si="69"/>
        <v>1</v>
      </c>
      <c r="CZ30" s="70">
        <f t="shared" si="142"/>
        <v>74</v>
      </c>
      <c r="DA30" s="192" t="e">
        <f t="shared" si="143"/>
        <v>#VALUE!</v>
      </c>
    </row>
    <row r="31" spans="1:105" ht="28.5">
      <c r="A31" s="41" t="s">
        <v>862</v>
      </c>
      <c r="B31" s="315"/>
      <c r="C31" s="507" t="s">
        <v>581</v>
      </c>
      <c r="D31" s="312" t="s">
        <v>321</v>
      </c>
      <c r="E31" s="306" t="s">
        <v>669</v>
      </c>
      <c r="F31" s="506">
        <v>38.89</v>
      </c>
      <c r="G31" s="459">
        <v>4</v>
      </c>
      <c r="H31" s="276">
        <f t="shared" si="73"/>
        <v>4</v>
      </c>
      <c r="I31" s="368">
        <f t="shared" si="74"/>
        <v>4</v>
      </c>
      <c r="J31" s="132">
        <f t="shared" si="75"/>
        <v>0</v>
      </c>
      <c r="K31" s="132">
        <f t="shared" si="76"/>
        <v>0</v>
      </c>
      <c r="L31" s="39" t="e">
        <f t="shared" si="2"/>
        <v>#VALUE!</v>
      </c>
      <c r="M31" s="40" t="e">
        <f t="shared" si="77"/>
        <v>#VALUE!</v>
      </c>
      <c r="N31" s="193" t="e">
        <f t="shared" si="78"/>
        <v>#VALUE!</v>
      </c>
      <c r="O31" s="193" t="e">
        <f t="shared" si="79"/>
        <v>#VALUE!</v>
      </c>
      <c r="P31" s="207">
        <f t="shared" si="80"/>
        <v>0</v>
      </c>
      <c r="Q31" s="70"/>
      <c r="R31" s="208" t="e">
        <f t="shared" si="81"/>
        <v>#VALUE!</v>
      </c>
      <c r="S31" s="207" t="e">
        <f t="shared" si="82"/>
        <v>#DIV/0!</v>
      </c>
      <c r="T31" s="70"/>
      <c r="U31" s="192" t="e">
        <f t="shared" si="83"/>
        <v>#VALUE!</v>
      </c>
      <c r="V31" s="206">
        <f t="shared" si="84"/>
        <v>0</v>
      </c>
      <c r="W31" s="70"/>
      <c r="X31" s="208" t="e">
        <f t="shared" si="85"/>
        <v>#VALUE!</v>
      </c>
      <c r="Y31" s="207" t="e">
        <f t="shared" si="86"/>
        <v>#DIV/0!</v>
      </c>
      <c r="Z31" s="70"/>
      <c r="AA31" s="192" t="e">
        <f t="shared" si="87"/>
        <v>#VALUE!</v>
      </c>
      <c r="AB31" s="206">
        <f t="shared" si="88"/>
        <v>0</v>
      </c>
      <c r="AC31" s="70"/>
      <c r="AD31" s="208" t="e">
        <f t="shared" si="89"/>
        <v>#VALUE!</v>
      </c>
      <c r="AE31" s="207" t="e">
        <f t="shared" si="90"/>
        <v>#DIV/0!</v>
      </c>
      <c r="AF31" s="70"/>
      <c r="AG31" s="192" t="e">
        <f t="shared" si="91"/>
        <v>#VALUE!</v>
      </c>
      <c r="AH31" s="206">
        <f t="shared" si="92"/>
        <v>0</v>
      </c>
      <c r="AI31" s="70"/>
      <c r="AJ31" s="208" t="e">
        <f t="shared" si="93"/>
        <v>#VALUE!</v>
      </c>
      <c r="AK31" s="207" t="e">
        <f t="shared" si="94"/>
        <v>#DIV/0!</v>
      </c>
      <c r="AL31" s="70"/>
      <c r="AM31" s="192" t="e">
        <f t="shared" si="95"/>
        <v>#VALUE!</v>
      </c>
      <c r="AN31" s="206">
        <f t="shared" si="96"/>
        <v>0</v>
      </c>
      <c r="AO31" s="70"/>
      <c r="AP31" s="208" t="e">
        <f t="shared" si="97"/>
        <v>#VALUE!</v>
      </c>
      <c r="AQ31" s="207" t="e">
        <f t="shared" si="98"/>
        <v>#DIV/0!</v>
      </c>
      <c r="AR31" s="70"/>
      <c r="AS31" s="192" t="e">
        <f t="shared" si="99"/>
        <v>#VALUE!</v>
      </c>
      <c r="AT31" s="206">
        <f t="shared" si="100"/>
        <v>0</v>
      </c>
      <c r="AU31" s="70"/>
      <c r="AV31" s="208" t="e">
        <f t="shared" si="101"/>
        <v>#VALUE!</v>
      </c>
      <c r="AW31" s="207" t="e">
        <f t="shared" si="102"/>
        <v>#DIV/0!</v>
      </c>
      <c r="AX31" s="70"/>
      <c r="AY31" s="192" t="e">
        <f t="shared" si="103"/>
        <v>#VALUE!</v>
      </c>
      <c r="AZ31" s="206">
        <f t="shared" si="104"/>
        <v>0</v>
      </c>
      <c r="BA31" s="70"/>
      <c r="BB31" s="208" t="e">
        <f t="shared" si="105"/>
        <v>#VALUE!</v>
      </c>
      <c r="BC31" s="207" t="e">
        <f t="shared" si="106"/>
        <v>#DIV/0!</v>
      </c>
      <c r="BD31" s="70"/>
      <c r="BE31" s="192" t="e">
        <f t="shared" si="107"/>
        <v>#VALUE!</v>
      </c>
      <c r="BF31" s="206">
        <f t="shared" si="108"/>
        <v>0</v>
      </c>
      <c r="BG31" s="70"/>
      <c r="BH31" s="208" t="e">
        <f t="shared" si="109"/>
        <v>#VALUE!</v>
      </c>
      <c r="BI31" s="207" t="e">
        <f t="shared" si="110"/>
        <v>#DIV/0!</v>
      </c>
      <c r="BJ31" s="70"/>
      <c r="BK31" s="192" t="e">
        <f t="shared" si="111"/>
        <v>#VALUE!</v>
      </c>
      <c r="BL31" s="206">
        <f t="shared" si="112"/>
        <v>0</v>
      </c>
      <c r="BM31" s="70"/>
      <c r="BN31" s="208" t="e">
        <f t="shared" si="113"/>
        <v>#VALUE!</v>
      </c>
      <c r="BO31" s="207" t="e">
        <f t="shared" si="114"/>
        <v>#DIV/0!</v>
      </c>
      <c r="BP31" s="70"/>
      <c r="BQ31" s="192" t="e">
        <f t="shared" si="115"/>
        <v>#VALUE!</v>
      </c>
      <c r="BR31" s="206">
        <f t="shared" si="116"/>
        <v>0</v>
      </c>
      <c r="BS31" s="70"/>
      <c r="BT31" s="208" t="e">
        <f t="shared" si="117"/>
        <v>#VALUE!</v>
      </c>
      <c r="BU31" s="207" t="e">
        <f t="shared" si="118"/>
        <v>#DIV/0!</v>
      </c>
      <c r="BV31" s="70"/>
      <c r="BW31" s="192" t="e">
        <f t="shared" si="119"/>
        <v>#VALUE!</v>
      </c>
      <c r="BX31" s="206">
        <f t="shared" si="120"/>
        <v>0</v>
      </c>
      <c r="BY31" s="70"/>
      <c r="BZ31" s="208" t="e">
        <f t="shared" si="121"/>
        <v>#VALUE!</v>
      </c>
      <c r="CA31" s="207" t="e">
        <f t="shared" si="122"/>
        <v>#DIV/0!</v>
      </c>
      <c r="CB31" s="70"/>
      <c r="CC31" s="192" t="e">
        <f t="shared" si="123"/>
        <v>#VALUE!</v>
      </c>
      <c r="CD31" s="206">
        <f t="shared" si="124"/>
        <v>0</v>
      </c>
      <c r="CE31" s="70"/>
      <c r="CF31" s="208" t="e">
        <f t="shared" si="125"/>
        <v>#VALUE!</v>
      </c>
      <c r="CG31" s="207" t="e">
        <f t="shared" si="126"/>
        <v>#DIV/0!</v>
      </c>
      <c r="CH31" s="70"/>
      <c r="CI31" s="192" t="e">
        <f t="shared" si="127"/>
        <v>#VALUE!</v>
      </c>
      <c r="CJ31" s="207">
        <f t="shared" si="128"/>
        <v>0</v>
      </c>
      <c r="CK31" s="70">
        <f t="shared" si="129"/>
        <v>0</v>
      </c>
      <c r="CL31" s="192" t="e">
        <f t="shared" si="130"/>
        <v>#VALUE!</v>
      </c>
      <c r="CM31" s="207" t="e">
        <f t="shared" si="131"/>
        <v>#DIV/0!</v>
      </c>
      <c r="CN31" s="70">
        <f t="shared" si="132"/>
        <v>0</v>
      </c>
      <c r="CO31" s="192" t="e">
        <f t="shared" si="133"/>
        <v>#VALUE!</v>
      </c>
      <c r="CP31" s="207">
        <f t="shared" si="134"/>
        <v>100</v>
      </c>
      <c r="CQ31" s="70">
        <f t="shared" si="135"/>
        <v>4</v>
      </c>
      <c r="CR31" s="192" t="e">
        <f t="shared" si="136"/>
        <v>#VALUE!</v>
      </c>
      <c r="CS31" s="207" t="e">
        <f t="shared" si="137"/>
        <v>#DIV/0!</v>
      </c>
      <c r="CT31" s="70">
        <f t="shared" si="138"/>
        <v>0</v>
      </c>
      <c r="CU31" s="192" t="e">
        <f t="shared" si="139"/>
        <v>#VALUE!</v>
      </c>
      <c r="CV31" s="202">
        <f t="shared" si="66"/>
        <v>0</v>
      </c>
      <c r="CW31" s="70">
        <f t="shared" si="140"/>
        <v>0</v>
      </c>
      <c r="CX31" s="192" t="e">
        <f t="shared" si="141"/>
        <v>#VALUE!</v>
      </c>
      <c r="CY31" s="202">
        <f t="shared" si="69"/>
        <v>1</v>
      </c>
      <c r="CZ31" s="70">
        <f t="shared" si="142"/>
        <v>4</v>
      </c>
      <c r="DA31" s="192" t="e">
        <f t="shared" si="143"/>
        <v>#VALUE!</v>
      </c>
    </row>
    <row r="32" spans="1:105" ht="15">
      <c r="A32" s="41" t="s">
        <v>863</v>
      </c>
      <c r="B32" s="315" t="s">
        <v>766</v>
      </c>
      <c r="C32" s="315" t="s">
        <v>582</v>
      </c>
      <c r="D32" s="312" t="s">
        <v>322</v>
      </c>
      <c r="E32" s="306" t="s">
        <v>669</v>
      </c>
      <c r="F32" s="506">
        <v>5.42</v>
      </c>
      <c r="G32" s="459">
        <v>12</v>
      </c>
      <c r="H32" s="276">
        <f t="shared" si="73"/>
        <v>12</v>
      </c>
      <c r="I32" s="368">
        <f t="shared" si="74"/>
        <v>12</v>
      </c>
      <c r="J32" s="132">
        <f t="shared" si="75"/>
        <v>0</v>
      </c>
      <c r="K32" s="132">
        <f t="shared" si="76"/>
        <v>0</v>
      </c>
      <c r="L32" s="39" t="e">
        <f t="shared" si="2"/>
        <v>#VALUE!</v>
      </c>
      <c r="M32" s="40" t="e">
        <f t="shared" si="77"/>
        <v>#VALUE!</v>
      </c>
      <c r="N32" s="193" t="e">
        <f t="shared" si="78"/>
        <v>#VALUE!</v>
      </c>
      <c r="O32" s="193" t="e">
        <f t="shared" si="79"/>
        <v>#VALUE!</v>
      </c>
      <c r="P32" s="207">
        <f t="shared" si="80"/>
        <v>0</v>
      </c>
      <c r="Q32" s="70"/>
      <c r="R32" s="208" t="e">
        <f t="shared" si="81"/>
        <v>#VALUE!</v>
      </c>
      <c r="S32" s="207" t="e">
        <f t="shared" si="82"/>
        <v>#DIV/0!</v>
      </c>
      <c r="T32" s="70"/>
      <c r="U32" s="192" t="e">
        <f t="shared" si="83"/>
        <v>#VALUE!</v>
      </c>
      <c r="V32" s="206">
        <f t="shared" si="84"/>
        <v>0</v>
      </c>
      <c r="W32" s="70"/>
      <c r="X32" s="208" t="e">
        <f t="shared" si="85"/>
        <v>#VALUE!</v>
      </c>
      <c r="Y32" s="207" t="e">
        <f t="shared" si="86"/>
        <v>#DIV/0!</v>
      </c>
      <c r="Z32" s="70"/>
      <c r="AA32" s="192" t="e">
        <f t="shared" si="87"/>
        <v>#VALUE!</v>
      </c>
      <c r="AB32" s="206">
        <f t="shared" si="88"/>
        <v>0</v>
      </c>
      <c r="AC32" s="70"/>
      <c r="AD32" s="208" t="e">
        <f t="shared" si="89"/>
        <v>#VALUE!</v>
      </c>
      <c r="AE32" s="207" t="e">
        <f t="shared" si="90"/>
        <v>#DIV/0!</v>
      </c>
      <c r="AF32" s="70"/>
      <c r="AG32" s="192" t="e">
        <f t="shared" si="91"/>
        <v>#VALUE!</v>
      </c>
      <c r="AH32" s="206">
        <f t="shared" si="92"/>
        <v>0</v>
      </c>
      <c r="AI32" s="70"/>
      <c r="AJ32" s="208" t="e">
        <f t="shared" si="93"/>
        <v>#VALUE!</v>
      </c>
      <c r="AK32" s="207" t="e">
        <f t="shared" si="94"/>
        <v>#DIV/0!</v>
      </c>
      <c r="AL32" s="70"/>
      <c r="AM32" s="192" t="e">
        <f t="shared" si="95"/>
        <v>#VALUE!</v>
      </c>
      <c r="AN32" s="206">
        <f t="shared" si="96"/>
        <v>0</v>
      </c>
      <c r="AO32" s="70"/>
      <c r="AP32" s="208" t="e">
        <f t="shared" si="97"/>
        <v>#VALUE!</v>
      </c>
      <c r="AQ32" s="207" t="e">
        <f t="shared" si="98"/>
        <v>#DIV/0!</v>
      </c>
      <c r="AR32" s="70"/>
      <c r="AS32" s="192" t="e">
        <f t="shared" si="99"/>
        <v>#VALUE!</v>
      </c>
      <c r="AT32" s="206">
        <f t="shared" si="100"/>
        <v>0</v>
      </c>
      <c r="AU32" s="70"/>
      <c r="AV32" s="208" t="e">
        <f t="shared" si="101"/>
        <v>#VALUE!</v>
      </c>
      <c r="AW32" s="207" t="e">
        <f t="shared" si="102"/>
        <v>#DIV/0!</v>
      </c>
      <c r="AX32" s="70"/>
      <c r="AY32" s="192" t="e">
        <f t="shared" si="103"/>
        <v>#VALUE!</v>
      </c>
      <c r="AZ32" s="206">
        <f t="shared" si="104"/>
        <v>0</v>
      </c>
      <c r="BA32" s="70"/>
      <c r="BB32" s="208" t="e">
        <f t="shared" si="105"/>
        <v>#VALUE!</v>
      </c>
      <c r="BC32" s="207" t="e">
        <f t="shared" si="106"/>
        <v>#DIV/0!</v>
      </c>
      <c r="BD32" s="70"/>
      <c r="BE32" s="192" t="e">
        <f t="shared" si="107"/>
        <v>#VALUE!</v>
      </c>
      <c r="BF32" s="206">
        <f t="shared" si="108"/>
        <v>0</v>
      </c>
      <c r="BG32" s="70"/>
      <c r="BH32" s="208" t="e">
        <f t="shared" si="109"/>
        <v>#VALUE!</v>
      </c>
      <c r="BI32" s="207" t="e">
        <f t="shared" si="110"/>
        <v>#DIV/0!</v>
      </c>
      <c r="BJ32" s="70"/>
      <c r="BK32" s="192" t="e">
        <f t="shared" si="111"/>
        <v>#VALUE!</v>
      </c>
      <c r="BL32" s="206">
        <f t="shared" si="112"/>
        <v>0</v>
      </c>
      <c r="BM32" s="70"/>
      <c r="BN32" s="208" t="e">
        <f t="shared" si="113"/>
        <v>#VALUE!</v>
      </c>
      <c r="BO32" s="207" t="e">
        <f t="shared" si="114"/>
        <v>#DIV/0!</v>
      </c>
      <c r="BP32" s="70"/>
      <c r="BQ32" s="192" t="e">
        <f t="shared" si="115"/>
        <v>#VALUE!</v>
      </c>
      <c r="BR32" s="206">
        <f t="shared" si="116"/>
        <v>0</v>
      </c>
      <c r="BS32" s="70"/>
      <c r="BT32" s="208" t="e">
        <f t="shared" si="117"/>
        <v>#VALUE!</v>
      </c>
      <c r="BU32" s="207" t="e">
        <f t="shared" si="118"/>
        <v>#DIV/0!</v>
      </c>
      <c r="BV32" s="70"/>
      <c r="BW32" s="192" t="e">
        <f t="shared" si="119"/>
        <v>#VALUE!</v>
      </c>
      <c r="BX32" s="206">
        <f t="shared" si="120"/>
        <v>0</v>
      </c>
      <c r="BY32" s="70"/>
      <c r="BZ32" s="208" t="e">
        <f t="shared" si="121"/>
        <v>#VALUE!</v>
      </c>
      <c r="CA32" s="207" t="e">
        <f t="shared" si="122"/>
        <v>#DIV/0!</v>
      </c>
      <c r="CB32" s="70"/>
      <c r="CC32" s="192" t="e">
        <f t="shared" si="123"/>
        <v>#VALUE!</v>
      </c>
      <c r="CD32" s="206">
        <f t="shared" si="124"/>
        <v>0</v>
      </c>
      <c r="CE32" s="70"/>
      <c r="CF32" s="208" t="e">
        <f t="shared" si="125"/>
        <v>#VALUE!</v>
      </c>
      <c r="CG32" s="207" t="e">
        <f t="shared" si="126"/>
        <v>#DIV/0!</v>
      </c>
      <c r="CH32" s="70"/>
      <c r="CI32" s="192" t="e">
        <f t="shared" si="127"/>
        <v>#VALUE!</v>
      </c>
      <c r="CJ32" s="207">
        <f t="shared" si="128"/>
        <v>0</v>
      </c>
      <c r="CK32" s="70">
        <f t="shared" si="129"/>
        <v>0</v>
      </c>
      <c r="CL32" s="192" t="e">
        <f t="shared" si="130"/>
        <v>#VALUE!</v>
      </c>
      <c r="CM32" s="207" t="e">
        <f t="shared" si="131"/>
        <v>#DIV/0!</v>
      </c>
      <c r="CN32" s="70">
        <f t="shared" si="132"/>
        <v>0</v>
      </c>
      <c r="CO32" s="192" t="e">
        <f t="shared" si="133"/>
        <v>#VALUE!</v>
      </c>
      <c r="CP32" s="207">
        <f t="shared" si="134"/>
        <v>100</v>
      </c>
      <c r="CQ32" s="70">
        <f t="shared" si="135"/>
        <v>12</v>
      </c>
      <c r="CR32" s="192" t="e">
        <f t="shared" si="136"/>
        <v>#VALUE!</v>
      </c>
      <c r="CS32" s="207" t="e">
        <f t="shared" si="137"/>
        <v>#DIV/0!</v>
      </c>
      <c r="CT32" s="70">
        <f t="shared" si="138"/>
        <v>0</v>
      </c>
      <c r="CU32" s="192" t="e">
        <f t="shared" si="139"/>
        <v>#VALUE!</v>
      </c>
      <c r="CV32" s="202">
        <f t="shared" si="66"/>
        <v>0</v>
      </c>
      <c r="CW32" s="70">
        <f t="shared" si="140"/>
        <v>0</v>
      </c>
      <c r="CX32" s="192" t="e">
        <f t="shared" si="141"/>
        <v>#VALUE!</v>
      </c>
      <c r="CY32" s="202">
        <f t="shared" si="69"/>
        <v>1</v>
      </c>
      <c r="CZ32" s="70">
        <f t="shared" si="142"/>
        <v>12</v>
      </c>
      <c r="DA32" s="192" t="e">
        <f t="shared" si="143"/>
        <v>#VALUE!</v>
      </c>
    </row>
    <row r="33" spans="1:105" ht="15">
      <c r="A33" s="41" t="s">
        <v>771</v>
      </c>
      <c r="B33" s="315" t="s">
        <v>766</v>
      </c>
      <c r="C33" s="315" t="s">
        <v>583</v>
      </c>
      <c r="D33" s="312" t="s">
        <v>323</v>
      </c>
      <c r="E33" s="306" t="s">
        <v>669</v>
      </c>
      <c r="F33" s="506">
        <v>9.27</v>
      </c>
      <c r="G33" s="459">
        <v>16</v>
      </c>
      <c r="H33" s="276">
        <f t="shared" si="73"/>
        <v>16</v>
      </c>
      <c r="I33" s="368">
        <f t="shared" si="74"/>
        <v>16</v>
      </c>
      <c r="J33" s="132">
        <f t="shared" si="75"/>
        <v>0</v>
      </c>
      <c r="K33" s="132">
        <f t="shared" si="76"/>
        <v>0</v>
      </c>
      <c r="L33" s="39" t="e">
        <f t="shared" si="2"/>
        <v>#VALUE!</v>
      </c>
      <c r="M33" s="40" t="e">
        <f t="shared" si="77"/>
        <v>#VALUE!</v>
      </c>
      <c r="N33" s="193" t="e">
        <f t="shared" si="78"/>
        <v>#VALUE!</v>
      </c>
      <c r="O33" s="193" t="e">
        <f t="shared" si="79"/>
        <v>#VALUE!</v>
      </c>
      <c r="P33" s="207">
        <f t="shared" si="80"/>
        <v>0</v>
      </c>
      <c r="Q33" s="70"/>
      <c r="R33" s="208" t="e">
        <f t="shared" si="81"/>
        <v>#VALUE!</v>
      </c>
      <c r="S33" s="207" t="e">
        <f t="shared" si="82"/>
        <v>#DIV/0!</v>
      </c>
      <c r="T33" s="70"/>
      <c r="U33" s="192" t="e">
        <f t="shared" si="83"/>
        <v>#VALUE!</v>
      </c>
      <c r="V33" s="206">
        <f t="shared" si="84"/>
        <v>0</v>
      </c>
      <c r="W33" s="70"/>
      <c r="X33" s="208" t="e">
        <f t="shared" si="85"/>
        <v>#VALUE!</v>
      </c>
      <c r="Y33" s="207" t="e">
        <f t="shared" si="86"/>
        <v>#DIV/0!</v>
      </c>
      <c r="Z33" s="70"/>
      <c r="AA33" s="192" t="e">
        <f t="shared" si="87"/>
        <v>#VALUE!</v>
      </c>
      <c r="AB33" s="206">
        <f t="shared" si="88"/>
        <v>0</v>
      </c>
      <c r="AC33" s="70"/>
      <c r="AD33" s="208" t="e">
        <f t="shared" si="89"/>
        <v>#VALUE!</v>
      </c>
      <c r="AE33" s="207" t="e">
        <f t="shared" si="90"/>
        <v>#DIV/0!</v>
      </c>
      <c r="AF33" s="70"/>
      <c r="AG33" s="192" t="e">
        <f t="shared" si="91"/>
        <v>#VALUE!</v>
      </c>
      <c r="AH33" s="206">
        <f t="shared" si="92"/>
        <v>0</v>
      </c>
      <c r="AI33" s="70"/>
      <c r="AJ33" s="208" t="e">
        <f t="shared" si="93"/>
        <v>#VALUE!</v>
      </c>
      <c r="AK33" s="207" t="e">
        <f t="shared" si="94"/>
        <v>#DIV/0!</v>
      </c>
      <c r="AL33" s="70"/>
      <c r="AM33" s="192" t="e">
        <f t="shared" si="95"/>
        <v>#VALUE!</v>
      </c>
      <c r="AN33" s="206">
        <f t="shared" si="96"/>
        <v>0</v>
      </c>
      <c r="AO33" s="70"/>
      <c r="AP33" s="208" t="e">
        <f t="shared" si="97"/>
        <v>#VALUE!</v>
      </c>
      <c r="AQ33" s="207" t="e">
        <f t="shared" si="98"/>
        <v>#DIV/0!</v>
      </c>
      <c r="AR33" s="70"/>
      <c r="AS33" s="192" t="e">
        <f t="shared" si="99"/>
        <v>#VALUE!</v>
      </c>
      <c r="AT33" s="206">
        <f t="shared" si="100"/>
        <v>0</v>
      </c>
      <c r="AU33" s="70"/>
      <c r="AV33" s="208" t="e">
        <f t="shared" si="101"/>
        <v>#VALUE!</v>
      </c>
      <c r="AW33" s="207" t="e">
        <f t="shared" si="102"/>
        <v>#DIV/0!</v>
      </c>
      <c r="AX33" s="70"/>
      <c r="AY33" s="192" t="e">
        <f t="shared" si="103"/>
        <v>#VALUE!</v>
      </c>
      <c r="AZ33" s="206">
        <f t="shared" si="104"/>
        <v>0</v>
      </c>
      <c r="BA33" s="70"/>
      <c r="BB33" s="208" t="e">
        <f t="shared" si="105"/>
        <v>#VALUE!</v>
      </c>
      <c r="BC33" s="207" t="e">
        <f t="shared" si="106"/>
        <v>#DIV/0!</v>
      </c>
      <c r="BD33" s="70"/>
      <c r="BE33" s="192" t="e">
        <f t="shared" si="107"/>
        <v>#VALUE!</v>
      </c>
      <c r="BF33" s="206">
        <f t="shared" si="108"/>
        <v>0</v>
      </c>
      <c r="BG33" s="70"/>
      <c r="BH33" s="208" t="e">
        <f t="shared" si="109"/>
        <v>#VALUE!</v>
      </c>
      <c r="BI33" s="207" t="e">
        <f t="shared" si="110"/>
        <v>#DIV/0!</v>
      </c>
      <c r="BJ33" s="70"/>
      <c r="BK33" s="192" t="e">
        <f t="shared" si="111"/>
        <v>#VALUE!</v>
      </c>
      <c r="BL33" s="206">
        <f t="shared" si="112"/>
        <v>0</v>
      </c>
      <c r="BM33" s="70"/>
      <c r="BN33" s="208" t="e">
        <f t="shared" si="113"/>
        <v>#VALUE!</v>
      </c>
      <c r="BO33" s="207" t="e">
        <f t="shared" si="114"/>
        <v>#DIV/0!</v>
      </c>
      <c r="BP33" s="70"/>
      <c r="BQ33" s="192" t="e">
        <f t="shared" si="115"/>
        <v>#VALUE!</v>
      </c>
      <c r="BR33" s="206">
        <f t="shared" si="116"/>
        <v>0</v>
      </c>
      <c r="BS33" s="70"/>
      <c r="BT33" s="208" t="e">
        <f t="shared" si="117"/>
        <v>#VALUE!</v>
      </c>
      <c r="BU33" s="207" t="e">
        <f t="shared" si="118"/>
        <v>#DIV/0!</v>
      </c>
      <c r="BV33" s="70"/>
      <c r="BW33" s="192" t="e">
        <f t="shared" si="119"/>
        <v>#VALUE!</v>
      </c>
      <c r="BX33" s="206">
        <f t="shared" si="120"/>
        <v>0</v>
      </c>
      <c r="BY33" s="70"/>
      <c r="BZ33" s="208" t="e">
        <f t="shared" si="121"/>
        <v>#VALUE!</v>
      </c>
      <c r="CA33" s="207" t="e">
        <f t="shared" si="122"/>
        <v>#DIV/0!</v>
      </c>
      <c r="CB33" s="70"/>
      <c r="CC33" s="192" t="e">
        <f t="shared" si="123"/>
        <v>#VALUE!</v>
      </c>
      <c r="CD33" s="206">
        <f t="shared" si="124"/>
        <v>0</v>
      </c>
      <c r="CE33" s="70"/>
      <c r="CF33" s="208" t="e">
        <f t="shared" si="125"/>
        <v>#VALUE!</v>
      </c>
      <c r="CG33" s="207" t="e">
        <f t="shared" si="126"/>
        <v>#DIV/0!</v>
      </c>
      <c r="CH33" s="70"/>
      <c r="CI33" s="192" t="e">
        <f t="shared" si="127"/>
        <v>#VALUE!</v>
      </c>
      <c r="CJ33" s="207">
        <f t="shared" si="128"/>
        <v>0</v>
      </c>
      <c r="CK33" s="70">
        <f t="shared" si="129"/>
        <v>0</v>
      </c>
      <c r="CL33" s="192" t="e">
        <f t="shared" si="130"/>
        <v>#VALUE!</v>
      </c>
      <c r="CM33" s="207" t="e">
        <f t="shared" si="131"/>
        <v>#DIV/0!</v>
      </c>
      <c r="CN33" s="70">
        <f t="shared" si="132"/>
        <v>0</v>
      </c>
      <c r="CO33" s="192" t="e">
        <f t="shared" si="133"/>
        <v>#VALUE!</v>
      </c>
      <c r="CP33" s="207">
        <f t="shared" si="134"/>
        <v>100</v>
      </c>
      <c r="CQ33" s="70">
        <f t="shared" si="135"/>
        <v>16</v>
      </c>
      <c r="CR33" s="192" t="e">
        <f t="shared" si="136"/>
        <v>#VALUE!</v>
      </c>
      <c r="CS33" s="207" t="e">
        <f t="shared" si="137"/>
        <v>#DIV/0!</v>
      </c>
      <c r="CT33" s="70">
        <f t="shared" si="138"/>
        <v>0</v>
      </c>
      <c r="CU33" s="192" t="e">
        <f t="shared" si="139"/>
        <v>#VALUE!</v>
      </c>
      <c r="CV33" s="202">
        <f t="shared" si="66"/>
        <v>0</v>
      </c>
      <c r="CW33" s="70">
        <f t="shared" si="140"/>
        <v>0</v>
      </c>
      <c r="CX33" s="192" t="e">
        <f t="shared" si="141"/>
        <v>#VALUE!</v>
      </c>
      <c r="CY33" s="202">
        <f t="shared" si="69"/>
        <v>1</v>
      </c>
      <c r="CZ33" s="70">
        <f t="shared" si="142"/>
        <v>16</v>
      </c>
      <c r="DA33" s="192" t="e">
        <f t="shared" si="143"/>
        <v>#VALUE!</v>
      </c>
    </row>
    <row r="34" spans="1:105" ht="15">
      <c r="A34" s="41" t="s">
        <v>864</v>
      </c>
      <c r="B34" s="315" t="s">
        <v>766</v>
      </c>
      <c r="C34" s="315" t="s">
        <v>584</v>
      </c>
      <c r="D34" s="317" t="s">
        <v>324</v>
      </c>
      <c r="E34" s="306" t="s">
        <v>669</v>
      </c>
      <c r="F34" s="506">
        <v>17.23</v>
      </c>
      <c r="G34" s="459">
        <v>11</v>
      </c>
      <c r="H34" s="276">
        <f t="shared" si="73"/>
        <v>11</v>
      </c>
      <c r="I34" s="368">
        <f t="shared" si="74"/>
        <v>11</v>
      </c>
      <c r="J34" s="132">
        <f t="shared" si="75"/>
        <v>0</v>
      </c>
      <c r="K34" s="132">
        <f t="shared" si="76"/>
        <v>0</v>
      </c>
      <c r="L34" s="39" t="e">
        <f t="shared" si="2"/>
        <v>#VALUE!</v>
      </c>
      <c r="M34" s="40" t="e">
        <f t="shared" si="77"/>
        <v>#VALUE!</v>
      </c>
      <c r="N34" s="193" t="e">
        <f t="shared" si="78"/>
        <v>#VALUE!</v>
      </c>
      <c r="O34" s="193" t="e">
        <f t="shared" si="79"/>
        <v>#VALUE!</v>
      </c>
      <c r="P34" s="207">
        <f t="shared" si="80"/>
        <v>0</v>
      </c>
      <c r="Q34" s="70"/>
      <c r="R34" s="208" t="e">
        <f t="shared" si="81"/>
        <v>#VALUE!</v>
      </c>
      <c r="S34" s="207" t="e">
        <f t="shared" si="82"/>
        <v>#DIV/0!</v>
      </c>
      <c r="T34" s="70"/>
      <c r="U34" s="192" t="e">
        <f t="shared" si="83"/>
        <v>#VALUE!</v>
      </c>
      <c r="V34" s="206">
        <f t="shared" si="84"/>
        <v>0</v>
      </c>
      <c r="W34" s="70"/>
      <c r="X34" s="208" t="e">
        <f t="shared" si="85"/>
        <v>#VALUE!</v>
      </c>
      <c r="Y34" s="207" t="e">
        <f t="shared" si="86"/>
        <v>#DIV/0!</v>
      </c>
      <c r="Z34" s="70"/>
      <c r="AA34" s="192" t="e">
        <f t="shared" si="87"/>
        <v>#VALUE!</v>
      </c>
      <c r="AB34" s="206">
        <f t="shared" si="88"/>
        <v>0</v>
      </c>
      <c r="AC34" s="70"/>
      <c r="AD34" s="208" t="e">
        <f t="shared" si="89"/>
        <v>#VALUE!</v>
      </c>
      <c r="AE34" s="207" t="e">
        <f t="shared" si="90"/>
        <v>#DIV/0!</v>
      </c>
      <c r="AF34" s="70"/>
      <c r="AG34" s="192" t="e">
        <f t="shared" si="91"/>
        <v>#VALUE!</v>
      </c>
      <c r="AH34" s="206">
        <f t="shared" si="92"/>
        <v>0</v>
      </c>
      <c r="AI34" s="70"/>
      <c r="AJ34" s="208" t="e">
        <f t="shared" si="93"/>
        <v>#VALUE!</v>
      </c>
      <c r="AK34" s="207" t="e">
        <f t="shared" si="94"/>
        <v>#DIV/0!</v>
      </c>
      <c r="AL34" s="70"/>
      <c r="AM34" s="192" t="e">
        <f t="shared" si="95"/>
        <v>#VALUE!</v>
      </c>
      <c r="AN34" s="206">
        <f t="shared" si="96"/>
        <v>0</v>
      </c>
      <c r="AO34" s="70"/>
      <c r="AP34" s="208" t="e">
        <f t="shared" si="97"/>
        <v>#VALUE!</v>
      </c>
      <c r="AQ34" s="207" t="e">
        <f t="shared" si="98"/>
        <v>#DIV/0!</v>
      </c>
      <c r="AR34" s="70"/>
      <c r="AS34" s="192" t="e">
        <f t="shared" si="99"/>
        <v>#VALUE!</v>
      </c>
      <c r="AT34" s="206">
        <f t="shared" si="100"/>
        <v>0</v>
      </c>
      <c r="AU34" s="70"/>
      <c r="AV34" s="208" t="e">
        <f t="shared" si="101"/>
        <v>#VALUE!</v>
      </c>
      <c r="AW34" s="207" t="e">
        <f t="shared" si="102"/>
        <v>#DIV/0!</v>
      </c>
      <c r="AX34" s="70"/>
      <c r="AY34" s="192" t="e">
        <f t="shared" si="103"/>
        <v>#VALUE!</v>
      </c>
      <c r="AZ34" s="206">
        <f t="shared" si="104"/>
        <v>0</v>
      </c>
      <c r="BA34" s="70"/>
      <c r="BB34" s="208" t="e">
        <f t="shared" si="105"/>
        <v>#VALUE!</v>
      </c>
      <c r="BC34" s="207" t="e">
        <f t="shared" si="106"/>
        <v>#DIV/0!</v>
      </c>
      <c r="BD34" s="70"/>
      <c r="BE34" s="192" t="e">
        <f t="shared" si="107"/>
        <v>#VALUE!</v>
      </c>
      <c r="BF34" s="206">
        <f t="shared" si="108"/>
        <v>0</v>
      </c>
      <c r="BG34" s="70"/>
      <c r="BH34" s="208" t="e">
        <f t="shared" si="109"/>
        <v>#VALUE!</v>
      </c>
      <c r="BI34" s="207" t="e">
        <f t="shared" si="110"/>
        <v>#DIV/0!</v>
      </c>
      <c r="BJ34" s="70"/>
      <c r="BK34" s="192" t="e">
        <f t="shared" si="111"/>
        <v>#VALUE!</v>
      </c>
      <c r="BL34" s="206">
        <f t="shared" si="112"/>
        <v>0</v>
      </c>
      <c r="BM34" s="70"/>
      <c r="BN34" s="208" t="e">
        <f t="shared" si="113"/>
        <v>#VALUE!</v>
      </c>
      <c r="BO34" s="207" t="e">
        <f t="shared" si="114"/>
        <v>#DIV/0!</v>
      </c>
      <c r="BP34" s="70"/>
      <c r="BQ34" s="192" t="e">
        <f t="shared" si="115"/>
        <v>#VALUE!</v>
      </c>
      <c r="BR34" s="206">
        <f t="shared" si="116"/>
        <v>0</v>
      </c>
      <c r="BS34" s="70"/>
      <c r="BT34" s="208" t="e">
        <f t="shared" si="117"/>
        <v>#VALUE!</v>
      </c>
      <c r="BU34" s="207" t="e">
        <f t="shared" si="118"/>
        <v>#DIV/0!</v>
      </c>
      <c r="BV34" s="70"/>
      <c r="BW34" s="192" t="e">
        <f t="shared" si="119"/>
        <v>#VALUE!</v>
      </c>
      <c r="BX34" s="206">
        <f t="shared" si="120"/>
        <v>0</v>
      </c>
      <c r="BY34" s="70"/>
      <c r="BZ34" s="208" t="e">
        <f t="shared" si="121"/>
        <v>#VALUE!</v>
      </c>
      <c r="CA34" s="207" t="e">
        <f t="shared" si="122"/>
        <v>#DIV/0!</v>
      </c>
      <c r="CB34" s="70"/>
      <c r="CC34" s="192" t="e">
        <f t="shared" si="123"/>
        <v>#VALUE!</v>
      </c>
      <c r="CD34" s="206">
        <f t="shared" si="124"/>
        <v>0</v>
      </c>
      <c r="CE34" s="70"/>
      <c r="CF34" s="208" t="e">
        <f t="shared" si="125"/>
        <v>#VALUE!</v>
      </c>
      <c r="CG34" s="207" t="e">
        <f t="shared" si="126"/>
        <v>#DIV/0!</v>
      </c>
      <c r="CH34" s="70"/>
      <c r="CI34" s="192" t="e">
        <f t="shared" si="127"/>
        <v>#VALUE!</v>
      </c>
      <c r="CJ34" s="207">
        <f t="shared" si="128"/>
        <v>0</v>
      </c>
      <c r="CK34" s="70">
        <f t="shared" si="129"/>
        <v>0</v>
      </c>
      <c r="CL34" s="192" t="e">
        <f t="shared" si="130"/>
        <v>#VALUE!</v>
      </c>
      <c r="CM34" s="207" t="e">
        <f t="shared" si="131"/>
        <v>#DIV/0!</v>
      </c>
      <c r="CN34" s="70">
        <f t="shared" si="132"/>
        <v>0</v>
      </c>
      <c r="CO34" s="192" t="e">
        <f t="shared" si="133"/>
        <v>#VALUE!</v>
      </c>
      <c r="CP34" s="207">
        <f t="shared" si="134"/>
        <v>100</v>
      </c>
      <c r="CQ34" s="70">
        <f t="shared" si="135"/>
        <v>11</v>
      </c>
      <c r="CR34" s="192" t="e">
        <f t="shared" si="136"/>
        <v>#VALUE!</v>
      </c>
      <c r="CS34" s="207" t="e">
        <f t="shared" si="137"/>
        <v>#DIV/0!</v>
      </c>
      <c r="CT34" s="70">
        <f t="shared" si="138"/>
        <v>0</v>
      </c>
      <c r="CU34" s="192" t="e">
        <f t="shared" si="139"/>
        <v>#VALUE!</v>
      </c>
      <c r="CV34" s="202">
        <f t="shared" si="66"/>
        <v>0</v>
      </c>
      <c r="CW34" s="70">
        <f t="shared" si="140"/>
        <v>0</v>
      </c>
      <c r="CX34" s="192" t="e">
        <f t="shared" si="141"/>
        <v>#VALUE!</v>
      </c>
      <c r="CY34" s="202">
        <f t="shared" si="69"/>
        <v>1</v>
      </c>
      <c r="CZ34" s="70">
        <f t="shared" si="142"/>
        <v>11</v>
      </c>
      <c r="DA34" s="192" t="e">
        <f t="shared" si="143"/>
        <v>#VALUE!</v>
      </c>
    </row>
    <row r="35" spans="1:105" ht="15">
      <c r="A35" s="41" t="s">
        <v>865</v>
      </c>
      <c r="B35" s="67" t="s">
        <v>325</v>
      </c>
      <c r="C35" s="315" t="s">
        <v>326</v>
      </c>
      <c r="D35" s="259" t="s">
        <v>327</v>
      </c>
      <c r="E35" s="306" t="s">
        <v>669</v>
      </c>
      <c r="F35" s="506">
        <v>136.07</v>
      </c>
      <c r="G35" s="459">
        <v>3</v>
      </c>
      <c r="H35" s="276">
        <f t="shared" si="73"/>
        <v>3</v>
      </c>
      <c r="I35" s="368">
        <f t="shared" si="74"/>
        <v>3</v>
      </c>
      <c r="J35" s="132">
        <f t="shared" si="75"/>
        <v>0</v>
      </c>
      <c r="K35" s="132">
        <f t="shared" si="76"/>
        <v>0</v>
      </c>
      <c r="L35" s="39" t="e">
        <f t="shared" si="2"/>
        <v>#VALUE!</v>
      </c>
      <c r="M35" s="40" t="e">
        <f t="shared" si="77"/>
        <v>#VALUE!</v>
      </c>
      <c r="N35" s="193" t="e">
        <f t="shared" si="78"/>
        <v>#VALUE!</v>
      </c>
      <c r="O35" s="193" t="e">
        <f t="shared" si="79"/>
        <v>#VALUE!</v>
      </c>
      <c r="P35" s="207">
        <f t="shared" si="80"/>
        <v>0</v>
      </c>
      <c r="Q35" s="70"/>
      <c r="R35" s="208" t="e">
        <f t="shared" si="81"/>
        <v>#VALUE!</v>
      </c>
      <c r="S35" s="207" t="e">
        <f t="shared" si="82"/>
        <v>#DIV/0!</v>
      </c>
      <c r="T35" s="70"/>
      <c r="U35" s="192" t="e">
        <f t="shared" si="83"/>
        <v>#VALUE!</v>
      </c>
      <c r="V35" s="206">
        <f t="shared" si="84"/>
        <v>0</v>
      </c>
      <c r="W35" s="70"/>
      <c r="X35" s="208" t="e">
        <f t="shared" si="85"/>
        <v>#VALUE!</v>
      </c>
      <c r="Y35" s="207" t="e">
        <f t="shared" si="86"/>
        <v>#DIV/0!</v>
      </c>
      <c r="Z35" s="70"/>
      <c r="AA35" s="192" t="e">
        <f t="shared" si="87"/>
        <v>#VALUE!</v>
      </c>
      <c r="AB35" s="206">
        <f t="shared" si="88"/>
        <v>0</v>
      </c>
      <c r="AC35" s="70"/>
      <c r="AD35" s="208" t="e">
        <f t="shared" si="89"/>
        <v>#VALUE!</v>
      </c>
      <c r="AE35" s="207" t="e">
        <f t="shared" si="90"/>
        <v>#DIV/0!</v>
      </c>
      <c r="AF35" s="70"/>
      <c r="AG35" s="192" t="e">
        <f t="shared" si="91"/>
        <v>#VALUE!</v>
      </c>
      <c r="AH35" s="206">
        <f t="shared" si="92"/>
        <v>0</v>
      </c>
      <c r="AI35" s="70"/>
      <c r="AJ35" s="208" t="e">
        <f t="shared" si="93"/>
        <v>#VALUE!</v>
      </c>
      <c r="AK35" s="207" t="e">
        <f t="shared" si="94"/>
        <v>#DIV/0!</v>
      </c>
      <c r="AL35" s="70"/>
      <c r="AM35" s="192" t="e">
        <f t="shared" si="95"/>
        <v>#VALUE!</v>
      </c>
      <c r="AN35" s="206">
        <f t="shared" si="96"/>
        <v>0</v>
      </c>
      <c r="AO35" s="70"/>
      <c r="AP35" s="208" t="e">
        <f t="shared" si="97"/>
        <v>#VALUE!</v>
      </c>
      <c r="AQ35" s="207" t="e">
        <f t="shared" si="98"/>
        <v>#DIV/0!</v>
      </c>
      <c r="AR35" s="70"/>
      <c r="AS35" s="192" t="e">
        <f t="shared" si="99"/>
        <v>#VALUE!</v>
      </c>
      <c r="AT35" s="206">
        <f t="shared" si="100"/>
        <v>0</v>
      </c>
      <c r="AU35" s="70"/>
      <c r="AV35" s="208" t="e">
        <f t="shared" si="101"/>
        <v>#VALUE!</v>
      </c>
      <c r="AW35" s="207" t="e">
        <f t="shared" si="102"/>
        <v>#DIV/0!</v>
      </c>
      <c r="AX35" s="70"/>
      <c r="AY35" s="192" t="e">
        <f t="shared" si="103"/>
        <v>#VALUE!</v>
      </c>
      <c r="AZ35" s="206">
        <f t="shared" si="104"/>
        <v>0</v>
      </c>
      <c r="BA35" s="70"/>
      <c r="BB35" s="208" t="e">
        <f t="shared" si="105"/>
        <v>#VALUE!</v>
      </c>
      <c r="BC35" s="207" t="e">
        <f t="shared" si="106"/>
        <v>#DIV/0!</v>
      </c>
      <c r="BD35" s="70"/>
      <c r="BE35" s="192" t="e">
        <f t="shared" si="107"/>
        <v>#VALUE!</v>
      </c>
      <c r="BF35" s="206">
        <f t="shared" si="108"/>
        <v>0</v>
      </c>
      <c r="BG35" s="70"/>
      <c r="BH35" s="208" t="e">
        <f t="shared" si="109"/>
        <v>#VALUE!</v>
      </c>
      <c r="BI35" s="207" t="e">
        <f t="shared" si="110"/>
        <v>#DIV/0!</v>
      </c>
      <c r="BJ35" s="70"/>
      <c r="BK35" s="192" t="e">
        <f t="shared" si="111"/>
        <v>#VALUE!</v>
      </c>
      <c r="BL35" s="206">
        <f t="shared" si="112"/>
        <v>0</v>
      </c>
      <c r="BM35" s="70"/>
      <c r="BN35" s="208" t="e">
        <f t="shared" si="113"/>
        <v>#VALUE!</v>
      </c>
      <c r="BO35" s="207" t="e">
        <f t="shared" si="114"/>
        <v>#DIV/0!</v>
      </c>
      <c r="BP35" s="70"/>
      <c r="BQ35" s="192" t="e">
        <f t="shared" si="115"/>
        <v>#VALUE!</v>
      </c>
      <c r="BR35" s="206">
        <f t="shared" si="116"/>
        <v>0</v>
      </c>
      <c r="BS35" s="70"/>
      <c r="BT35" s="208" t="e">
        <f t="shared" si="117"/>
        <v>#VALUE!</v>
      </c>
      <c r="BU35" s="207" t="e">
        <f t="shared" si="118"/>
        <v>#DIV/0!</v>
      </c>
      <c r="BV35" s="70"/>
      <c r="BW35" s="192" t="e">
        <f t="shared" si="119"/>
        <v>#VALUE!</v>
      </c>
      <c r="BX35" s="206">
        <f t="shared" si="120"/>
        <v>0</v>
      </c>
      <c r="BY35" s="70"/>
      <c r="BZ35" s="208" t="e">
        <f t="shared" si="121"/>
        <v>#VALUE!</v>
      </c>
      <c r="CA35" s="207" t="e">
        <f t="shared" si="122"/>
        <v>#DIV/0!</v>
      </c>
      <c r="CB35" s="70"/>
      <c r="CC35" s="192" t="e">
        <f t="shared" si="123"/>
        <v>#VALUE!</v>
      </c>
      <c r="CD35" s="206">
        <f t="shared" si="124"/>
        <v>0</v>
      </c>
      <c r="CE35" s="70"/>
      <c r="CF35" s="208" t="e">
        <f t="shared" si="125"/>
        <v>#VALUE!</v>
      </c>
      <c r="CG35" s="207" t="e">
        <f t="shared" si="126"/>
        <v>#DIV/0!</v>
      </c>
      <c r="CH35" s="70"/>
      <c r="CI35" s="192" t="e">
        <f t="shared" si="127"/>
        <v>#VALUE!</v>
      </c>
      <c r="CJ35" s="207">
        <f t="shared" si="128"/>
        <v>0</v>
      </c>
      <c r="CK35" s="70">
        <f t="shared" si="129"/>
        <v>0</v>
      </c>
      <c r="CL35" s="192" t="e">
        <f t="shared" si="130"/>
        <v>#VALUE!</v>
      </c>
      <c r="CM35" s="207" t="e">
        <f t="shared" si="131"/>
        <v>#DIV/0!</v>
      </c>
      <c r="CN35" s="70">
        <f t="shared" si="132"/>
        <v>0</v>
      </c>
      <c r="CO35" s="192" t="e">
        <f t="shared" si="133"/>
        <v>#VALUE!</v>
      </c>
      <c r="CP35" s="207">
        <f t="shared" si="134"/>
        <v>100</v>
      </c>
      <c r="CQ35" s="70">
        <f t="shared" si="135"/>
        <v>3</v>
      </c>
      <c r="CR35" s="192" t="e">
        <f t="shared" si="136"/>
        <v>#VALUE!</v>
      </c>
      <c r="CS35" s="207" t="e">
        <f t="shared" si="137"/>
        <v>#DIV/0!</v>
      </c>
      <c r="CT35" s="70">
        <f t="shared" si="138"/>
        <v>0</v>
      </c>
      <c r="CU35" s="192" t="e">
        <f t="shared" si="139"/>
        <v>#VALUE!</v>
      </c>
      <c r="CV35" s="202">
        <f t="shared" si="66"/>
        <v>0</v>
      </c>
      <c r="CW35" s="70">
        <f t="shared" si="140"/>
        <v>0</v>
      </c>
      <c r="CX35" s="192" t="e">
        <f t="shared" si="141"/>
        <v>#VALUE!</v>
      </c>
      <c r="CY35" s="202">
        <f t="shared" si="69"/>
        <v>1</v>
      </c>
      <c r="CZ35" s="70">
        <f t="shared" si="142"/>
        <v>3</v>
      </c>
      <c r="DA35" s="192" t="e">
        <f t="shared" si="143"/>
        <v>#VALUE!</v>
      </c>
    </row>
    <row r="36" spans="1:105" ht="15">
      <c r="A36" s="41" t="s">
        <v>866</v>
      </c>
      <c r="B36" s="315" t="s">
        <v>938</v>
      </c>
      <c r="C36" s="315" t="s">
        <v>939</v>
      </c>
      <c r="D36" s="312" t="s">
        <v>940</v>
      </c>
      <c r="E36" s="306" t="s">
        <v>669</v>
      </c>
      <c r="F36" s="506">
        <v>3.77</v>
      </c>
      <c r="G36" s="459">
        <v>66</v>
      </c>
      <c r="H36" s="276">
        <f t="shared" si="73"/>
        <v>66</v>
      </c>
      <c r="I36" s="368">
        <f t="shared" si="74"/>
        <v>66</v>
      </c>
      <c r="J36" s="132">
        <f t="shared" si="75"/>
        <v>0</v>
      </c>
      <c r="K36" s="132">
        <f t="shared" si="76"/>
        <v>0</v>
      </c>
      <c r="L36" s="39" t="e">
        <f t="shared" si="2"/>
        <v>#VALUE!</v>
      </c>
      <c r="M36" s="40" t="e">
        <f t="shared" si="77"/>
        <v>#VALUE!</v>
      </c>
      <c r="N36" s="193" t="e">
        <f t="shared" si="78"/>
        <v>#VALUE!</v>
      </c>
      <c r="O36" s="193" t="e">
        <f t="shared" si="79"/>
        <v>#VALUE!</v>
      </c>
      <c r="P36" s="207">
        <f t="shared" si="80"/>
        <v>0</v>
      </c>
      <c r="Q36" s="70"/>
      <c r="R36" s="208" t="e">
        <f t="shared" si="81"/>
        <v>#VALUE!</v>
      </c>
      <c r="S36" s="207" t="e">
        <f t="shared" si="82"/>
        <v>#DIV/0!</v>
      </c>
      <c r="T36" s="70"/>
      <c r="U36" s="192" t="e">
        <f t="shared" si="83"/>
        <v>#VALUE!</v>
      </c>
      <c r="V36" s="206">
        <f t="shared" si="84"/>
        <v>0</v>
      </c>
      <c r="W36" s="70"/>
      <c r="X36" s="208" t="e">
        <f t="shared" si="85"/>
        <v>#VALUE!</v>
      </c>
      <c r="Y36" s="207" t="e">
        <f t="shared" si="86"/>
        <v>#DIV/0!</v>
      </c>
      <c r="Z36" s="70"/>
      <c r="AA36" s="192" t="e">
        <f t="shared" si="87"/>
        <v>#VALUE!</v>
      </c>
      <c r="AB36" s="206">
        <f t="shared" si="88"/>
        <v>0</v>
      </c>
      <c r="AC36" s="70"/>
      <c r="AD36" s="208" t="e">
        <f t="shared" si="89"/>
        <v>#VALUE!</v>
      </c>
      <c r="AE36" s="207" t="e">
        <f t="shared" si="90"/>
        <v>#DIV/0!</v>
      </c>
      <c r="AF36" s="70"/>
      <c r="AG36" s="192" t="e">
        <f t="shared" si="91"/>
        <v>#VALUE!</v>
      </c>
      <c r="AH36" s="206">
        <f t="shared" si="92"/>
        <v>0</v>
      </c>
      <c r="AI36" s="70"/>
      <c r="AJ36" s="208" t="e">
        <f t="shared" si="93"/>
        <v>#VALUE!</v>
      </c>
      <c r="AK36" s="207" t="e">
        <f t="shared" si="94"/>
        <v>#DIV/0!</v>
      </c>
      <c r="AL36" s="70"/>
      <c r="AM36" s="192" t="e">
        <f t="shared" si="95"/>
        <v>#VALUE!</v>
      </c>
      <c r="AN36" s="206">
        <f t="shared" si="96"/>
        <v>0</v>
      </c>
      <c r="AO36" s="70"/>
      <c r="AP36" s="208" t="e">
        <f t="shared" si="97"/>
        <v>#VALUE!</v>
      </c>
      <c r="AQ36" s="207" t="e">
        <f t="shared" si="98"/>
        <v>#DIV/0!</v>
      </c>
      <c r="AR36" s="70"/>
      <c r="AS36" s="192" t="e">
        <f t="shared" si="99"/>
        <v>#VALUE!</v>
      </c>
      <c r="AT36" s="206">
        <f t="shared" si="100"/>
        <v>0</v>
      </c>
      <c r="AU36" s="70"/>
      <c r="AV36" s="208" t="e">
        <f t="shared" si="101"/>
        <v>#VALUE!</v>
      </c>
      <c r="AW36" s="207" t="e">
        <f t="shared" si="102"/>
        <v>#DIV/0!</v>
      </c>
      <c r="AX36" s="70"/>
      <c r="AY36" s="192" t="e">
        <f t="shared" si="103"/>
        <v>#VALUE!</v>
      </c>
      <c r="AZ36" s="206">
        <f t="shared" si="104"/>
        <v>0</v>
      </c>
      <c r="BA36" s="70"/>
      <c r="BB36" s="208" t="e">
        <f t="shared" si="105"/>
        <v>#VALUE!</v>
      </c>
      <c r="BC36" s="207" t="e">
        <f t="shared" si="106"/>
        <v>#DIV/0!</v>
      </c>
      <c r="BD36" s="70"/>
      <c r="BE36" s="192" t="e">
        <f t="shared" si="107"/>
        <v>#VALUE!</v>
      </c>
      <c r="BF36" s="206">
        <f t="shared" si="108"/>
        <v>0</v>
      </c>
      <c r="BG36" s="70"/>
      <c r="BH36" s="208" t="e">
        <f t="shared" si="109"/>
        <v>#VALUE!</v>
      </c>
      <c r="BI36" s="207" t="e">
        <f t="shared" si="110"/>
        <v>#DIV/0!</v>
      </c>
      <c r="BJ36" s="70"/>
      <c r="BK36" s="192" t="e">
        <f t="shared" si="111"/>
        <v>#VALUE!</v>
      </c>
      <c r="BL36" s="206">
        <f t="shared" si="112"/>
        <v>0</v>
      </c>
      <c r="BM36" s="70"/>
      <c r="BN36" s="208" t="e">
        <f t="shared" si="113"/>
        <v>#VALUE!</v>
      </c>
      <c r="BO36" s="207" t="e">
        <f t="shared" si="114"/>
        <v>#DIV/0!</v>
      </c>
      <c r="BP36" s="70"/>
      <c r="BQ36" s="192" t="e">
        <f t="shared" si="115"/>
        <v>#VALUE!</v>
      </c>
      <c r="BR36" s="206">
        <f t="shared" si="116"/>
        <v>0</v>
      </c>
      <c r="BS36" s="70"/>
      <c r="BT36" s="208" t="e">
        <f t="shared" si="117"/>
        <v>#VALUE!</v>
      </c>
      <c r="BU36" s="207" t="e">
        <f t="shared" si="118"/>
        <v>#DIV/0!</v>
      </c>
      <c r="BV36" s="70"/>
      <c r="BW36" s="192" t="e">
        <f t="shared" si="119"/>
        <v>#VALUE!</v>
      </c>
      <c r="BX36" s="206">
        <f t="shared" si="120"/>
        <v>0</v>
      </c>
      <c r="BY36" s="70"/>
      <c r="BZ36" s="208" t="e">
        <f t="shared" si="121"/>
        <v>#VALUE!</v>
      </c>
      <c r="CA36" s="207" t="e">
        <f t="shared" si="122"/>
        <v>#DIV/0!</v>
      </c>
      <c r="CB36" s="70"/>
      <c r="CC36" s="192" t="e">
        <f t="shared" si="123"/>
        <v>#VALUE!</v>
      </c>
      <c r="CD36" s="206">
        <f t="shared" si="124"/>
        <v>0</v>
      </c>
      <c r="CE36" s="70"/>
      <c r="CF36" s="208" t="e">
        <f t="shared" si="125"/>
        <v>#VALUE!</v>
      </c>
      <c r="CG36" s="207" t="e">
        <f t="shared" si="126"/>
        <v>#DIV/0!</v>
      </c>
      <c r="CH36" s="70"/>
      <c r="CI36" s="192" t="e">
        <f t="shared" si="127"/>
        <v>#VALUE!</v>
      </c>
      <c r="CJ36" s="207">
        <f t="shared" si="128"/>
        <v>0</v>
      </c>
      <c r="CK36" s="70">
        <f t="shared" si="129"/>
        <v>0</v>
      </c>
      <c r="CL36" s="192" t="e">
        <f t="shared" si="130"/>
        <v>#VALUE!</v>
      </c>
      <c r="CM36" s="207" t="e">
        <f t="shared" si="131"/>
        <v>#DIV/0!</v>
      </c>
      <c r="CN36" s="70">
        <f t="shared" si="132"/>
        <v>0</v>
      </c>
      <c r="CO36" s="192" t="e">
        <f t="shared" si="133"/>
        <v>#VALUE!</v>
      </c>
      <c r="CP36" s="207">
        <f t="shared" si="134"/>
        <v>100</v>
      </c>
      <c r="CQ36" s="70">
        <f t="shared" si="135"/>
        <v>66</v>
      </c>
      <c r="CR36" s="192" t="e">
        <f t="shared" si="136"/>
        <v>#VALUE!</v>
      </c>
      <c r="CS36" s="207" t="e">
        <f t="shared" si="137"/>
        <v>#DIV/0!</v>
      </c>
      <c r="CT36" s="70">
        <f t="shared" si="138"/>
        <v>0</v>
      </c>
      <c r="CU36" s="192" t="e">
        <f t="shared" si="139"/>
        <v>#VALUE!</v>
      </c>
      <c r="CV36" s="202">
        <f t="shared" si="66"/>
        <v>0</v>
      </c>
      <c r="CW36" s="70">
        <f t="shared" si="140"/>
        <v>0</v>
      </c>
      <c r="CX36" s="192" t="e">
        <f t="shared" si="141"/>
        <v>#VALUE!</v>
      </c>
      <c r="CY36" s="202">
        <f t="shared" si="69"/>
        <v>1</v>
      </c>
      <c r="CZ36" s="70">
        <f t="shared" si="142"/>
        <v>66</v>
      </c>
      <c r="DA36" s="192" t="e">
        <f t="shared" si="143"/>
        <v>#VALUE!</v>
      </c>
    </row>
    <row r="37" spans="1:105" ht="15">
      <c r="A37" s="41" t="s">
        <v>772</v>
      </c>
      <c r="B37" s="315" t="s">
        <v>328</v>
      </c>
      <c r="C37" s="315" t="s">
        <v>329</v>
      </c>
      <c r="D37" s="312" t="s">
        <v>330</v>
      </c>
      <c r="E37" s="306" t="s">
        <v>669</v>
      </c>
      <c r="F37" s="506">
        <v>8.77</v>
      </c>
      <c r="G37" s="459">
        <v>42</v>
      </c>
      <c r="H37" s="276">
        <f t="shared" si="73"/>
        <v>42</v>
      </c>
      <c r="I37" s="368">
        <f t="shared" si="74"/>
        <v>42</v>
      </c>
      <c r="J37" s="132">
        <f t="shared" si="75"/>
        <v>0</v>
      </c>
      <c r="K37" s="132">
        <f t="shared" si="76"/>
        <v>0</v>
      </c>
      <c r="L37" s="39" t="e">
        <f t="shared" si="2"/>
        <v>#VALUE!</v>
      </c>
      <c r="M37" s="40" t="e">
        <f t="shared" si="77"/>
        <v>#VALUE!</v>
      </c>
      <c r="N37" s="193" t="e">
        <f t="shared" si="78"/>
        <v>#VALUE!</v>
      </c>
      <c r="O37" s="193" t="e">
        <f t="shared" si="79"/>
        <v>#VALUE!</v>
      </c>
      <c r="P37" s="207">
        <f t="shared" si="80"/>
        <v>0</v>
      </c>
      <c r="Q37" s="70"/>
      <c r="R37" s="208" t="e">
        <f t="shared" si="81"/>
        <v>#VALUE!</v>
      </c>
      <c r="S37" s="207" t="e">
        <f t="shared" si="82"/>
        <v>#DIV/0!</v>
      </c>
      <c r="T37" s="70"/>
      <c r="U37" s="192" t="e">
        <f t="shared" si="83"/>
        <v>#VALUE!</v>
      </c>
      <c r="V37" s="206">
        <f t="shared" si="84"/>
        <v>0</v>
      </c>
      <c r="W37" s="70"/>
      <c r="X37" s="208" t="e">
        <f t="shared" si="85"/>
        <v>#VALUE!</v>
      </c>
      <c r="Y37" s="207" t="e">
        <f t="shared" si="86"/>
        <v>#DIV/0!</v>
      </c>
      <c r="Z37" s="70"/>
      <c r="AA37" s="192" t="e">
        <f t="shared" si="87"/>
        <v>#VALUE!</v>
      </c>
      <c r="AB37" s="206">
        <f t="shared" si="88"/>
        <v>0</v>
      </c>
      <c r="AC37" s="70"/>
      <c r="AD37" s="208" t="e">
        <f t="shared" si="89"/>
        <v>#VALUE!</v>
      </c>
      <c r="AE37" s="207" t="e">
        <f t="shared" si="90"/>
        <v>#DIV/0!</v>
      </c>
      <c r="AF37" s="70"/>
      <c r="AG37" s="192" t="e">
        <f t="shared" si="91"/>
        <v>#VALUE!</v>
      </c>
      <c r="AH37" s="206">
        <f t="shared" si="92"/>
        <v>0</v>
      </c>
      <c r="AI37" s="70"/>
      <c r="AJ37" s="208" t="e">
        <f t="shared" si="93"/>
        <v>#VALUE!</v>
      </c>
      <c r="AK37" s="207" t="e">
        <f t="shared" si="94"/>
        <v>#DIV/0!</v>
      </c>
      <c r="AL37" s="70"/>
      <c r="AM37" s="192" t="e">
        <f t="shared" si="95"/>
        <v>#VALUE!</v>
      </c>
      <c r="AN37" s="206">
        <f t="shared" si="96"/>
        <v>0</v>
      </c>
      <c r="AO37" s="70"/>
      <c r="AP37" s="208" t="e">
        <f t="shared" si="97"/>
        <v>#VALUE!</v>
      </c>
      <c r="AQ37" s="207" t="e">
        <f t="shared" si="98"/>
        <v>#DIV/0!</v>
      </c>
      <c r="AR37" s="70"/>
      <c r="AS37" s="192" t="e">
        <f t="shared" si="99"/>
        <v>#VALUE!</v>
      </c>
      <c r="AT37" s="206">
        <f t="shared" si="100"/>
        <v>0</v>
      </c>
      <c r="AU37" s="70"/>
      <c r="AV37" s="208" t="e">
        <f t="shared" si="101"/>
        <v>#VALUE!</v>
      </c>
      <c r="AW37" s="207" t="e">
        <f t="shared" si="102"/>
        <v>#DIV/0!</v>
      </c>
      <c r="AX37" s="70"/>
      <c r="AY37" s="192" t="e">
        <f t="shared" si="103"/>
        <v>#VALUE!</v>
      </c>
      <c r="AZ37" s="206">
        <f t="shared" si="104"/>
        <v>0</v>
      </c>
      <c r="BA37" s="70"/>
      <c r="BB37" s="208" t="e">
        <f t="shared" si="105"/>
        <v>#VALUE!</v>
      </c>
      <c r="BC37" s="207" t="e">
        <f t="shared" si="106"/>
        <v>#DIV/0!</v>
      </c>
      <c r="BD37" s="70"/>
      <c r="BE37" s="192" t="e">
        <f t="shared" si="107"/>
        <v>#VALUE!</v>
      </c>
      <c r="BF37" s="206">
        <f t="shared" si="108"/>
        <v>0</v>
      </c>
      <c r="BG37" s="70"/>
      <c r="BH37" s="208" t="e">
        <f t="shared" si="109"/>
        <v>#VALUE!</v>
      </c>
      <c r="BI37" s="207" t="e">
        <f t="shared" si="110"/>
        <v>#DIV/0!</v>
      </c>
      <c r="BJ37" s="70"/>
      <c r="BK37" s="192" t="e">
        <f t="shared" si="111"/>
        <v>#VALUE!</v>
      </c>
      <c r="BL37" s="206">
        <f t="shared" si="112"/>
        <v>0</v>
      </c>
      <c r="BM37" s="70"/>
      <c r="BN37" s="208" t="e">
        <f t="shared" si="113"/>
        <v>#VALUE!</v>
      </c>
      <c r="BO37" s="207" t="e">
        <f t="shared" si="114"/>
        <v>#DIV/0!</v>
      </c>
      <c r="BP37" s="70"/>
      <c r="BQ37" s="192" t="e">
        <f t="shared" si="115"/>
        <v>#VALUE!</v>
      </c>
      <c r="BR37" s="206">
        <f t="shared" si="116"/>
        <v>0</v>
      </c>
      <c r="BS37" s="70"/>
      <c r="BT37" s="208" t="e">
        <f t="shared" si="117"/>
        <v>#VALUE!</v>
      </c>
      <c r="BU37" s="207" t="e">
        <f t="shared" si="118"/>
        <v>#DIV/0!</v>
      </c>
      <c r="BV37" s="70"/>
      <c r="BW37" s="192" t="e">
        <f t="shared" si="119"/>
        <v>#VALUE!</v>
      </c>
      <c r="BX37" s="206">
        <f t="shared" si="120"/>
        <v>0</v>
      </c>
      <c r="BY37" s="70"/>
      <c r="BZ37" s="208" t="e">
        <f t="shared" si="121"/>
        <v>#VALUE!</v>
      </c>
      <c r="CA37" s="207" t="e">
        <f t="shared" si="122"/>
        <v>#DIV/0!</v>
      </c>
      <c r="CB37" s="70"/>
      <c r="CC37" s="192" t="e">
        <f t="shared" si="123"/>
        <v>#VALUE!</v>
      </c>
      <c r="CD37" s="206">
        <f t="shared" si="124"/>
        <v>0</v>
      </c>
      <c r="CE37" s="70"/>
      <c r="CF37" s="208" t="e">
        <f t="shared" si="125"/>
        <v>#VALUE!</v>
      </c>
      <c r="CG37" s="207" t="e">
        <f t="shared" si="126"/>
        <v>#DIV/0!</v>
      </c>
      <c r="CH37" s="70"/>
      <c r="CI37" s="192" t="e">
        <f t="shared" si="127"/>
        <v>#VALUE!</v>
      </c>
      <c r="CJ37" s="207">
        <f t="shared" si="128"/>
        <v>0</v>
      </c>
      <c r="CK37" s="70">
        <f t="shared" si="129"/>
        <v>0</v>
      </c>
      <c r="CL37" s="192" t="e">
        <f t="shared" si="130"/>
        <v>#VALUE!</v>
      </c>
      <c r="CM37" s="207" t="e">
        <f t="shared" si="131"/>
        <v>#DIV/0!</v>
      </c>
      <c r="CN37" s="70">
        <f t="shared" si="132"/>
        <v>0</v>
      </c>
      <c r="CO37" s="192" t="e">
        <f t="shared" si="133"/>
        <v>#VALUE!</v>
      </c>
      <c r="CP37" s="207">
        <f t="shared" si="134"/>
        <v>100</v>
      </c>
      <c r="CQ37" s="70">
        <f t="shared" si="135"/>
        <v>42</v>
      </c>
      <c r="CR37" s="192" t="e">
        <f t="shared" si="136"/>
        <v>#VALUE!</v>
      </c>
      <c r="CS37" s="207" t="e">
        <f t="shared" si="137"/>
        <v>#DIV/0!</v>
      </c>
      <c r="CT37" s="70">
        <f t="shared" si="138"/>
        <v>0</v>
      </c>
      <c r="CU37" s="192" t="e">
        <f t="shared" si="139"/>
        <v>#VALUE!</v>
      </c>
      <c r="CV37" s="202">
        <f t="shared" si="66"/>
        <v>0</v>
      </c>
      <c r="CW37" s="70">
        <f t="shared" si="140"/>
        <v>0</v>
      </c>
      <c r="CX37" s="192" t="e">
        <f t="shared" si="141"/>
        <v>#VALUE!</v>
      </c>
      <c r="CY37" s="202">
        <f t="shared" si="69"/>
        <v>1</v>
      </c>
      <c r="CZ37" s="70">
        <f t="shared" si="142"/>
        <v>42</v>
      </c>
      <c r="DA37" s="192" t="e">
        <f t="shared" si="143"/>
        <v>#VALUE!</v>
      </c>
    </row>
    <row r="38" spans="1:105" ht="15">
      <c r="A38" s="41" t="s">
        <v>867</v>
      </c>
      <c r="B38" s="67" t="s">
        <v>34</v>
      </c>
      <c r="C38" s="315" t="s">
        <v>35</v>
      </c>
      <c r="D38" s="259" t="s">
        <v>36</v>
      </c>
      <c r="E38" s="306" t="s">
        <v>669</v>
      </c>
      <c r="F38" s="506">
        <v>59.86</v>
      </c>
      <c r="G38" s="459">
        <v>7</v>
      </c>
      <c r="H38" s="276">
        <f t="shared" si="73"/>
        <v>7</v>
      </c>
      <c r="I38" s="368">
        <f t="shared" si="74"/>
        <v>7</v>
      </c>
      <c r="J38" s="132">
        <f t="shared" si="75"/>
        <v>0</v>
      </c>
      <c r="K38" s="132">
        <f t="shared" si="76"/>
        <v>0</v>
      </c>
      <c r="L38" s="39" t="e">
        <f t="shared" si="2"/>
        <v>#VALUE!</v>
      </c>
      <c r="M38" s="40" t="e">
        <f t="shared" si="77"/>
        <v>#VALUE!</v>
      </c>
      <c r="N38" s="193" t="e">
        <f t="shared" si="78"/>
        <v>#VALUE!</v>
      </c>
      <c r="O38" s="193" t="e">
        <f t="shared" si="79"/>
        <v>#VALUE!</v>
      </c>
      <c r="P38" s="207">
        <f t="shared" si="80"/>
        <v>0</v>
      </c>
      <c r="Q38" s="70"/>
      <c r="R38" s="208" t="e">
        <f t="shared" si="81"/>
        <v>#VALUE!</v>
      </c>
      <c r="S38" s="207" t="e">
        <f t="shared" si="82"/>
        <v>#DIV/0!</v>
      </c>
      <c r="T38" s="70"/>
      <c r="U38" s="192" t="e">
        <f t="shared" si="83"/>
        <v>#VALUE!</v>
      </c>
      <c r="V38" s="206">
        <f t="shared" si="84"/>
        <v>0</v>
      </c>
      <c r="W38" s="70"/>
      <c r="X38" s="208" t="e">
        <f t="shared" si="85"/>
        <v>#VALUE!</v>
      </c>
      <c r="Y38" s="207" t="e">
        <f t="shared" si="86"/>
        <v>#DIV/0!</v>
      </c>
      <c r="Z38" s="70"/>
      <c r="AA38" s="192" t="e">
        <f t="shared" si="87"/>
        <v>#VALUE!</v>
      </c>
      <c r="AB38" s="206">
        <f t="shared" si="88"/>
        <v>0</v>
      </c>
      <c r="AC38" s="70"/>
      <c r="AD38" s="208" t="e">
        <f t="shared" si="89"/>
        <v>#VALUE!</v>
      </c>
      <c r="AE38" s="207" t="e">
        <f t="shared" si="90"/>
        <v>#DIV/0!</v>
      </c>
      <c r="AF38" s="70"/>
      <c r="AG38" s="192" t="e">
        <f t="shared" si="91"/>
        <v>#VALUE!</v>
      </c>
      <c r="AH38" s="206">
        <f t="shared" si="92"/>
        <v>0</v>
      </c>
      <c r="AI38" s="70"/>
      <c r="AJ38" s="208" t="e">
        <f t="shared" si="93"/>
        <v>#VALUE!</v>
      </c>
      <c r="AK38" s="207" t="e">
        <f t="shared" si="94"/>
        <v>#DIV/0!</v>
      </c>
      <c r="AL38" s="70"/>
      <c r="AM38" s="192" t="e">
        <f t="shared" si="95"/>
        <v>#VALUE!</v>
      </c>
      <c r="AN38" s="206">
        <f t="shared" si="96"/>
        <v>0</v>
      </c>
      <c r="AO38" s="70"/>
      <c r="AP38" s="208" t="e">
        <f t="shared" si="97"/>
        <v>#VALUE!</v>
      </c>
      <c r="AQ38" s="207" t="e">
        <f t="shared" si="98"/>
        <v>#DIV/0!</v>
      </c>
      <c r="AR38" s="70"/>
      <c r="AS38" s="192" t="e">
        <f t="shared" si="99"/>
        <v>#VALUE!</v>
      </c>
      <c r="AT38" s="206">
        <f t="shared" si="100"/>
        <v>0</v>
      </c>
      <c r="AU38" s="70"/>
      <c r="AV38" s="208" t="e">
        <f t="shared" si="101"/>
        <v>#VALUE!</v>
      </c>
      <c r="AW38" s="207" t="e">
        <f t="shared" si="102"/>
        <v>#DIV/0!</v>
      </c>
      <c r="AX38" s="70"/>
      <c r="AY38" s="192" t="e">
        <f t="shared" si="103"/>
        <v>#VALUE!</v>
      </c>
      <c r="AZ38" s="206">
        <f t="shared" si="104"/>
        <v>0</v>
      </c>
      <c r="BA38" s="70"/>
      <c r="BB38" s="208" t="e">
        <f t="shared" si="105"/>
        <v>#VALUE!</v>
      </c>
      <c r="BC38" s="207" t="e">
        <f t="shared" si="106"/>
        <v>#DIV/0!</v>
      </c>
      <c r="BD38" s="70"/>
      <c r="BE38" s="192" t="e">
        <f t="shared" si="107"/>
        <v>#VALUE!</v>
      </c>
      <c r="BF38" s="206">
        <f t="shared" si="108"/>
        <v>0</v>
      </c>
      <c r="BG38" s="70"/>
      <c r="BH38" s="208" t="e">
        <f t="shared" si="109"/>
        <v>#VALUE!</v>
      </c>
      <c r="BI38" s="207" t="e">
        <f t="shared" si="110"/>
        <v>#DIV/0!</v>
      </c>
      <c r="BJ38" s="70"/>
      <c r="BK38" s="192" t="e">
        <f t="shared" si="111"/>
        <v>#VALUE!</v>
      </c>
      <c r="BL38" s="206">
        <f t="shared" si="112"/>
        <v>0</v>
      </c>
      <c r="BM38" s="70"/>
      <c r="BN38" s="208" t="e">
        <f t="shared" si="113"/>
        <v>#VALUE!</v>
      </c>
      <c r="BO38" s="207" t="e">
        <f t="shared" si="114"/>
        <v>#DIV/0!</v>
      </c>
      <c r="BP38" s="70"/>
      <c r="BQ38" s="192" t="e">
        <f t="shared" si="115"/>
        <v>#VALUE!</v>
      </c>
      <c r="BR38" s="206">
        <f t="shared" si="116"/>
        <v>0</v>
      </c>
      <c r="BS38" s="70"/>
      <c r="BT38" s="208" t="e">
        <f t="shared" si="117"/>
        <v>#VALUE!</v>
      </c>
      <c r="BU38" s="207" t="e">
        <f t="shared" si="118"/>
        <v>#DIV/0!</v>
      </c>
      <c r="BV38" s="70"/>
      <c r="BW38" s="192" t="e">
        <f t="shared" si="119"/>
        <v>#VALUE!</v>
      </c>
      <c r="BX38" s="206">
        <f t="shared" si="120"/>
        <v>0</v>
      </c>
      <c r="BY38" s="70"/>
      <c r="BZ38" s="208" t="e">
        <f t="shared" si="121"/>
        <v>#VALUE!</v>
      </c>
      <c r="CA38" s="207" t="e">
        <f t="shared" si="122"/>
        <v>#DIV/0!</v>
      </c>
      <c r="CB38" s="70"/>
      <c r="CC38" s="192" t="e">
        <f t="shared" si="123"/>
        <v>#VALUE!</v>
      </c>
      <c r="CD38" s="206">
        <f t="shared" si="124"/>
        <v>0</v>
      </c>
      <c r="CE38" s="70"/>
      <c r="CF38" s="208" t="e">
        <f t="shared" si="125"/>
        <v>#VALUE!</v>
      </c>
      <c r="CG38" s="207" t="e">
        <f t="shared" si="126"/>
        <v>#DIV/0!</v>
      </c>
      <c r="CH38" s="70"/>
      <c r="CI38" s="192" t="e">
        <f t="shared" si="127"/>
        <v>#VALUE!</v>
      </c>
      <c r="CJ38" s="207">
        <f t="shared" si="128"/>
        <v>0</v>
      </c>
      <c r="CK38" s="70">
        <f t="shared" si="129"/>
        <v>0</v>
      </c>
      <c r="CL38" s="192" t="e">
        <f t="shared" si="130"/>
        <v>#VALUE!</v>
      </c>
      <c r="CM38" s="207" t="e">
        <f t="shared" si="131"/>
        <v>#DIV/0!</v>
      </c>
      <c r="CN38" s="70">
        <f t="shared" si="132"/>
        <v>0</v>
      </c>
      <c r="CO38" s="192" t="e">
        <f t="shared" si="133"/>
        <v>#VALUE!</v>
      </c>
      <c r="CP38" s="207">
        <f t="shared" si="134"/>
        <v>100</v>
      </c>
      <c r="CQ38" s="70">
        <f t="shared" si="135"/>
        <v>7</v>
      </c>
      <c r="CR38" s="192" t="e">
        <f t="shared" si="136"/>
        <v>#VALUE!</v>
      </c>
      <c r="CS38" s="207" t="e">
        <f t="shared" si="137"/>
        <v>#DIV/0!</v>
      </c>
      <c r="CT38" s="70">
        <f t="shared" si="138"/>
        <v>0</v>
      </c>
      <c r="CU38" s="192" t="e">
        <f t="shared" si="139"/>
        <v>#VALUE!</v>
      </c>
      <c r="CV38" s="202">
        <f t="shared" si="66"/>
        <v>0</v>
      </c>
      <c r="CW38" s="70">
        <f t="shared" si="140"/>
        <v>0</v>
      </c>
      <c r="CX38" s="192" t="e">
        <f t="shared" si="141"/>
        <v>#VALUE!</v>
      </c>
      <c r="CY38" s="202">
        <f t="shared" si="69"/>
        <v>1</v>
      </c>
      <c r="CZ38" s="70">
        <f t="shared" si="142"/>
        <v>7</v>
      </c>
      <c r="DA38" s="192" t="e">
        <f t="shared" si="143"/>
        <v>#VALUE!</v>
      </c>
    </row>
    <row r="39" spans="1:105" ht="15">
      <c r="A39" s="41" t="s">
        <v>868</v>
      </c>
      <c r="B39" s="67" t="s">
        <v>331</v>
      </c>
      <c r="C39" s="315" t="s">
        <v>332</v>
      </c>
      <c r="D39" s="259" t="s">
        <v>333</v>
      </c>
      <c r="E39" s="306" t="s">
        <v>669</v>
      </c>
      <c r="F39" s="506">
        <v>63.44</v>
      </c>
      <c r="G39" s="459">
        <v>9</v>
      </c>
      <c r="H39" s="276">
        <f t="shared" si="73"/>
        <v>9</v>
      </c>
      <c r="I39" s="368">
        <f t="shared" si="74"/>
        <v>9</v>
      </c>
      <c r="J39" s="132">
        <f t="shared" si="75"/>
        <v>0</v>
      </c>
      <c r="K39" s="132">
        <f t="shared" si="76"/>
        <v>0</v>
      </c>
      <c r="L39" s="39" t="e">
        <f t="shared" si="2"/>
        <v>#VALUE!</v>
      </c>
      <c r="M39" s="40" t="e">
        <f t="shared" si="77"/>
        <v>#VALUE!</v>
      </c>
      <c r="N39" s="193" t="e">
        <f t="shared" si="78"/>
        <v>#VALUE!</v>
      </c>
      <c r="O39" s="193" t="e">
        <f t="shared" si="79"/>
        <v>#VALUE!</v>
      </c>
      <c r="P39" s="207">
        <f t="shared" si="80"/>
        <v>0</v>
      </c>
      <c r="Q39" s="70"/>
      <c r="R39" s="208" t="e">
        <f t="shared" si="81"/>
        <v>#VALUE!</v>
      </c>
      <c r="S39" s="207" t="e">
        <f t="shared" si="82"/>
        <v>#DIV/0!</v>
      </c>
      <c r="T39" s="70"/>
      <c r="U39" s="192" t="e">
        <f t="shared" si="83"/>
        <v>#VALUE!</v>
      </c>
      <c r="V39" s="206">
        <f t="shared" si="84"/>
        <v>0</v>
      </c>
      <c r="W39" s="70"/>
      <c r="X39" s="208" t="e">
        <f t="shared" si="85"/>
        <v>#VALUE!</v>
      </c>
      <c r="Y39" s="207" t="e">
        <f t="shared" si="86"/>
        <v>#DIV/0!</v>
      </c>
      <c r="Z39" s="70"/>
      <c r="AA39" s="192" t="e">
        <f t="shared" si="87"/>
        <v>#VALUE!</v>
      </c>
      <c r="AB39" s="206">
        <f t="shared" si="88"/>
        <v>0</v>
      </c>
      <c r="AC39" s="70"/>
      <c r="AD39" s="208" t="e">
        <f t="shared" si="89"/>
        <v>#VALUE!</v>
      </c>
      <c r="AE39" s="207" t="e">
        <f t="shared" si="90"/>
        <v>#DIV/0!</v>
      </c>
      <c r="AF39" s="70"/>
      <c r="AG39" s="192" t="e">
        <f t="shared" si="91"/>
        <v>#VALUE!</v>
      </c>
      <c r="AH39" s="206">
        <f t="shared" si="92"/>
        <v>0</v>
      </c>
      <c r="AI39" s="70"/>
      <c r="AJ39" s="208" t="e">
        <f t="shared" si="93"/>
        <v>#VALUE!</v>
      </c>
      <c r="AK39" s="207" t="e">
        <f t="shared" si="94"/>
        <v>#DIV/0!</v>
      </c>
      <c r="AL39" s="70"/>
      <c r="AM39" s="192" t="e">
        <f t="shared" si="95"/>
        <v>#VALUE!</v>
      </c>
      <c r="AN39" s="206">
        <f t="shared" si="96"/>
        <v>0</v>
      </c>
      <c r="AO39" s="70"/>
      <c r="AP39" s="208" t="e">
        <f t="shared" si="97"/>
        <v>#VALUE!</v>
      </c>
      <c r="AQ39" s="207" t="e">
        <f t="shared" si="98"/>
        <v>#DIV/0!</v>
      </c>
      <c r="AR39" s="70"/>
      <c r="AS39" s="192" t="e">
        <f t="shared" si="99"/>
        <v>#VALUE!</v>
      </c>
      <c r="AT39" s="206">
        <f t="shared" si="100"/>
        <v>0</v>
      </c>
      <c r="AU39" s="70"/>
      <c r="AV39" s="208" t="e">
        <f t="shared" si="101"/>
        <v>#VALUE!</v>
      </c>
      <c r="AW39" s="207" t="e">
        <f t="shared" si="102"/>
        <v>#DIV/0!</v>
      </c>
      <c r="AX39" s="70"/>
      <c r="AY39" s="192" t="e">
        <f t="shared" si="103"/>
        <v>#VALUE!</v>
      </c>
      <c r="AZ39" s="206">
        <f t="shared" si="104"/>
        <v>0</v>
      </c>
      <c r="BA39" s="70"/>
      <c r="BB39" s="208" t="e">
        <f t="shared" si="105"/>
        <v>#VALUE!</v>
      </c>
      <c r="BC39" s="207" t="e">
        <f t="shared" si="106"/>
        <v>#DIV/0!</v>
      </c>
      <c r="BD39" s="70"/>
      <c r="BE39" s="192" t="e">
        <f t="shared" si="107"/>
        <v>#VALUE!</v>
      </c>
      <c r="BF39" s="206">
        <f t="shared" si="108"/>
        <v>0</v>
      </c>
      <c r="BG39" s="70"/>
      <c r="BH39" s="208" t="e">
        <f t="shared" si="109"/>
        <v>#VALUE!</v>
      </c>
      <c r="BI39" s="207" t="e">
        <f t="shared" si="110"/>
        <v>#DIV/0!</v>
      </c>
      <c r="BJ39" s="70"/>
      <c r="BK39" s="192" t="e">
        <f t="shared" si="111"/>
        <v>#VALUE!</v>
      </c>
      <c r="BL39" s="206">
        <f t="shared" si="112"/>
        <v>0</v>
      </c>
      <c r="BM39" s="70"/>
      <c r="BN39" s="208" t="e">
        <f t="shared" si="113"/>
        <v>#VALUE!</v>
      </c>
      <c r="BO39" s="207" t="e">
        <f t="shared" si="114"/>
        <v>#DIV/0!</v>
      </c>
      <c r="BP39" s="70"/>
      <c r="BQ39" s="192" t="e">
        <f t="shared" si="115"/>
        <v>#VALUE!</v>
      </c>
      <c r="BR39" s="206">
        <f t="shared" si="116"/>
        <v>0</v>
      </c>
      <c r="BS39" s="70"/>
      <c r="BT39" s="208" t="e">
        <f t="shared" si="117"/>
        <v>#VALUE!</v>
      </c>
      <c r="BU39" s="207" t="e">
        <f t="shared" si="118"/>
        <v>#DIV/0!</v>
      </c>
      <c r="BV39" s="70"/>
      <c r="BW39" s="192" t="e">
        <f t="shared" si="119"/>
        <v>#VALUE!</v>
      </c>
      <c r="BX39" s="206">
        <f t="shared" si="120"/>
        <v>0</v>
      </c>
      <c r="BY39" s="70"/>
      <c r="BZ39" s="208" t="e">
        <f t="shared" si="121"/>
        <v>#VALUE!</v>
      </c>
      <c r="CA39" s="207" t="e">
        <f t="shared" si="122"/>
        <v>#DIV/0!</v>
      </c>
      <c r="CB39" s="70"/>
      <c r="CC39" s="192" t="e">
        <f t="shared" si="123"/>
        <v>#VALUE!</v>
      </c>
      <c r="CD39" s="206">
        <f t="shared" si="124"/>
        <v>0</v>
      </c>
      <c r="CE39" s="70"/>
      <c r="CF39" s="208" t="e">
        <f t="shared" si="125"/>
        <v>#VALUE!</v>
      </c>
      <c r="CG39" s="207" t="e">
        <f t="shared" si="126"/>
        <v>#DIV/0!</v>
      </c>
      <c r="CH39" s="70"/>
      <c r="CI39" s="192" t="e">
        <f t="shared" si="127"/>
        <v>#VALUE!</v>
      </c>
      <c r="CJ39" s="207">
        <f t="shared" si="128"/>
        <v>0</v>
      </c>
      <c r="CK39" s="70">
        <f t="shared" si="129"/>
        <v>0</v>
      </c>
      <c r="CL39" s="192" t="e">
        <f t="shared" si="130"/>
        <v>#VALUE!</v>
      </c>
      <c r="CM39" s="207" t="e">
        <f t="shared" si="131"/>
        <v>#DIV/0!</v>
      </c>
      <c r="CN39" s="70">
        <f t="shared" si="132"/>
        <v>0</v>
      </c>
      <c r="CO39" s="192" t="e">
        <f t="shared" si="133"/>
        <v>#VALUE!</v>
      </c>
      <c r="CP39" s="207">
        <f t="shared" si="134"/>
        <v>100</v>
      </c>
      <c r="CQ39" s="70">
        <f t="shared" si="135"/>
        <v>9</v>
      </c>
      <c r="CR39" s="192" t="e">
        <f t="shared" si="136"/>
        <v>#VALUE!</v>
      </c>
      <c r="CS39" s="207" t="e">
        <f t="shared" si="137"/>
        <v>#DIV/0!</v>
      </c>
      <c r="CT39" s="70">
        <f t="shared" si="138"/>
        <v>0</v>
      </c>
      <c r="CU39" s="192" t="e">
        <f t="shared" si="139"/>
        <v>#VALUE!</v>
      </c>
      <c r="CV39" s="202">
        <f t="shared" si="66"/>
        <v>0</v>
      </c>
      <c r="CW39" s="70">
        <f t="shared" si="140"/>
        <v>0</v>
      </c>
      <c r="CX39" s="192" t="e">
        <f t="shared" si="141"/>
        <v>#VALUE!</v>
      </c>
      <c r="CY39" s="202">
        <f t="shared" si="69"/>
        <v>1</v>
      </c>
      <c r="CZ39" s="70">
        <f t="shared" si="142"/>
        <v>9</v>
      </c>
      <c r="DA39" s="192" t="e">
        <f t="shared" si="143"/>
        <v>#VALUE!</v>
      </c>
    </row>
    <row r="40" spans="1:105" ht="15">
      <c r="A40" s="41" t="s">
        <v>869</v>
      </c>
      <c r="B40" s="67" t="s">
        <v>334</v>
      </c>
      <c r="C40" s="315" t="s">
        <v>335</v>
      </c>
      <c r="D40" s="259" t="s">
        <v>336</v>
      </c>
      <c r="E40" s="67" t="s">
        <v>673</v>
      </c>
      <c r="F40" s="506">
        <v>79.73</v>
      </c>
      <c r="G40" s="459">
        <v>13.7</v>
      </c>
      <c r="H40" s="276">
        <f t="shared" si="73"/>
        <v>13.7</v>
      </c>
      <c r="I40" s="368">
        <f t="shared" si="74"/>
        <v>13.7</v>
      </c>
      <c r="J40" s="132">
        <f t="shared" si="75"/>
        <v>0</v>
      </c>
      <c r="K40" s="132">
        <f t="shared" si="76"/>
        <v>0</v>
      </c>
      <c r="L40" s="39" t="e">
        <f t="shared" si="2"/>
        <v>#VALUE!</v>
      </c>
      <c r="M40" s="40" t="e">
        <f t="shared" si="77"/>
        <v>#VALUE!</v>
      </c>
      <c r="N40" s="193" t="e">
        <f t="shared" si="78"/>
        <v>#VALUE!</v>
      </c>
      <c r="O40" s="193" t="e">
        <f t="shared" si="79"/>
        <v>#VALUE!</v>
      </c>
      <c r="P40" s="207">
        <f t="shared" si="80"/>
        <v>0</v>
      </c>
      <c r="Q40" s="70"/>
      <c r="R40" s="208" t="e">
        <f t="shared" si="81"/>
        <v>#VALUE!</v>
      </c>
      <c r="S40" s="207" t="e">
        <f t="shared" si="82"/>
        <v>#DIV/0!</v>
      </c>
      <c r="T40" s="70"/>
      <c r="U40" s="192" t="e">
        <f t="shared" si="83"/>
        <v>#VALUE!</v>
      </c>
      <c r="V40" s="206">
        <f t="shared" si="84"/>
        <v>0</v>
      </c>
      <c r="W40" s="70"/>
      <c r="X40" s="208" t="e">
        <f t="shared" si="85"/>
        <v>#VALUE!</v>
      </c>
      <c r="Y40" s="207" t="e">
        <f t="shared" si="86"/>
        <v>#DIV/0!</v>
      </c>
      <c r="Z40" s="70"/>
      <c r="AA40" s="192" t="e">
        <f t="shared" si="87"/>
        <v>#VALUE!</v>
      </c>
      <c r="AB40" s="206">
        <f t="shared" si="88"/>
        <v>0</v>
      </c>
      <c r="AC40" s="70"/>
      <c r="AD40" s="208" t="e">
        <f t="shared" si="89"/>
        <v>#VALUE!</v>
      </c>
      <c r="AE40" s="207" t="e">
        <f t="shared" si="90"/>
        <v>#DIV/0!</v>
      </c>
      <c r="AF40" s="70"/>
      <c r="AG40" s="192" t="e">
        <f t="shared" si="91"/>
        <v>#VALUE!</v>
      </c>
      <c r="AH40" s="206">
        <f t="shared" si="92"/>
        <v>0</v>
      </c>
      <c r="AI40" s="70"/>
      <c r="AJ40" s="208" t="e">
        <f t="shared" si="93"/>
        <v>#VALUE!</v>
      </c>
      <c r="AK40" s="207" t="e">
        <f t="shared" si="94"/>
        <v>#DIV/0!</v>
      </c>
      <c r="AL40" s="70"/>
      <c r="AM40" s="192" t="e">
        <f t="shared" si="95"/>
        <v>#VALUE!</v>
      </c>
      <c r="AN40" s="206">
        <f t="shared" si="96"/>
        <v>0</v>
      </c>
      <c r="AO40" s="70"/>
      <c r="AP40" s="208" t="e">
        <f t="shared" si="97"/>
        <v>#VALUE!</v>
      </c>
      <c r="AQ40" s="207" t="e">
        <f t="shared" si="98"/>
        <v>#DIV/0!</v>
      </c>
      <c r="AR40" s="70"/>
      <c r="AS40" s="192" t="e">
        <f t="shared" si="99"/>
        <v>#VALUE!</v>
      </c>
      <c r="AT40" s="206">
        <f t="shared" si="100"/>
        <v>0</v>
      </c>
      <c r="AU40" s="70"/>
      <c r="AV40" s="208" t="e">
        <f t="shared" si="101"/>
        <v>#VALUE!</v>
      </c>
      <c r="AW40" s="207" t="e">
        <f t="shared" si="102"/>
        <v>#DIV/0!</v>
      </c>
      <c r="AX40" s="70"/>
      <c r="AY40" s="192" t="e">
        <f t="shared" si="103"/>
        <v>#VALUE!</v>
      </c>
      <c r="AZ40" s="206">
        <f t="shared" si="104"/>
        <v>0</v>
      </c>
      <c r="BA40" s="70"/>
      <c r="BB40" s="208" t="e">
        <f t="shared" si="105"/>
        <v>#VALUE!</v>
      </c>
      <c r="BC40" s="207" t="e">
        <f t="shared" si="106"/>
        <v>#DIV/0!</v>
      </c>
      <c r="BD40" s="70"/>
      <c r="BE40" s="192" t="e">
        <f t="shared" si="107"/>
        <v>#VALUE!</v>
      </c>
      <c r="BF40" s="206">
        <f t="shared" si="108"/>
        <v>0</v>
      </c>
      <c r="BG40" s="70"/>
      <c r="BH40" s="208" t="e">
        <f t="shared" si="109"/>
        <v>#VALUE!</v>
      </c>
      <c r="BI40" s="207" t="e">
        <f t="shared" si="110"/>
        <v>#DIV/0!</v>
      </c>
      <c r="BJ40" s="70"/>
      <c r="BK40" s="192" t="e">
        <f t="shared" si="111"/>
        <v>#VALUE!</v>
      </c>
      <c r="BL40" s="206">
        <f t="shared" si="112"/>
        <v>0</v>
      </c>
      <c r="BM40" s="70"/>
      <c r="BN40" s="208" t="e">
        <f t="shared" si="113"/>
        <v>#VALUE!</v>
      </c>
      <c r="BO40" s="207" t="e">
        <f t="shared" si="114"/>
        <v>#DIV/0!</v>
      </c>
      <c r="BP40" s="70"/>
      <c r="BQ40" s="192" t="e">
        <f t="shared" si="115"/>
        <v>#VALUE!</v>
      </c>
      <c r="BR40" s="206">
        <f t="shared" si="116"/>
        <v>0</v>
      </c>
      <c r="BS40" s="70"/>
      <c r="BT40" s="208" t="e">
        <f t="shared" si="117"/>
        <v>#VALUE!</v>
      </c>
      <c r="BU40" s="207" t="e">
        <f t="shared" si="118"/>
        <v>#DIV/0!</v>
      </c>
      <c r="BV40" s="70"/>
      <c r="BW40" s="192" t="e">
        <f t="shared" si="119"/>
        <v>#VALUE!</v>
      </c>
      <c r="BX40" s="206">
        <f t="shared" si="120"/>
        <v>0</v>
      </c>
      <c r="BY40" s="70"/>
      <c r="BZ40" s="208" t="e">
        <f t="shared" si="121"/>
        <v>#VALUE!</v>
      </c>
      <c r="CA40" s="207" t="e">
        <f t="shared" si="122"/>
        <v>#DIV/0!</v>
      </c>
      <c r="CB40" s="70"/>
      <c r="CC40" s="192" t="e">
        <f t="shared" si="123"/>
        <v>#VALUE!</v>
      </c>
      <c r="CD40" s="206">
        <f t="shared" si="124"/>
        <v>0</v>
      </c>
      <c r="CE40" s="70"/>
      <c r="CF40" s="208" t="e">
        <f t="shared" si="125"/>
        <v>#VALUE!</v>
      </c>
      <c r="CG40" s="207" t="e">
        <f t="shared" si="126"/>
        <v>#DIV/0!</v>
      </c>
      <c r="CH40" s="70"/>
      <c r="CI40" s="192" t="e">
        <f t="shared" si="127"/>
        <v>#VALUE!</v>
      </c>
      <c r="CJ40" s="207">
        <f t="shared" si="128"/>
        <v>0</v>
      </c>
      <c r="CK40" s="70">
        <f t="shared" si="129"/>
        <v>0</v>
      </c>
      <c r="CL40" s="192" t="e">
        <f t="shared" si="130"/>
        <v>#VALUE!</v>
      </c>
      <c r="CM40" s="207" t="e">
        <f t="shared" si="131"/>
        <v>#DIV/0!</v>
      </c>
      <c r="CN40" s="70">
        <f t="shared" si="132"/>
        <v>0</v>
      </c>
      <c r="CO40" s="192" t="e">
        <f t="shared" si="133"/>
        <v>#VALUE!</v>
      </c>
      <c r="CP40" s="207">
        <f t="shared" si="134"/>
        <v>100</v>
      </c>
      <c r="CQ40" s="70">
        <f t="shared" si="135"/>
        <v>13.7</v>
      </c>
      <c r="CR40" s="192" t="e">
        <f t="shared" si="136"/>
        <v>#VALUE!</v>
      </c>
      <c r="CS40" s="207" t="e">
        <f t="shared" si="137"/>
        <v>#DIV/0!</v>
      </c>
      <c r="CT40" s="70">
        <f t="shared" si="138"/>
        <v>0</v>
      </c>
      <c r="CU40" s="192" t="e">
        <f t="shared" si="139"/>
        <v>#VALUE!</v>
      </c>
      <c r="CV40" s="202">
        <f t="shared" si="66"/>
        <v>0</v>
      </c>
      <c r="CW40" s="70">
        <f t="shared" si="140"/>
        <v>0</v>
      </c>
      <c r="CX40" s="192" t="e">
        <f t="shared" si="141"/>
        <v>#VALUE!</v>
      </c>
      <c r="CY40" s="202">
        <f t="shared" si="69"/>
        <v>1</v>
      </c>
      <c r="CZ40" s="70">
        <f t="shared" si="142"/>
        <v>13.7</v>
      </c>
      <c r="DA40" s="192" t="e">
        <f t="shared" si="143"/>
        <v>#VALUE!</v>
      </c>
    </row>
    <row r="41" spans="1:105" ht="15">
      <c r="A41" s="41" t="s">
        <v>773</v>
      </c>
      <c r="B41" s="315" t="s">
        <v>337</v>
      </c>
      <c r="C41" s="315" t="s">
        <v>338</v>
      </c>
      <c r="D41" s="312" t="s">
        <v>339</v>
      </c>
      <c r="E41" s="67" t="s">
        <v>673</v>
      </c>
      <c r="F41" s="506">
        <v>4.38</v>
      </c>
      <c r="G41" s="459">
        <v>136.75</v>
      </c>
      <c r="H41" s="276">
        <f t="shared" si="73"/>
        <v>136.75</v>
      </c>
      <c r="I41" s="368">
        <f t="shared" si="74"/>
        <v>136.75</v>
      </c>
      <c r="J41" s="132">
        <f t="shared" si="75"/>
        <v>0</v>
      </c>
      <c r="K41" s="132">
        <f t="shared" si="76"/>
        <v>0</v>
      </c>
      <c r="L41" s="39" t="e">
        <f t="shared" si="2"/>
        <v>#VALUE!</v>
      </c>
      <c r="M41" s="40" t="e">
        <f t="shared" si="77"/>
        <v>#VALUE!</v>
      </c>
      <c r="N41" s="193" t="e">
        <f t="shared" si="78"/>
        <v>#VALUE!</v>
      </c>
      <c r="O41" s="193" t="e">
        <f t="shared" si="79"/>
        <v>#VALUE!</v>
      </c>
      <c r="P41" s="207">
        <f t="shared" si="80"/>
        <v>0</v>
      </c>
      <c r="Q41" s="70"/>
      <c r="R41" s="208" t="e">
        <f t="shared" si="81"/>
        <v>#VALUE!</v>
      </c>
      <c r="S41" s="207" t="e">
        <f t="shared" si="82"/>
        <v>#DIV/0!</v>
      </c>
      <c r="T41" s="70"/>
      <c r="U41" s="192" t="e">
        <f t="shared" si="83"/>
        <v>#VALUE!</v>
      </c>
      <c r="V41" s="206">
        <f t="shared" si="84"/>
        <v>0</v>
      </c>
      <c r="W41" s="70"/>
      <c r="X41" s="208" t="e">
        <f t="shared" si="85"/>
        <v>#VALUE!</v>
      </c>
      <c r="Y41" s="207" t="e">
        <f t="shared" si="86"/>
        <v>#DIV/0!</v>
      </c>
      <c r="Z41" s="70"/>
      <c r="AA41" s="192" t="e">
        <f t="shared" si="87"/>
        <v>#VALUE!</v>
      </c>
      <c r="AB41" s="206">
        <f t="shared" si="88"/>
        <v>0</v>
      </c>
      <c r="AC41" s="70"/>
      <c r="AD41" s="208" t="e">
        <f t="shared" si="89"/>
        <v>#VALUE!</v>
      </c>
      <c r="AE41" s="207" t="e">
        <f t="shared" si="90"/>
        <v>#DIV/0!</v>
      </c>
      <c r="AF41" s="70"/>
      <c r="AG41" s="192" t="e">
        <f t="shared" si="91"/>
        <v>#VALUE!</v>
      </c>
      <c r="AH41" s="206">
        <f t="shared" si="92"/>
        <v>0</v>
      </c>
      <c r="AI41" s="70"/>
      <c r="AJ41" s="208" t="e">
        <f t="shared" si="93"/>
        <v>#VALUE!</v>
      </c>
      <c r="AK41" s="207" t="e">
        <f t="shared" si="94"/>
        <v>#DIV/0!</v>
      </c>
      <c r="AL41" s="70"/>
      <c r="AM41" s="192" t="e">
        <f t="shared" si="95"/>
        <v>#VALUE!</v>
      </c>
      <c r="AN41" s="206">
        <f t="shared" si="96"/>
        <v>0</v>
      </c>
      <c r="AO41" s="70"/>
      <c r="AP41" s="208" t="e">
        <f t="shared" si="97"/>
        <v>#VALUE!</v>
      </c>
      <c r="AQ41" s="207" t="e">
        <f t="shared" si="98"/>
        <v>#DIV/0!</v>
      </c>
      <c r="AR41" s="70"/>
      <c r="AS41" s="192" t="e">
        <f t="shared" si="99"/>
        <v>#VALUE!</v>
      </c>
      <c r="AT41" s="206">
        <f t="shared" si="100"/>
        <v>0</v>
      </c>
      <c r="AU41" s="70"/>
      <c r="AV41" s="208" t="e">
        <f t="shared" si="101"/>
        <v>#VALUE!</v>
      </c>
      <c r="AW41" s="207" t="e">
        <f t="shared" si="102"/>
        <v>#DIV/0!</v>
      </c>
      <c r="AX41" s="70"/>
      <c r="AY41" s="192" t="e">
        <f t="shared" si="103"/>
        <v>#VALUE!</v>
      </c>
      <c r="AZ41" s="206">
        <f t="shared" si="104"/>
        <v>0</v>
      </c>
      <c r="BA41" s="70"/>
      <c r="BB41" s="208" t="e">
        <f t="shared" si="105"/>
        <v>#VALUE!</v>
      </c>
      <c r="BC41" s="207" t="e">
        <f t="shared" si="106"/>
        <v>#DIV/0!</v>
      </c>
      <c r="BD41" s="70"/>
      <c r="BE41" s="192" t="e">
        <f t="shared" si="107"/>
        <v>#VALUE!</v>
      </c>
      <c r="BF41" s="206">
        <f t="shared" si="108"/>
        <v>0</v>
      </c>
      <c r="BG41" s="70"/>
      <c r="BH41" s="208" t="e">
        <f t="shared" si="109"/>
        <v>#VALUE!</v>
      </c>
      <c r="BI41" s="207" t="e">
        <f t="shared" si="110"/>
        <v>#DIV/0!</v>
      </c>
      <c r="BJ41" s="70"/>
      <c r="BK41" s="192" t="e">
        <f t="shared" si="111"/>
        <v>#VALUE!</v>
      </c>
      <c r="BL41" s="206">
        <f t="shared" si="112"/>
        <v>0</v>
      </c>
      <c r="BM41" s="70"/>
      <c r="BN41" s="208" t="e">
        <f t="shared" si="113"/>
        <v>#VALUE!</v>
      </c>
      <c r="BO41" s="207" t="e">
        <f t="shared" si="114"/>
        <v>#DIV/0!</v>
      </c>
      <c r="BP41" s="70"/>
      <c r="BQ41" s="192" t="e">
        <f t="shared" si="115"/>
        <v>#VALUE!</v>
      </c>
      <c r="BR41" s="206">
        <f t="shared" si="116"/>
        <v>0</v>
      </c>
      <c r="BS41" s="70"/>
      <c r="BT41" s="208" t="e">
        <f t="shared" si="117"/>
        <v>#VALUE!</v>
      </c>
      <c r="BU41" s="207" t="e">
        <f t="shared" si="118"/>
        <v>#DIV/0!</v>
      </c>
      <c r="BV41" s="70"/>
      <c r="BW41" s="192" t="e">
        <f t="shared" si="119"/>
        <v>#VALUE!</v>
      </c>
      <c r="BX41" s="206">
        <f t="shared" si="120"/>
        <v>0</v>
      </c>
      <c r="BY41" s="70"/>
      <c r="BZ41" s="208" t="e">
        <f t="shared" si="121"/>
        <v>#VALUE!</v>
      </c>
      <c r="CA41" s="207" t="e">
        <f t="shared" si="122"/>
        <v>#DIV/0!</v>
      </c>
      <c r="CB41" s="70"/>
      <c r="CC41" s="192" t="e">
        <f t="shared" si="123"/>
        <v>#VALUE!</v>
      </c>
      <c r="CD41" s="206">
        <f t="shared" si="124"/>
        <v>0</v>
      </c>
      <c r="CE41" s="70"/>
      <c r="CF41" s="208" t="e">
        <f t="shared" si="125"/>
        <v>#VALUE!</v>
      </c>
      <c r="CG41" s="207" t="e">
        <f t="shared" si="126"/>
        <v>#DIV/0!</v>
      </c>
      <c r="CH41" s="70"/>
      <c r="CI41" s="192" t="e">
        <f t="shared" si="127"/>
        <v>#VALUE!</v>
      </c>
      <c r="CJ41" s="207">
        <f t="shared" si="128"/>
        <v>0</v>
      </c>
      <c r="CK41" s="70">
        <f t="shared" si="129"/>
        <v>0</v>
      </c>
      <c r="CL41" s="192" t="e">
        <f t="shared" si="130"/>
        <v>#VALUE!</v>
      </c>
      <c r="CM41" s="207" t="e">
        <f t="shared" si="131"/>
        <v>#DIV/0!</v>
      </c>
      <c r="CN41" s="70">
        <f t="shared" si="132"/>
        <v>0</v>
      </c>
      <c r="CO41" s="192" t="e">
        <f t="shared" si="133"/>
        <v>#VALUE!</v>
      </c>
      <c r="CP41" s="207">
        <f t="shared" si="134"/>
        <v>100</v>
      </c>
      <c r="CQ41" s="70">
        <f t="shared" si="135"/>
        <v>136.75</v>
      </c>
      <c r="CR41" s="192" t="e">
        <f t="shared" si="136"/>
        <v>#VALUE!</v>
      </c>
      <c r="CS41" s="207" t="e">
        <f t="shared" si="137"/>
        <v>#DIV/0!</v>
      </c>
      <c r="CT41" s="70">
        <f t="shared" si="138"/>
        <v>0</v>
      </c>
      <c r="CU41" s="192" t="e">
        <f t="shared" si="139"/>
        <v>#VALUE!</v>
      </c>
      <c r="CV41" s="202">
        <f t="shared" si="66"/>
        <v>0</v>
      </c>
      <c r="CW41" s="70">
        <f t="shared" si="140"/>
        <v>0</v>
      </c>
      <c r="CX41" s="192" t="e">
        <f t="shared" si="141"/>
        <v>#VALUE!</v>
      </c>
      <c r="CY41" s="202">
        <f t="shared" si="69"/>
        <v>1</v>
      </c>
      <c r="CZ41" s="70">
        <f t="shared" si="142"/>
        <v>136.75</v>
      </c>
      <c r="DA41" s="192" t="e">
        <f t="shared" si="143"/>
        <v>#VALUE!</v>
      </c>
    </row>
    <row r="42" spans="1:105" ht="15">
      <c r="A42" s="41" t="s">
        <v>870</v>
      </c>
      <c r="B42" s="315" t="s">
        <v>340</v>
      </c>
      <c r="C42" s="315" t="s">
        <v>341</v>
      </c>
      <c r="D42" s="312" t="s">
        <v>342</v>
      </c>
      <c r="E42" s="67" t="s">
        <v>673</v>
      </c>
      <c r="F42" s="506">
        <v>11.82</v>
      </c>
      <c r="G42" s="459">
        <v>116.59</v>
      </c>
      <c r="H42" s="276">
        <f t="shared" si="73"/>
        <v>116.59</v>
      </c>
      <c r="I42" s="368">
        <f t="shared" si="74"/>
        <v>116.59</v>
      </c>
      <c r="J42" s="132">
        <f t="shared" si="75"/>
        <v>0</v>
      </c>
      <c r="K42" s="132">
        <f t="shared" si="76"/>
        <v>0</v>
      </c>
      <c r="L42" s="39" t="e">
        <f t="shared" si="2"/>
        <v>#VALUE!</v>
      </c>
      <c r="M42" s="40" t="e">
        <f t="shared" si="77"/>
        <v>#VALUE!</v>
      </c>
      <c r="N42" s="193" t="e">
        <f t="shared" si="78"/>
        <v>#VALUE!</v>
      </c>
      <c r="O42" s="193" t="e">
        <f t="shared" si="79"/>
        <v>#VALUE!</v>
      </c>
      <c r="P42" s="207">
        <f t="shared" si="80"/>
        <v>0</v>
      </c>
      <c r="Q42" s="70"/>
      <c r="R42" s="208" t="e">
        <f t="shared" si="81"/>
        <v>#VALUE!</v>
      </c>
      <c r="S42" s="207" t="e">
        <f t="shared" si="82"/>
        <v>#DIV/0!</v>
      </c>
      <c r="T42" s="70"/>
      <c r="U42" s="192" t="e">
        <f t="shared" si="83"/>
        <v>#VALUE!</v>
      </c>
      <c r="V42" s="206">
        <f t="shared" si="84"/>
        <v>0</v>
      </c>
      <c r="W42" s="70"/>
      <c r="X42" s="208" t="e">
        <f t="shared" si="85"/>
        <v>#VALUE!</v>
      </c>
      <c r="Y42" s="207" t="e">
        <f t="shared" si="86"/>
        <v>#DIV/0!</v>
      </c>
      <c r="Z42" s="70"/>
      <c r="AA42" s="192" t="e">
        <f t="shared" si="87"/>
        <v>#VALUE!</v>
      </c>
      <c r="AB42" s="206">
        <f t="shared" si="88"/>
        <v>0</v>
      </c>
      <c r="AC42" s="70"/>
      <c r="AD42" s="208" t="e">
        <f t="shared" si="89"/>
        <v>#VALUE!</v>
      </c>
      <c r="AE42" s="207" t="e">
        <f t="shared" si="90"/>
        <v>#DIV/0!</v>
      </c>
      <c r="AF42" s="70"/>
      <c r="AG42" s="192" t="e">
        <f t="shared" si="91"/>
        <v>#VALUE!</v>
      </c>
      <c r="AH42" s="206">
        <f t="shared" si="92"/>
        <v>0</v>
      </c>
      <c r="AI42" s="70"/>
      <c r="AJ42" s="208" t="e">
        <f t="shared" si="93"/>
        <v>#VALUE!</v>
      </c>
      <c r="AK42" s="207" t="e">
        <f t="shared" si="94"/>
        <v>#DIV/0!</v>
      </c>
      <c r="AL42" s="70"/>
      <c r="AM42" s="192" t="e">
        <f t="shared" si="95"/>
        <v>#VALUE!</v>
      </c>
      <c r="AN42" s="206">
        <f t="shared" si="96"/>
        <v>0</v>
      </c>
      <c r="AO42" s="70"/>
      <c r="AP42" s="208" t="e">
        <f t="shared" si="97"/>
        <v>#VALUE!</v>
      </c>
      <c r="AQ42" s="207" t="e">
        <f t="shared" si="98"/>
        <v>#DIV/0!</v>
      </c>
      <c r="AR42" s="70"/>
      <c r="AS42" s="192" t="e">
        <f t="shared" si="99"/>
        <v>#VALUE!</v>
      </c>
      <c r="AT42" s="206">
        <f t="shared" si="100"/>
        <v>0</v>
      </c>
      <c r="AU42" s="70"/>
      <c r="AV42" s="208" t="e">
        <f t="shared" si="101"/>
        <v>#VALUE!</v>
      </c>
      <c r="AW42" s="207" t="e">
        <f t="shared" si="102"/>
        <v>#DIV/0!</v>
      </c>
      <c r="AX42" s="70"/>
      <c r="AY42" s="192" t="e">
        <f t="shared" si="103"/>
        <v>#VALUE!</v>
      </c>
      <c r="AZ42" s="206">
        <f t="shared" si="104"/>
        <v>0</v>
      </c>
      <c r="BA42" s="70"/>
      <c r="BB42" s="208" t="e">
        <f t="shared" si="105"/>
        <v>#VALUE!</v>
      </c>
      <c r="BC42" s="207" t="e">
        <f t="shared" si="106"/>
        <v>#DIV/0!</v>
      </c>
      <c r="BD42" s="70"/>
      <c r="BE42" s="192" t="e">
        <f t="shared" si="107"/>
        <v>#VALUE!</v>
      </c>
      <c r="BF42" s="206">
        <f t="shared" si="108"/>
        <v>0</v>
      </c>
      <c r="BG42" s="70"/>
      <c r="BH42" s="208" t="e">
        <f t="shared" si="109"/>
        <v>#VALUE!</v>
      </c>
      <c r="BI42" s="207" t="e">
        <f t="shared" si="110"/>
        <v>#DIV/0!</v>
      </c>
      <c r="BJ42" s="70"/>
      <c r="BK42" s="192" t="e">
        <f t="shared" si="111"/>
        <v>#VALUE!</v>
      </c>
      <c r="BL42" s="206">
        <f t="shared" si="112"/>
        <v>0</v>
      </c>
      <c r="BM42" s="70"/>
      <c r="BN42" s="208" t="e">
        <f t="shared" si="113"/>
        <v>#VALUE!</v>
      </c>
      <c r="BO42" s="207" t="e">
        <f t="shared" si="114"/>
        <v>#DIV/0!</v>
      </c>
      <c r="BP42" s="70"/>
      <c r="BQ42" s="192" t="e">
        <f t="shared" si="115"/>
        <v>#VALUE!</v>
      </c>
      <c r="BR42" s="206">
        <f t="shared" si="116"/>
        <v>0</v>
      </c>
      <c r="BS42" s="70"/>
      <c r="BT42" s="208" t="e">
        <f t="shared" si="117"/>
        <v>#VALUE!</v>
      </c>
      <c r="BU42" s="207" t="e">
        <f t="shared" si="118"/>
        <v>#DIV/0!</v>
      </c>
      <c r="BV42" s="70"/>
      <c r="BW42" s="192" t="e">
        <f t="shared" si="119"/>
        <v>#VALUE!</v>
      </c>
      <c r="BX42" s="206">
        <f t="shared" si="120"/>
        <v>0</v>
      </c>
      <c r="BY42" s="70"/>
      <c r="BZ42" s="208" t="e">
        <f t="shared" si="121"/>
        <v>#VALUE!</v>
      </c>
      <c r="CA42" s="207" t="e">
        <f t="shared" si="122"/>
        <v>#DIV/0!</v>
      </c>
      <c r="CB42" s="70"/>
      <c r="CC42" s="192" t="e">
        <f t="shared" si="123"/>
        <v>#VALUE!</v>
      </c>
      <c r="CD42" s="206">
        <f t="shared" si="124"/>
        <v>0</v>
      </c>
      <c r="CE42" s="70"/>
      <c r="CF42" s="208" t="e">
        <f t="shared" si="125"/>
        <v>#VALUE!</v>
      </c>
      <c r="CG42" s="207" t="e">
        <f t="shared" si="126"/>
        <v>#DIV/0!</v>
      </c>
      <c r="CH42" s="70"/>
      <c r="CI42" s="192" t="e">
        <f t="shared" si="127"/>
        <v>#VALUE!</v>
      </c>
      <c r="CJ42" s="207">
        <f t="shared" si="128"/>
        <v>0</v>
      </c>
      <c r="CK42" s="70">
        <f t="shared" si="129"/>
        <v>0</v>
      </c>
      <c r="CL42" s="192" t="e">
        <f t="shared" si="130"/>
        <v>#VALUE!</v>
      </c>
      <c r="CM42" s="207" t="e">
        <f t="shared" si="131"/>
        <v>#DIV/0!</v>
      </c>
      <c r="CN42" s="70">
        <f t="shared" si="132"/>
        <v>0</v>
      </c>
      <c r="CO42" s="192" t="e">
        <f t="shared" si="133"/>
        <v>#VALUE!</v>
      </c>
      <c r="CP42" s="207">
        <f t="shared" si="134"/>
        <v>100</v>
      </c>
      <c r="CQ42" s="70">
        <f t="shared" si="135"/>
        <v>116.59</v>
      </c>
      <c r="CR42" s="192" t="e">
        <f t="shared" si="136"/>
        <v>#VALUE!</v>
      </c>
      <c r="CS42" s="207" t="e">
        <f t="shared" si="137"/>
        <v>#DIV/0!</v>
      </c>
      <c r="CT42" s="70">
        <f t="shared" si="138"/>
        <v>0</v>
      </c>
      <c r="CU42" s="192" t="e">
        <f t="shared" si="139"/>
        <v>#VALUE!</v>
      </c>
      <c r="CV42" s="202">
        <f t="shared" si="66"/>
        <v>0</v>
      </c>
      <c r="CW42" s="70">
        <f t="shared" si="140"/>
        <v>0</v>
      </c>
      <c r="CX42" s="192" t="e">
        <f t="shared" si="141"/>
        <v>#VALUE!</v>
      </c>
      <c r="CY42" s="202">
        <f t="shared" si="69"/>
        <v>1</v>
      </c>
      <c r="CZ42" s="70">
        <f t="shared" si="142"/>
        <v>116.59</v>
      </c>
      <c r="DA42" s="192" t="e">
        <f t="shared" si="143"/>
        <v>#VALUE!</v>
      </c>
    </row>
    <row r="43" spans="1:105" ht="15">
      <c r="A43" s="41" t="s">
        <v>774</v>
      </c>
      <c r="B43" s="67" t="s">
        <v>46</v>
      </c>
      <c r="C43" s="315" t="s">
        <v>47</v>
      </c>
      <c r="D43" s="259" t="s">
        <v>48</v>
      </c>
      <c r="E43" s="67" t="s">
        <v>673</v>
      </c>
      <c r="F43" s="506">
        <v>42.42</v>
      </c>
      <c r="G43" s="459">
        <v>62.85</v>
      </c>
      <c r="H43" s="276">
        <f t="shared" si="73"/>
        <v>62.85</v>
      </c>
      <c r="I43" s="368">
        <f t="shared" si="74"/>
        <v>62.85</v>
      </c>
      <c r="J43" s="132">
        <f t="shared" si="75"/>
        <v>0</v>
      </c>
      <c r="K43" s="132">
        <f t="shared" si="76"/>
        <v>0</v>
      </c>
      <c r="L43" s="39" t="e">
        <f t="shared" si="2"/>
        <v>#VALUE!</v>
      </c>
      <c r="M43" s="40" t="e">
        <f t="shared" si="77"/>
        <v>#VALUE!</v>
      </c>
      <c r="N43" s="193" t="e">
        <f t="shared" si="78"/>
        <v>#VALUE!</v>
      </c>
      <c r="O43" s="193" t="e">
        <f t="shared" si="79"/>
        <v>#VALUE!</v>
      </c>
      <c r="P43" s="207">
        <f t="shared" si="80"/>
        <v>0</v>
      </c>
      <c r="Q43" s="70"/>
      <c r="R43" s="208" t="e">
        <f t="shared" si="81"/>
        <v>#VALUE!</v>
      </c>
      <c r="S43" s="207" t="e">
        <f t="shared" si="82"/>
        <v>#DIV/0!</v>
      </c>
      <c r="T43" s="70"/>
      <c r="U43" s="192" t="e">
        <f t="shared" si="83"/>
        <v>#VALUE!</v>
      </c>
      <c r="V43" s="206">
        <f t="shared" si="84"/>
        <v>0</v>
      </c>
      <c r="W43" s="70"/>
      <c r="X43" s="208" t="e">
        <f t="shared" si="85"/>
        <v>#VALUE!</v>
      </c>
      <c r="Y43" s="207" t="e">
        <f t="shared" si="86"/>
        <v>#DIV/0!</v>
      </c>
      <c r="Z43" s="70"/>
      <c r="AA43" s="192" t="e">
        <f t="shared" si="87"/>
        <v>#VALUE!</v>
      </c>
      <c r="AB43" s="206">
        <f t="shared" si="88"/>
        <v>0</v>
      </c>
      <c r="AC43" s="70"/>
      <c r="AD43" s="208" t="e">
        <f t="shared" si="89"/>
        <v>#VALUE!</v>
      </c>
      <c r="AE43" s="207" t="e">
        <f t="shared" si="90"/>
        <v>#DIV/0!</v>
      </c>
      <c r="AF43" s="70"/>
      <c r="AG43" s="192" t="e">
        <f t="shared" si="91"/>
        <v>#VALUE!</v>
      </c>
      <c r="AH43" s="206">
        <f t="shared" si="92"/>
        <v>0</v>
      </c>
      <c r="AI43" s="70"/>
      <c r="AJ43" s="208" t="e">
        <f t="shared" si="93"/>
        <v>#VALUE!</v>
      </c>
      <c r="AK43" s="207" t="e">
        <f t="shared" si="94"/>
        <v>#DIV/0!</v>
      </c>
      <c r="AL43" s="70"/>
      <c r="AM43" s="192" t="e">
        <f t="shared" si="95"/>
        <v>#VALUE!</v>
      </c>
      <c r="AN43" s="206">
        <f t="shared" si="96"/>
        <v>0</v>
      </c>
      <c r="AO43" s="70"/>
      <c r="AP43" s="208" t="e">
        <f t="shared" si="97"/>
        <v>#VALUE!</v>
      </c>
      <c r="AQ43" s="207" t="e">
        <f t="shared" si="98"/>
        <v>#DIV/0!</v>
      </c>
      <c r="AR43" s="70"/>
      <c r="AS43" s="192" t="e">
        <f t="shared" si="99"/>
        <v>#VALUE!</v>
      </c>
      <c r="AT43" s="206">
        <f t="shared" si="100"/>
        <v>0</v>
      </c>
      <c r="AU43" s="70"/>
      <c r="AV43" s="208" t="e">
        <f t="shared" si="101"/>
        <v>#VALUE!</v>
      </c>
      <c r="AW43" s="207" t="e">
        <f t="shared" si="102"/>
        <v>#DIV/0!</v>
      </c>
      <c r="AX43" s="70"/>
      <c r="AY43" s="192" t="e">
        <f t="shared" si="103"/>
        <v>#VALUE!</v>
      </c>
      <c r="AZ43" s="206">
        <f t="shared" si="104"/>
        <v>0</v>
      </c>
      <c r="BA43" s="70"/>
      <c r="BB43" s="208" t="e">
        <f t="shared" si="105"/>
        <v>#VALUE!</v>
      </c>
      <c r="BC43" s="207" t="e">
        <f t="shared" si="106"/>
        <v>#DIV/0!</v>
      </c>
      <c r="BD43" s="70"/>
      <c r="BE43" s="192" t="e">
        <f t="shared" si="107"/>
        <v>#VALUE!</v>
      </c>
      <c r="BF43" s="206">
        <f t="shared" si="108"/>
        <v>0</v>
      </c>
      <c r="BG43" s="70"/>
      <c r="BH43" s="208" t="e">
        <f t="shared" si="109"/>
        <v>#VALUE!</v>
      </c>
      <c r="BI43" s="207" t="e">
        <f t="shared" si="110"/>
        <v>#DIV/0!</v>
      </c>
      <c r="BJ43" s="70"/>
      <c r="BK43" s="192" t="e">
        <f t="shared" si="111"/>
        <v>#VALUE!</v>
      </c>
      <c r="BL43" s="206">
        <f t="shared" si="112"/>
        <v>0</v>
      </c>
      <c r="BM43" s="70"/>
      <c r="BN43" s="208" t="e">
        <f t="shared" si="113"/>
        <v>#VALUE!</v>
      </c>
      <c r="BO43" s="207" t="e">
        <f t="shared" si="114"/>
        <v>#DIV/0!</v>
      </c>
      <c r="BP43" s="70"/>
      <c r="BQ43" s="192" t="e">
        <f t="shared" si="115"/>
        <v>#VALUE!</v>
      </c>
      <c r="BR43" s="206">
        <f t="shared" si="116"/>
        <v>0</v>
      </c>
      <c r="BS43" s="70"/>
      <c r="BT43" s="208" t="e">
        <f t="shared" si="117"/>
        <v>#VALUE!</v>
      </c>
      <c r="BU43" s="207" t="e">
        <f t="shared" si="118"/>
        <v>#DIV/0!</v>
      </c>
      <c r="BV43" s="70"/>
      <c r="BW43" s="192" t="e">
        <f t="shared" si="119"/>
        <v>#VALUE!</v>
      </c>
      <c r="BX43" s="206">
        <f t="shared" si="120"/>
        <v>0</v>
      </c>
      <c r="BY43" s="70"/>
      <c r="BZ43" s="208" t="e">
        <f t="shared" si="121"/>
        <v>#VALUE!</v>
      </c>
      <c r="CA43" s="207" t="e">
        <f t="shared" si="122"/>
        <v>#DIV/0!</v>
      </c>
      <c r="CB43" s="70"/>
      <c r="CC43" s="192" t="e">
        <f t="shared" si="123"/>
        <v>#VALUE!</v>
      </c>
      <c r="CD43" s="206">
        <f t="shared" si="124"/>
        <v>0</v>
      </c>
      <c r="CE43" s="70"/>
      <c r="CF43" s="208" t="e">
        <f t="shared" si="125"/>
        <v>#VALUE!</v>
      </c>
      <c r="CG43" s="207" t="e">
        <f t="shared" si="126"/>
        <v>#DIV/0!</v>
      </c>
      <c r="CH43" s="70"/>
      <c r="CI43" s="192" t="e">
        <f t="shared" si="127"/>
        <v>#VALUE!</v>
      </c>
      <c r="CJ43" s="207">
        <f t="shared" si="128"/>
        <v>0</v>
      </c>
      <c r="CK43" s="70">
        <f t="shared" si="129"/>
        <v>0</v>
      </c>
      <c r="CL43" s="192" t="e">
        <f t="shared" si="130"/>
        <v>#VALUE!</v>
      </c>
      <c r="CM43" s="207" t="e">
        <f t="shared" si="131"/>
        <v>#DIV/0!</v>
      </c>
      <c r="CN43" s="70">
        <f t="shared" si="132"/>
        <v>0</v>
      </c>
      <c r="CO43" s="192" t="e">
        <f t="shared" si="133"/>
        <v>#VALUE!</v>
      </c>
      <c r="CP43" s="207">
        <f t="shared" si="134"/>
        <v>100</v>
      </c>
      <c r="CQ43" s="70">
        <f t="shared" si="135"/>
        <v>62.85</v>
      </c>
      <c r="CR43" s="192" t="e">
        <f t="shared" si="136"/>
        <v>#VALUE!</v>
      </c>
      <c r="CS43" s="207" t="e">
        <f t="shared" si="137"/>
        <v>#DIV/0!</v>
      </c>
      <c r="CT43" s="70">
        <f t="shared" si="138"/>
        <v>0</v>
      </c>
      <c r="CU43" s="192" t="e">
        <f t="shared" si="139"/>
        <v>#VALUE!</v>
      </c>
      <c r="CV43" s="202">
        <f t="shared" si="66"/>
        <v>0</v>
      </c>
      <c r="CW43" s="70">
        <f t="shared" si="140"/>
        <v>0</v>
      </c>
      <c r="CX43" s="192" t="e">
        <f t="shared" si="141"/>
        <v>#VALUE!</v>
      </c>
      <c r="CY43" s="202">
        <f t="shared" si="69"/>
        <v>1</v>
      </c>
      <c r="CZ43" s="70">
        <f t="shared" si="142"/>
        <v>62.85</v>
      </c>
      <c r="DA43" s="192" t="e">
        <f t="shared" si="143"/>
        <v>#VALUE!</v>
      </c>
    </row>
    <row r="44" spans="1:105" ht="15">
      <c r="A44" s="41" t="s">
        <v>871</v>
      </c>
      <c r="B44" s="67" t="s">
        <v>343</v>
      </c>
      <c r="C44" s="315" t="s">
        <v>344</v>
      </c>
      <c r="D44" s="259" t="s">
        <v>345</v>
      </c>
      <c r="E44" s="67" t="s">
        <v>673</v>
      </c>
      <c r="F44" s="506">
        <v>53.43</v>
      </c>
      <c r="G44" s="459">
        <v>128.01</v>
      </c>
      <c r="H44" s="276">
        <f t="shared" si="73"/>
        <v>128.01</v>
      </c>
      <c r="I44" s="368">
        <f t="shared" si="74"/>
        <v>128.01</v>
      </c>
      <c r="J44" s="132">
        <f t="shared" si="75"/>
        <v>0</v>
      </c>
      <c r="K44" s="132">
        <f t="shared" si="76"/>
        <v>0</v>
      </c>
      <c r="L44" s="39" t="e">
        <f t="shared" si="2"/>
        <v>#VALUE!</v>
      </c>
      <c r="M44" s="40" t="e">
        <f t="shared" si="77"/>
        <v>#VALUE!</v>
      </c>
      <c r="N44" s="193" t="e">
        <f t="shared" si="78"/>
        <v>#VALUE!</v>
      </c>
      <c r="O44" s="193" t="e">
        <f t="shared" si="79"/>
        <v>#VALUE!</v>
      </c>
      <c r="P44" s="207">
        <f t="shared" si="80"/>
        <v>0</v>
      </c>
      <c r="Q44" s="70"/>
      <c r="R44" s="208" t="e">
        <f t="shared" si="81"/>
        <v>#VALUE!</v>
      </c>
      <c r="S44" s="207" t="e">
        <f t="shared" si="82"/>
        <v>#DIV/0!</v>
      </c>
      <c r="T44" s="70"/>
      <c r="U44" s="192" t="e">
        <f t="shared" si="83"/>
        <v>#VALUE!</v>
      </c>
      <c r="V44" s="206">
        <f t="shared" si="84"/>
        <v>0</v>
      </c>
      <c r="W44" s="70"/>
      <c r="X44" s="208" t="e">
        <f t="shared" si="85"/>
        <v>#VALUE!</v>
      </c>
      <c r="Y44" s="207" t="e">
        <f t="shared" si="86"/>
        <v>#DIV/0!</v>
      </c>
      <c r="Z44" s="70"/>
      <c r="AA44" s="192" t="e">
        <f t="shared" si="87"/>
        <v>#VALUE!</v>
      </c>
      <c r="AB44" s="206">
        <f t="shared" si="88"/>
        <v>0</v>
      </c>
      <c r="AC44" s="70"/>
      <c r="AD44" s="208" t="e">
        <f t="shared" si="89"/>
        <v>#VALUE!</v>
      </c>
      <c r="AE44" s="207" t="e">
        <f t="shared" si="90"/>
        <v>#DIV/0!</v>
      </c>
      <c r="AF44" s="70"/>
      <c r="AG44" s="192" t="e">
        <f t="shared" si="91"/>
        <v>#VALUE!</v>
      </c>
      <c r="AH44" s="206">
        <f t="shared" si="92"/>
        <v>0</v>
      </c>
      <c r="AI44" s="70"/>
      <c r="AJ44" s="208" t="e">
        <f t="shared" si="93"/>
        <v>#VALUE!</v>
      </c>
      <c r="AK44" s="207" t="e">
        <f t="shared" si="94"/>
        <v>#DIV/0!</v>
      </c>
      <c r="AL44" s="70"/>
      <c r="AM44" s="192" t="e">
        <f t="shared" si="95"/>
        <v>#VALUE!</v>
      </c>
      <c r="AN44" s="206">
        <f t="shared" si="96"/>
        <v>0</v>
      </c>
      <c r="AO44" s="70"/>
      <c r="AP44" s="208" t="e">
        <f t="shared" si="97"/>
        <v>#VALUE!</v>
      </c>
      <c r="AQ44" s="207" t="e">
        <f t="shared" si="98"/>
        <v>#DIV/0!</v>
      </c>
      <c r="AR44" s="70"/>
      <c r="AS44" s="192" t="e">
        <f t="shared" si="99"/>
        <v>#VALUE!</v>
      </c>
      <c r="AT44" s="206">
        <f t="shared" si="100"/>
        <v>0</v>
      </c>
      <c r="AU44" s="70"/>
      <c r="AV44" s="208" t="e">
        <f t="shared" si="101"/>
        <v>#VALUE!</v>
      </c>
      <c r="AW44" s="207" t="e">
        <f t="shared" si="102"/>
        <v>#DIV/0!</v>
      </c>
      <c r="AX44" s="70"/>
      <c r="AY44" s="192" t="e">
        <f t="shared" si="103"/>
        <v>#VALUE!</v>
      </c>
      <c r="AZ44" s="206">
        <f t="shared" si="104"/>
        <v>0</v>
      </c>
      <c r="BA44" s="70"/>
      <c r="BB44" s="208" t="e">
        <f t="shared" si="105"/>
        <v>#VALUE!</v>
      </c>
      <c r="BC44" s="207" t="e">
        <f t="shared" si="106"/>
        <v>#DIV/0!</v>
      </c>
      <c r="BD44" s="70"/>
      <c r="BE44" s="192" t="e">
        <f t="shared" si="107"/>
        <v>#VALUE!</v>
      </c>
      <c r="BF44" s="206">
        <f t="shared" si="108"/>
        <v>0</v>
      </c>
      <c r="BG44" s="70"/>
      <c r="BH44" s="208" t="e">
        <f t="shared" si="109"/>
        <v>#VALUE!</v>
      </c>
      <c r="BI44" s="207" t="e">
        <f t="shared" si="110"/>
        <v>#DIV/0!</v>
      </c>
      <c r="BJ44" s="70"/>
      <c r="BK44" s="192" t="e">
        <f t="shared" si="111"/>
        <v>#VALUE!</v>
      </c>
      <c r="BL44" s="206">
        <f t="shared" si="112"/>
        <v>0</v>
      </c>
      <c r="BM44" s="70"/>
      <c r="BN44" s="208" t="e">
        <f t="shared" si="113"/>
        <v>#VALUE!</v>
      </c>
      <c r="BO44" s="207" t="e">
        <f t="shared" si="114"/>
        <v>#DIV/0!</v>
      </c>
      <c r="BP44" s="70"/>
      <c r="BQ44" s="192" t="e">
        <f t="shared" si="115"/>
        <v>#VALUE!</v>
      </c>
      <c r="BR44" s="206">
        <f t="shared" si="116"/>
        <v>0</v>
      </c>
      <c r="BS44" s="70"/>
      <c r="BT44" s="208" t="e">
        <f t="shared" si="117"/>
        <v>#VALUE!</v>
      </c>
      <c r="BU44" s="207" t="e">
        <f t="shared" si="118"/>
        <v>#DIV/0!</v>
      </c>
      <c r="BV44" s="70"/>
      <c r="BW44" s="192" t="e">
        <f t="shared" si="119"/>
        <v>#VALUE!</v>
      </c>
      <c r="BX44" s="206">
        <f t="shared" si="120"/>
        <v>0</v>
      </c>
      <c r="BY44" s="70"/>
      <c r="BZ44" s="208" t="e">
        <f t="shared" si="121"/>
        <v>#VALUE!</v>
      </c>
      <c r="CA44" s="207" t="e">
        <f t="shared" si="122"/>
        <v>#DIV/0!</v>
      </c>
      <c r="CB44" s="70"/>
      <c r="CC44" s="192" t="e">
        <f t="shared" si="123"/>
        <v>#VALUE!</v>
      </c>
      <c r="CD44" s="206">
        <f t="shared" si="124"/>
        <v>0</v>
      </c>
      <c r="CE44" s="70"/>
      <c r="CF44" s="208" t="e">
        <f t="shared" si="125"/>
        <v>#VALUE!</v>
      </c>
      <c r="CG44" s="207" t="e">
        <f t="shared" si="126"/>
        <v>#DIV/0!</v>
      </c>
      <c r="CH44" s="70"/>
      <c r="CI44" s="192" t="e">
        <f t="shared" si="127"/>
        <v>#VALUE!</v>
      </c>
      <c r="CJ44" s="207">
        <f t="shared" si="128"/>
        <v>0</v>
      </c>
      <c r="CK44" s="70">
        <f t="shared" si="129"/>
        <v>0</v>
      </c>
      <c r="CL44" s="192" t="e">
        <f t="shared" si="130"/>
        <v>#VALUE!</v>
      </c>
      <c r="CM44" s="207" t="e">
        <f t="shared" si="131"/>
        <v>#DIV/0!</v>
      </c>
      <c r="CN44" s="70">
        <f t="shared" si="132"/>
        <v>0</v>
      </c>
      <c r="CO44" s="192" t="e">
        <f t="shared" si="133"/>
        <v>#VALUE!</v>
      </c>
      <c r="CP44" s="207">
        <f t="shared" si="134"/>
        <v>100</v>
      </c>
      <c r="CQ44" s="70">
        <f t="shared" si="135"/>
        <v>128.01</v>
      </c>
      <c r="CR44" s="192" t="e">
        <f t="shared" si="136"/>
        <v>#VALUE!</v>
      </c>
      <c r="CS44" s="207" t="e">
        <f t="shared" si="137"/>
        <v>#DIV/0!</v>
      </c>
      <c r="CT44" s="70">
        <f t="shared" si="138"/>
        <v>0</v>
      </c>
      <c r="CU44" s="192" t="e">
        <f t="shared" si="139"/>
        <v>#VALUE!</v>
      </c>
      <c r="CV44" s="202">
        <f t="shared" si="66"/>
        <v>0</v>
      </c>
      <c r="CW44" s="70">
        <f t="shared" si="140"/>
        <v>0</v>
      </c>
      <c r="CX44" s="192" t="e">
        <f t="shared" si="141"/>
        <v>#VALUE!</v>
      </c>
      <c r="CY44" s="202">
        <f t="shared" si="69"/>
        <v>1</v>
      </c>
      <c r="CZ44" s="70">
        <f t="shared" si="142"/>
        <v>128.01</v>
      </c>
      <c r="DA44" s="192" t="e">
        <f t="shared" si="143"/>
        <v>#VALUE!</v>
      </c>
    </row>
    <row r="45" spans="1:105" ht="15">
      <c r="A45" s="41" t="s">
        <v>872</v>
      </c>
      <c r="B45" s="67" t="s">
        <v>346</v>
      </c>
      <c r="C45" s="315" t="s">
        <v>347</v>
      </c>
      <c r="D45" s="259" t="s">
        <v>348</v>
      </c>
      <c r="E45" s="306" t="s">
        <v>669</v>
      </c>
      <c r="F45" s="506">
        <v>122.67</v>
      </c>
      <c r="G45" s="459">
        <v>5</v>
      </c>
      <c r="H45" s="276">
        <f t="shared" si="73"/>
        <v>5</v>
      </c>
      <c r="I45" s="368">
        <f t="shared" si="74"/>
        <v>5</v>
      </c>
      <c r="J45" s="132">
        <f t="shared" si="75"/>
        <v>0</v>
      </c>
      <c r="K45" s="132">
        <f t="shared" si="76"/>
        <v>0</v>
      </c>
      <c r="L45" s="39" t="e">
        <f t="shared" si="2"/>
        <v>#VALUE!</v>
      </c>
      <c r="M45" s="40" t="e">
        <f t="shared" si="77"/>
        <v>#VALUE!</v>
      </c>
      <c r="N45" s="193" t="e">
        <f t="shared" si="78"/>
        <v>#VALUE!</v>
      </c>
      <c r="O45" s="193" t="e">
        <f t="shared" si="79"/>
        <v>#VALUE!</v>
      </c>
      <c r="P45" s="207">
        <f t="shared" si="80"/>
        <v>0</v>
      </c>
      <c r="Q45" s="70"/>
      <c r="R45" s="208" t="e">
        <f t="shared" si="81"/>
        <v>#VALUE!</v>
      </c>
      <c r="S45" s="207" t="e">
        <f t="shared" si="82"/>
        <v>#DIV/0!</v>
      </c>
      <c r="T45" s="70"/>
      <c r="U45" s="192" t="e">
        <f t="shared" si="83"/>
        <v>#VALUE!</v>
      </c>
      <c r="V45" s="206">
        <f t="shared" si="84"/>
        <v>0</v>
      </c>
      <c r="W45" s="70"/>
      <c r="X45" s="208" t="e">
        <f t="shared" si="85"/>
        <v>#VALUE!</v>
      </c>
      <c r="Y45" s="207" t="e">
        <f t="shared" si="86"/>
        <v>#DIV/0!</v>
      </c>
      <c r="Z45" s="70"/>
      <c r="AA45" s="192" t="e">
        <f t="shared" si="87"/>
        <v>#VALUE!</v>
      </c>
      <c r="AB45" s="206">
        <f t="shared" si="88"/>
        <v>0</v>
      </c>
      <c r="AC45" s="70"/>
      <c r="AD45" s="208" t="e">
        <f t="shared" si="89"/>
        <v>#VALUE!</v>
      </c>
      <c r="AE45" s="207" t="e">
        <f t="shared" si="90"/>
        <v>#DIV/0!</v>
      </c>
      <c r="AF45" s="70"/>
      <c r="AG45" s="192" t="e">
        <f t="shared" si="91"/>
        <v>#VALUE!</v>
      </c>
      <c r="AH45" s="206">
        <f t="shared" si="92"/>
        <v>0</v>
      </c>
      <c r="AI45" s="70"/>
      <c r="AJ45" s="208" t="e">
        <f t="shared" si="93"/>
        <v>#VALUE!</v>
      </c>
      <c r="AK45" s="207" t="e">
        <f t="shared" si="94"/>
        <v>#DIV/0!</v>
      </c>
      <c r="AL45" s="70"/>
      <c r="AM45" s="192" t="e">
        <f t="shared" si="95"/>
        <v>#VALUE!</v>
      </c>
      <c r="AN45" s="206">
        <f t="shared" si="96"/>
        <v>0</v>
      </c>
      <c r="AO45" s="70"/>
      <c r="AP45" s="208" t="e">
        <f t="shared" si="97"/>
        <v>#VALUE!</v>
      </c>
      <c r="AQ45" s="207" t="e">
        <f t="shared" si="98"/>
        <v>#DIV/0!</v>
      </c>
      <c r="AR45" s="70"/>
      <c r="AS45" s="192" t="e">
        <f t="shared" si="99"/>
        <v>#VALUE!</v>
      </c>
      <c r="AT45" s="206">
        <f t="shared" si="100"/>
        <v>0</v>
      </c>
      <c r="AU45" s="70"/>
      <c r="AV45" s="208" t="e">
        <f t="shared" si="101"/>
        <v>#VALUE!</v>
      </c>
      <c r="AW45" s="207" t="e">
        <f t="shared" si="102"/>
        <v>#DIV/0!</v>
      </c>
      <c r="AX45" s="70"/>
      <c r="AY45" s="192" t="e">
        <f t="shared" si="103"/>
        <v>#VALUE!</v>
      </c>
      <c r="AZ45" s="206">
        <f t="shared" si="104"/>
        <v>0</v>
      </c>
      <c r="BA45" s="70"/>
      <c r="BB45" s="208" t="e">
        <f t="shared" si="105"/>
        <v>#VALUE!</v>
      </c>
      <c r="BC45" s="207" t="e">
        <f t="shared" si="106"/>
        <v>#DIV/0!</v>
      </c>
      <c r="BD45" s="70"/>
      <c r="BE45" s="192" t="e">
        <f t="shared" si="107"/>
        <v>#VALUE!</v>
      </c>
      <c r="BF45" s="206">
        <f t="shared" si="108"/>
        <v>0</v>
      </c>
      <c r="BG45" s="70"/>
      <c r="BH45" s="208" t="e">
        <f t="shared" si="109"/>
        <v>#VALUE!</v>
      </c>
      <c r="BI45" s="207" t="e">
        <f t="shared" si="110"/>
        <v>#DIV/0!</v>
      </c>
      <c r="BJ45" s="70"/>
      <c r="BK45" s="192" t="e">
        <f t="shared" si="111"/>
        <v>#VALUE!</v>
      </c>
      <c r="BL45" s="206">
        <f t="shared" si="112"/>
        <v>0</v>
      </c>
      <c r="BM45" s="70"/>
      <c r="BN45" s="208" t="e">
        <f t="shared" si="113"/>
        <v>#VALUE!</v>
      </c>
      <c r="BO45" s="207" t="e">
        <f t="shared" si="114"/>
        <v>#DIV/0!</v>
      </c>
      <c r="BP45" s="70"/>
      <c r="BQ45" s="192" t="e">
        <f t="shared" si="115"/>
        <v>#VALUE!</v>
      </c>
      <c r="BR45" s="206">
        <f t="shared" si="116"/>
        <v>0</v>
      </c>
      <c r="BS45" s="70"/>
      <c r="BT45" s="208" t="e">
        <f t="shared" si="117"/>
        <v>#VALUE!</v>
      </c>
      <c r="BU45" s="207" t="e">
        <f t="shared" si="118"/>
        <v>#DIV/0!</v>
      </c>
      <c r="BV45" s="70"/>
      <c r="BW45" s="192" t="e">
        <f t="shared" si="119"/>
        <v>#VALUE!</v>
      </c>
      <c r="BX45" s="206">
        <f t="shared" si="120"/>
        <v>0</v>
      </c>
      <c r="BY45" s="70"/>
      <c r="BZ45" s="208" t="e">
        <f t="shared" si="121"/>
        <v>#VALUE!</v>
      </c>
      <c r="CA45" s="207" t="e">
        <f t="shared" si="122"/>
        <v>#DIV/0!</v>
      </c>
      <c r="CB45" s="70"/>
      <c r="CC45" s="192" t="e">
        <f t="shared" si="123"/>
        <v>#VALUE!</v>
      </c>
      <c r="CD45" s="206">
        <f t="shared" si="124"/>
        <v>0</v>
      </c>
      <c r="CE45" s="70"/>
      <c r="CF45" s="208" t="e">
        <f t="shared" si="125"/>
        <v>#VALUE!</v>
      </c>
      <c r="CG45" s="207" t="e">
        <f t="shared" si="126"/>
        <v>#DIV/0!</v>
      </c>
      <c r="CH45" s="70"/>
      <c r="CI45" s="192" t="e">
        <f t="shared" si="127"/>
        <v>#VALUE!</v>
      </c>
      <c r="CJ45" s="207">
        <f t="shared" si="128"/>
        <v>0</v>
      </c>
      <c r="CK45" s="70">
        <f t="shared" si="129"/>
        <v>0</v>
      </c>
      <c r="CL45" s="192" t="e">
        <f t="shared" si="130"/>
        <v>#VALUE!</v>
      </c>
      <c r="CM45" s="207" t="e">
        <f t="shared" si="131"/>
        <v>#DIV/0!</v>
      </c>
      <c r="CN45" s="70">
        <f t="shared" si="132"/>
        <v>0</v>
      </c>
      <c r="CO45" s="192" t="e">
        <f t="shared" si="133"/>
        <v>#VALUE!</v>
      </c>
      <c r="CP45" s="207">
        <f t="shared" si="134"/>
        <v>100</v>
      </c>
      <c r="CQ45" s="70">
        <f t="shared" si="135"/>
        <v>5</v>
      </c>
      <c r="CR45" s="192" t="e">
        <f t="shared" si="136"/>
        <v>#VALUE!</v>
      </c>
      <c r="CS45" s="207" t="e">
        <f t="shared" si="137"/>
        <v>#DIV/0!</v>
      </c>
      <c r="CT45" s="70">
        <f t="shared" si="138"/>
        <v>0</v>
      </c>
      <c r="CU45" s="192" t="e">
        <f t="shared" si="139"/>
        <v>#VALUE!</v>
      </c>
      <c r="CV45" s="202">
        <f t="shared" si="66"/>
        <v>0</v>
      </c>
      <c r="CW45" s="70">
        <f t="shared" si="140"/>
        <v>0</v>
      </c>
      <c r="CX45" s="192" t="e">
        <f t="shared" si="141"/>
        <v>#VALUE!</v>
      </c>
      <c r="CY45" s="202">
        <f t="shared" si="69"/>
        <v>1</v>
      </c>
      <c r="CZ45" s="70">
        <f t="shared" si="142"/>
        <v>5</v>
      </c>
      <c r="DA45" s="192" t="e">
        <f t="shared" si="143"/>
        <v>#VALUE!</v>
      </c>
    </row>
    <row r="46" spans="1:105" ht="15">
      <c r="A46" s="41" t="s">
        <v>873</v>
      </c>
      <c r="B46" s="315" t="s">
        <v>941</v>
      </c>
      <c r="C46" s="315" t="s">
        <v>942</v>
      </c>
      <c r="D46" s="312" t="s">
        <v>943</v>
      </c>
      <c r="E46" s="306" t="s">
        <v>669</v>
      </c>
      <c r="F46" s="506">
        <v>4.55</v>
      </c>
      <c r="G46" s="459">
        <v>14</v>
      </c>
      <c r="H46" s="276">
        <f t="shared" si="73"/>
        <v>14</v>
      </c>
      <c r="I46" s="368">
        <f t="shared" si="74"/>
        <v>14</v>
      </c>
      <c r="J46" s="132">
        <f t="shared" si="75"/>
        <v>0</v>
      </c>
      <c r="K46" s="132">
        <f t="shared" si="76"/>
        <v>0</v>
      </c>
      <c r="L46" s="39" t="e">
        <f t="shared" si="2"/>
        <v>#VALUE!</v>
      </c>
      <c r="M46" s="40" t="e">
        <f t="shared" si="77"/>
        <v>#VALUE!</v>
      </c>
      <c r="N46" s="193" t="e">
        <f t="shared" si="78"/>
        <v>#VALUE!</v>
      </c>
      <c r="O46" s="193" t="e">
        <f t="shared" si="79"/>
        <v>#VALUE!</v>
      </c>
      <c r="P46" s="207">
        <f t="shared" si="80"/>
        <v>0</v>
      </c>
      <c r="Q46" s="70"/>
      <c r="R46" s="208" t="e">
        <f t="shared" si="81"/>
        <v>#VALUE!</v>
      </c>
      <c r="S46" s="207" t="e">
        <f t="shared" si="82"/>
        <v>#DIV/0!</v>
      </c>
      <c r="T46" s="70"/>
      <c r="U46" s="192" t="e">
        <f t="shared" si="83"/>
        <v>#VALUE!</v>
      </c>
      <c r="V46" s="206">
        <f t="shared" si="84"/>
        <v>0</v>
      </c>
      <c r="W46" s="70"/>
      <c r="X46" s="208" t="e">
        <f t="shared" si="85"/>
        <v>#VALUE!</v>
      </c>
      <c r="Y46" s="207" t="e">
        <f t="shared" si="86"/>
        <v>#DIV/0!</v>
      </c>
      <c r="Z46" s="70"/>
      <c r="AA46" s="192" t="e">
        <f t="shared" si="87"/>
        <v>#VALUE!</v>
      </c>
      <c r="AB46" s="206">
        <f t="shared" si="88"/>
        <v>0</v>
      </c>
      <c r="AC46" s="70"/>
      <c r="AD46" s="208" t="e">
        <f t="shared" si="89"/>
        <v>#VALUE!</v>
      </c>
      <c r="AE46" s="207" t="e">
        <f t="shared" si="90"/>
        <v>#DIV/0!</v>
      </c>
      <c r="AF46" s="70"/>
      <c r="AG46" s="192" t="e">
        <f t="shared" si="91"/>
        <v>#VALUE!</v>
      </c>
      <c r="AH46" s="206">
        <f t="shared" si="92"/>
        <v>0</v>
      </c>
      <c r="AI46" s="70"/>
      <c r="AJ46" s="208" t="e">
        <f t="shared" si="93"/>
        <v>#VALUE!</v>
      </c>
      <c r="AK46" s="207" t="e">
        <f t="shared" si="94"/>
        <v>#DIV/0!</v>
      </c>
      <c r="AL46" s="70"/>
      <c r="AM46" s="192" t="e">
        <f t="shared" si="95"/>
        <v>#VALUE!</v>
      </c>
      <c r="AN46" s="206">
        <f t="shared" si="96"/>
        <v>0</v>
      </c>
      <c r="AO46" s="70"/>
      <c r="AP46" s="208" t="e">
        <f t="shared" si="97"/>
        <v>#VALUE!</v>
      </c>
      <c r="AQ46" s="207" t="e">
        <f t="shared" si="98"/>
        <v>#DIV/0!</v>
      </c>
      <c r="AR46" s="70"/>
      <c r="AS46" s="192" t="e">
        <f t="shared" si="99"/>
        <v>#VALUE!</v>
      </c>
      <c r="AT46" s="206">
        <f t="shared" si="100"/>
        <v>0</v>
      </c>
      <c r="AU46" s="70"/>
      <c r="AV46" s="208" t="e">
        <f t="shared" si="101"/>
        <v>#VALUE!</v>
      </c>
      <c r="AW46" s="207" t="e">
        <f t="shared" si="102"/>
        <v>#DIV/0!</v>
      </c>
      <c r="AX46" s="70"/>
      <c r="AY46" s="192" t="e">
        <f t="shared" si="103"/>
        <v>#VALUE!</v>
      </c>
      <c r="AZ46" s="206">
        <f t="shared" si="104"/>
        <v>0</v>
      </c>
      <c r="BA46" s="70"/>
      <c r="BB46" s="208" t="e">
        <f t="shared" si="105"/>
        <v>#VALUE!</v>
      </c>
      <c r="BC46" s="207" t="e">
        <f t="shared" si="106"/>
        <v>#DIV/0!</v>
      </c>
      <c r="BD46" s="70"/>
      <c r="BE46" s="192" t="e">
        <f t="shared" si="107"/>
        <v>#VALUE!</v>
      </c>
      <c r="BF46" s="206">
        <f t="shared" si="108"/>
        <v>0</v>
      </c>
      <c r="BG46" s="70"/>
      <c r="BH46" s="208" t="e">
        <f t="shared" si="109"/>
        <v>#VALUE!</v>
      </c>
      <c r="BI46" s="207" t="e">
        <f t="shared" si="110"/>
        <v>#DIV/0!</v>
      </c>
      <c r="BJ46" s="70"/>
      <c r="BK46" s="192" t="e">
        <f t="shared" si="111"/>
        <v>#VALUE!</v>
      </c>
      <c r="BL46" s="206">
        <f t="shared" si="112"/>
        <v>0</v>
      </c>
      <c r="BM46" s="70"/>
      <c r="BN46" s="208" t="e">
        <f t="shared" si="113"/>
        <v>#VALUE!</v>
      </c>
      <c r="BO46" s="207" t="e">
        <f t="shared" si="114"/>
        <v>#DIV/0!</v>
      </c>
      <c r="BP46" s="70"/>
      <c r="BQ46" s="192" t="e">
        <f t="shared" si="115"/>
        <v>#VALUE!</v>
      </c>
      <c r="BR46" s="206">
        <f t="shared" si="116"/>
        <v>0</v>
      </c>
      <c r="BS46" s="70"/>
      <c r="BT46" s="208" t="e">
        <f t="shared" si="117"/>
        <v>#VALUE!</v>
      </c>
      <c r="BU46" s="207" t="e">
        <f t="shared" si="118"/>
        <v>#DIV/0!</v>
      </c>
      <c r="BV46" s="70"/>
      <c r="BW46" s="192" t="e">
        <f t="shared" si="119"/>
        <v>#VALUE!</v>
      </c>
      <c r="BX46" s="206">
        <f t="shared" si="120"/>
        <v>0</v>
      </c>
      <c r="BY46" s="70"/>
      <c r="BZ46" s="208" t="e">
        <f t="shared" si="121"/>
        <v>#VALUE!</v>
      </c>
      <c r="CA46" s="207" t="e">
        <f t="shared" si="122"/>
        <v>#DIV/0!</v>
      </c>
      <c r="CB46" s="70"/>
      <c r="CC46" s="192" t="e">
        <f t="shared" si="123"/>
        <v>#VALUE!</v>
      </c>
      <c r="CD46" s="206">
        <f t="shared" si="124"/>
        <v>0</v>
      </c>
      <c r="CE46" s="70"/>
      <c r="CF46" s="208" t="e">
        <f t="shared" si="125"/>
        <v>#VALUE!</v>
      </c>
      <c r="CG46" s="207" t="e">
        <f t="shared" si="126"/>
        <v>#DIV/0!</v>
      </c>
      <c r="CH46" s="70"/>
      <c r="CI46" s="192" t="e">
        <f t="shared" si="127"/>
        <v>#VALUE!</v>
      </c>
      <c r="CJ46" s="207">
        <f t="shared" si="128"/>
        <v>0</v>
      </c>
      <c r="CK46" s="70">
        <f t="shared" si="129"/>
        <v>0</v>
      </c>
      <c r="CL46" s="192" t="e">
        <f t="shared" si="130"/>
        <v>#VALUE!</v>
      </c>
      <c r="CM46" s="207" t="e">
        <f t="shared" si="131"/>
        <v>#DIV/0!</v>
      </c>
      <c r="CN46" s="70">
        <f t="shared" si="132"/>
        <v>0</v>
      </c>
      <c r="CO46" s="192" t="e">
        <f t="shared" si="133"/>
        <v>#VALUE!</v>
      </c>
      <c r="CP46" s="207">
        <f t="shared" si="134"/>
        <v>100</v>
      </c>
      <c r="CQ46" s="70">
        <f t="shared" si="135"/>
        <v>14</v>
      </c>
      <c r="CR46" s="192" t="e">
        <f t="shared" si="136"/>
        <v>#VALUE!</v>
      </c>
      <c r="CS46" s="207" t="e">
        <f t="shared" si="137"/>
        <v>#DIV/0!</v>
      </c>
      <c r="CT46" s="70">
        <f t="shared" si="138"/>
        <v>0</v>
      </c>
      <c r="CU46" s="192" t="e">
        <f t="shared" si="139"/>
        <v>#VALUE!</v>
      </c>
      <c r="CV46" s="202">
        <f t="shared" si="66"/>
        <v>0</v>
      </c>
      <c r="CW46" s="70">
        <f t="shared" si="140"/>
        <v>0</v>
      </c>
      <c r="CX46" s="192" t="e">
        <f t="shared" si="141"/>
        <v>#VALUE!</v>
      </c>
      <c r="CY46" s="202">
        <f t="shared" si="69"/>
        <v>1</v>
      </c>
      <c r="CZ46" s="70">
        <f t="shared" si="142"/>
        <v>14</v>
      </c>
      <c r="DA46" s="192" t="e">
        <f t="shared" si="143"/>
        <v>#VALUE!</v>
      </c>
    </row>
    <row r="47" spans="1:105" ht="15">
      <c r="A47" s="41" t="s">
        <v>874</v>
      </c>
      <c r="B47" s="315" t="s">
        <v>349</v>
      </c>
      <c r="C47" s="315" t="s">
        <v>350</v>
      </c>
      <c r="D47" s="312" t="s">
        <v>351</v>
      </c>
      <c r="E47" s="306" t="s">
        <v>669</v>
      </c>
      <c r="F47" s="506">
        <v>12.68</v>
      </c>
      <c r="G47" s="459">
        <v>12</v>
      </c>
      <c r="H47" s="276">
        <f t="shared" si="73"/>
        <v>12</v>
      </c>
      <c r="I47" s="368">
        <f t="shared" si="74"/>
        <v>12</v>
      </c>
      <c r="J47" s="132">
        <f t="shared" si="75"/>
        <v>0</v>
      </c>
      <c r="K47" s="132">
        <f t="shared" si="76"/>
        <v>0</v>
      </c>
      <c r="L47" s="39" t="e">
        <f t="shared" si="2"/>
        <v>#VALUE!</v>
      </c>
      <c r="M47" s="40" t="e">
        <f t="shared" si="77"/>
        <v>#VALUE!</v>
      </c>
      <c r="N47" s="193" t="e">
        <f t="shared" si="78"/>
        <v>#VALUE!</v>
      </c>
      <c r="O47" s="193" t="e">
        <f t="shared" si="79"/>
        <v>#VALUE!</v>
      </c>
      <c r="P47" s="207">
        <f t="shared" si="80"/>
        <v>0</v>
      </c>
      <c r="Q47" s="70"/>
      <c r="R47" s="208" t="e">
        <f t="shared" si="81"/>
        <v>#VALUE!</v>
      </c>
      <c r="S47" s="207" t="e">
        <f t="shared" si="82"/>
        <v>#DIV/0!</v>
      </c>
      <c r="T47" s="70"/>
      <c r="U47" s="192" t="e">
        <f t="shared" si="83"/>
        <v>#VALUE!</v>
      </c>
      <c r="V47" s="206">
        <f t="shared" si="84"/>
        <v>0</v>
      </c>
      <c r="W47" s="70"/>
      <c r="X47" s="208" t="e">
        <f t="shared" si="85"/>
        <v>#VALUE!</v>
      </c>
      <c r="Y47" s="207" t="e">
        <f t="shared" si="86"/>
        <v>#DIV/0!</v>
      </c>
      <c r="Z47" s="70"/>
      <c r="AA47" s="192" t="e">
        <f t="shared" si="87"/>
        <v>#VALUE!</v>
      </c>
      <c r="AB47" s="206">
        <f t="shared" si="88"/>
        <v>0</v>
      </c>
      <c r="AC47" s="70"/>
      <c r="AD47" s="208" t="e">
        <f t="shared" si="89"/>
        <v>#VALUE!</v>
      </c>
      <c r="AE47" s="207" t="e">
        <f t="shared" si="90"/>
        <v>#DIV/0!</v>
      </c>
      <c r="AF47" s="70"/>
      <c r="AG47" s="192" t="e">
        <f t="shared" si="91"/>
        <v>#VALUE!</v>
      </c>
      <c r="AH47" s="206">
        <f t="shared" si="92"/>
        <v>0</v>
      </c>
      <c r="AI47" s="70"/>
      <c r="AJ47" s="208" t="e">
        <f t="shared" si="93"/>
        <v>#VALUE!</v>
      </c>
      <c r="AK47" s="207" t="e">
        <f t="shared" si="94"/>
        <v>#DIV/0!</v>
      </c>
      <c r="AL47" s="70"/>
      <c r="AM47" s="192" t="e">
        <f t="shared" si="95"/>
        <v>#VALUE!</v>
      </c>
      <c r="AN47" s="206">
        <f t="shared" si="96"/>
        <v>0</v>
      </c>
      <c r="AO47" s="70"/>
      <c r="AP47" s="208" t="e">
        <f t="shared" si="97"/>
        <v>#VALUE!</v>
      </c>
      <c r="AQ47" s="207" t="e">
        <f t="shared" si="98"/>
        <v>#DIV/0!</v>
      </c>
      <c r="AR47" s="70"/>
      <c r="AS47" s="192" t="e">
        <f t="shared" si="99"/>
        <v>#VALUE!</v>
      </c>
      <c r="AT47" s="206">
        <f t="shared" si="100"/>
        <v>0</v>
      </c>
      <c r="AU47" s="70"/>
      <c r="AV47" s="208" t="e">
        <f t="shared" si="101"/>
        <v>#VALUE!</v>
      </c>
      <c r="AW47" s="207" t="e">
        <f t="shared" si="102"/>
        <v>#DIV/0!</v>
      </c>
      <c r="AX47" s="70"/>
      <c r="AY47" s="192" t="e">
        <f t="shared" si="103"/>
        <v>#VALUE!</v>
      </c>
      <c r="AZ47" s="206">
        <f t="shared" si="104"/>
        <v>0</v>
      </c>
      <c r="BA47" s="70"/>
      <c r="BB47" s="208" t="e">
        <f t="shared" si="105"/>
        <v>#VALUE!</v>
      </c>
      <c r="BC47" s="207" t="e">
        <f t="shared" si="106"/>
        <v>#DIV/0!</v>
      </c>
      <c r="BD47" s="70"/>
      <c r="BE47" s="192" t="e">
        <f t="shared" si="107"/>
        <v>#VALUE!</v>
      </c>
      <c r="BF47" s="206">
        <f t="shared" si="108"/>
        <v>0</v>
      </c>
      <c r="BG47" s="70"/>
      <c r="BH47" s="208" t="e">
        <f t="shared" si="109"/>
        <v>#VALUE!</v>
      </c>
      <c r="BI47" s="207" t="e">
        <f t="shared" si="110"/>
        <v>#DIV/0!</v>
      </c>
      <c r="BJ47" s="70"/>
      <c r="BK47" s="192" t="e">
        <f t="shared" si="111"/>
        <v>#VALUE!</v>
      </c>
      <c r="BL47" s="206">
        <f t="shared" si="112"/>
        <v>0</v>
      </c>
      <c r="BM47" s="70"/>
      <c r="BN47" s="208" t="e">
        <f t="shared" si="113"/>
        <v>#VALUE!</v>
      </c>
      <c r="BO47" s="207" t="e">
        <f t="shared" si="114"/>
        <v>#DIV/0!</v>
      </c>
      <c r="BP47" s="70"/>
      <c r="BQ47" s="192" t="e">
        <f t="shared" si="115"/>
        <v>#VALUE!</v>
      </c>
      <c r="BR47" s="206">
        <f t="shared" si="116"/>
        <v>0</v>
      </c>
      <c r="BS47" s="70"/>
      <c r="BT47" s="208" t="e">
        <f t="shared" si="117"/>
        <v>#VALUE!</v>
      </c>
      <c r="BU47" s="207" t="e">
        <f t="shared" si="118"/>
        <v>#DIV/0!</v>
      </c>
      <c r="BV47" s="70"/>
      <c r="BW47" s="192" t="e">
        <f t="shared" si="119"/>
        <v>#VALUE!</v>
      </c>
      <c r="BX47" s="206">
        <f t="shared" si="120"/>
        <v>0</v>
      </c>
      <c r="BY47" s="70"/>
      <c r="BZ47" s="208" t="e">
        <f t="shared" si="121"/>
        <v>#VALUE!</v>
      </c>
      <c r="CA47" s="207" t="e">
        <f t="shared" si="122"/>
        <v>#DIV/0!</v>
      </c>
      <c r="CB47" s="70"/>
      <c r="CC47" s="192" t="e">
        <f t="shared" si="123"/>
        <v>#VALUE!</v>
      </c>
      <c r="CD47" s="206">
        <f t="shared" si="124"/>
        <v>0</v>
      </c>
      <c r="CE47" s="70"/>
      <c r="CF47" s="208" t="e">
        <f t="shared" si="125"/>
        <v>#VALUE!</v>
      </c>
      <c r="CG47" s="207" t="e">
        <f t="shared" si="126"/>
        <v>#DIV/0!</v>
      </c>
      <c r="CH47" s="70"/>
      <c r="CI47" s="192" t="e">
        <f t="shared" si="127"/>
        <v>#VALUE!</v>
      </c>
      <c r="CJ47" s="207">
        <f t="shared" si="128"/>
        <v>0</v>
      </c>
      <c r="CK47" s="70">
        <f t="shared" si="129"/>
        <v>0</v>
      </c>
      <c r="CL47" s="192" t="e">
        <f t="shared" si="130"/>
        <v>#VALUE!</v>
      </c>
      <c r="CM47" s="207" t="e">
        <f t="shared" si="131"/>
        <v>#DIV/0!</v>
      </c>
      <c r="CN47" s="70">
        <f t="shared" si="132"/>
        <v>0</v>
      </c>
      <c r="CO47" s="192" t="e">
        <f t="shared" si="133"/>
        <v>#VALUE!</v>
      </c>
      <c r="CP47" s="207">
        <f t="shared" si="134"/>
        <v>100</v>
      </c>
      <c r="CQ47" s="70">
        <f t="shared" si="135"/>
        <v>12</v>
      </c>
      <c r="CR47" s="192" t="e">
        <f t="shared" si="136"/>
        <v>#VALUE!</v>
      </c>
      <c r="CS47" s="207" t="e">
        <f t="shared" si="137"/>
        <v>#DIV/0!</v>
      </c>
      <c r="CT47" s="70">
        <f t="shared" si="138"/>
        <v>0</v>
      </c>
      <c r="CU47" s="192" t="e">
        <f t="shared" si="139"/>
        <v>#VALUE!</v>
      </c>
      <c r="CV47" s="202">
        <f t="shared" si="66"/>
        <v>0</v>
      </c>
      <c r="CW47" s="70">
        <f t="shared" si="140"/>
        <v>0</v>
      </c>
      <c r="CX47" s="192" t="e">
        <f t="shared" si="141"/>
        <v>#VALUE!</v>
      </c>
      <c r="CY47" s="202">
        <f t="shared" si="69"/>
        <v>1</v>
      </c>
      <c r="CZ47" s="70">
        <f t="shared" si="142"/>
        <v>12</v>
      </c>
      <c r="DA47" s="192" t="e">
        <f t="shared" si="143"/>
        <v>#VALUE!</v>
      </c>
    </row>
    <row r="48" spans="1:105" ht="15">
      <c r="A48" s="41" t="s">
        <v>729</v>
      </c>
      <c r="B48" s="67" t="s">
        <v>37</v>
      </c>
      <c r="C48" s="315" t="s">
        <v>38</v>
      </c>
      <c r="D48" s="259" t="s">
        <v>39</v>
      </c>
      <c r="E48" s="306" t="s">
        <v>669</v>
      </c>
      <c r="F48" s="506">
        <v>44.95</v>
      </c>
      <c r="G48" s="459">
        <v>4</v>
      </c>
      <c r="H48" s="276">
        <f t="shared" si="73"/>
        <v>4</v>
      </c>
      <c r="I48" s="368">
        <f t="shared" si="74"/>
        <v>4</v>
      </c>
      <c r="J48" s="132">
        <f t="shared" si="75"/>
        <v>0</v>
      </c>
      <c r="K48" s="132">
        <f t="shared" si="76"/>
        <v>0</v>
      </c>
      <c r="L48" s="39" t="e">
        <f t="shared" si="2"/>
        <v>#VALUE!</v>
      </c>
      <c r="M48" s="40" t="e">
        <f t="shared" si="77"/>
        <v>#VALUE!</v>
      </c>
      <c r="N48" s="193" t="e">
        <f t="shared" si="78"/>
        <v>#VALUE!</v>
      </c>
      <c r="O48" s="193" t="e">
        <f t="shared" si="79"/>
        <v>#VALUE!</v>
      </c>
      <c r="P48" s="207">
        <f t="shared" si="80"/>
        <v>0</v>
      </c>
      <c r="Q48" s="70"/>
      <c r="R48" s="208" t="e">
        <f t="shared" si="81"/>
        <v>#VALUE!</v>
      </c>
      <c r="S48" s="207" t="e">
        <f t="shared" si="82"/>
        <v>#DIV/0!</v>
      </c>
      <c r="T48" s="70"/>
      <c r="U48" s="192" t="e">
        <f t="shared" si="83"/>
        <v>#VALUE!</v>
      </c>
      <c r="V48" s="206">
        <f t="shared" si="84"/>
        <v>0</v>
      </c>
      <c r="W48" s="70"/>
      <c r="X48" s="208" t="e">
        <f t="shared" si="85"/>
        <v>#VALUE!</v>
      </c>
      <c r="Y48" s="207" t="e">
        <f t="shared" si="86"/>
        <v>#DIV/0!</v>
      </c>
      <c r="Z48" s="70"/>
      <c r="AA48" s="192" t="e">
        <f t="shared" si="87"/>
        <v>#VALUE!</v>
      </c>
      <c r="AB48" s="206">
        <f t="shared" si="88"/>
        <v>0</v>
      </c>
      <c r="AC48" s="70"/>
      <c r="AD48" s="208" t="e">
        <f t="shared" si="89"/>
        <v>#VALUE!</v>
      </c>
      <c r="AE48" s="207" t="e">
        <f t="shared" si="90"/>
        <v>#DIV/0!</v>
      </c>
      <c r="AF48" s="70"/>
      <c r="AG48" s="192" t="e">
        <f t="shared" si="91"/>
        <v>#VALUE!</v>
      </c>
      <c r="AH48" s="206">
        <f t="shared" si="92"/>
        <v>0</v>
      </c>
      <c r="AI48" s="70"/>
      <c r="AJ48" s="208" t="e">
        <f t="shared" si="93"/>
        <v>#VALUE!</v>
      </c>
      <c r="AK48" s="207" t="e">
        <f t="shared" si="94"/>
        <v>#DIV/0!</v>
      </c>
      <c r="AL48" s="70"/>
      <c r="AM48" s="192" t="e">
        <f t="shared" si="95"/>
        <v>#VALUE!</v>
      </c>
      <c r="AN48" s="206">
        <f t="shared" si="96"/>
        <v>0</v>
      </c>
      <c r="AO48" s="70"/>
      <c r="AP48" s="208" t="e">
        <f t="shared" si="97"/>
        <v>#VALUE!</v>
      </c>
      <c r="AQ48" s="207" t="e">
        <f t="shared" si="98"/>
        <v>#DIV/0!</v>
      </c>
      <c r="AR48" s="70"/>
      <c r="AS48" s="192" t="e">
        <f t="shared" si="99"/>
        <v>#VALUE!</v>
      </c>
      <c r="AT48" s="206">
        <f t="shared" si="100"/>
        <v>0</v>
      </c>
      <c r="AU48" s="70"/>
      <c r="AV48" s="208" t="e">
        <f t="shared" si="101"/>
        <v>#VALUE!</v>
      </c>
      <c r="AW48" s="207" t="e">
        <f t="shared" si="102"/>
        <v>#DIV/0!</v>
      </c>
      <c r="AX48" s="70"/>
      <c r="AY48" s="192" t="e">
        <f t="shared" si="103"/>
        <v>#VALUE!</v>
      </c>
      <c r="AZ48" s="206">
        <f t="shared" si="104"/>
        <v>0</v>
      </c>
      <c r="BA48" s="70"/>
      <c r="BB48" s="208" t="e">
        <f t="shared" si="105"/>
        <v>#VALUE!</v>
      </c>
      <c r="BC48" s="207" t="e">
        <f t="shared" si="106"/>
        <v>#DIV/0!</v>
      </c>
      <c r="BD48" s="70"/>
      <c r="BE48" s="192" t="e">
        <f t="shared" si="107"/>
        <v>#VALUE!</v>
      </c>
      <c r="BF48" s="206">
        <f t="shared" si="108"/>
        <v>0</v>
      </c>
      <c r="BG48" s="70"/>
      <c r="BH48" s="208" t="e">
        <f t="shared" si="109"/>
        <v>#VALUE!</v>
      </c>
      <c r="BI48" s="207" t="e">
        <f t="shared" si="110"/>
        <v>#DIV/0!</v>
      </c>
      <c r="BJ48" s="70"/>
      <c r="BK48" s="192" t="e">
        <f t="shared" si="111"/>
        <v>#VALUE!</v>
      </c>
      <c r="BL48" s="206">
        <f t="shared" si="112"/>
        <v>0</v>
      </c>
      <c r="BM48" s="70"/>
      <c r="BN48" s="208" t="e">
        <f t="shared" si="113"/>
        <v>#VALUE!</v>
      </c>
      <c r="BO48" s="207" t="e">
        <f t="shared" si="114"/>
        <v>#DIV/0!</v>
      </c>
      <c r="BP48" s="70"/>
      <c r="BQ48" s="192" t="e">
        <f t="shared" si="115"/>
        <v>#VALUE!</v>
      </c>
      <c r="BR48" s="206">
        <f t="shared" si="116"/>
        <v>0</v>
      </c>
      <c r="BS48" s="70"/>
      <c r="BT48" s="208" t="e">
        <f t="shared" si="117"/>
        <v>#VALUE!</v>
      </c>
      <c r="BU48" s="207" t="e">
        <f t="shared" si="118"/>
        <v>#DIV/0!</v>
      </c>
      <c r="BV48" s="70"/>
      <c r="BW48" s="192" t="e">
        <f t="shared" si="119"/>
        <v>#VALUE!</v>
      </c>
      <c r="BX48" s="206">
        <f t="shared" si="120"/>
        <v>0</v>
      </c>
      <c r="BY48" s="70"/>
      <c r="BZ48" s="208" t="e">
        <f t="shared" si="121"/>
        <v>#VALUE!</v>
      </c>
      <c r="CA48" s="207" t="e">
        <f t="shared" si="122"/>
        <v>#DIV/0!</v>
      </c>
      <c r="CB48" s="70"/>
      <c r="CC48" s="192" t="e">
        <f t="shared" si="123"/>
        <v>#VALUE!</v>
      </c>
      <c r="CD48" s="206">
        <f t="shared" si="124"/>
        <v>0</v>
      </c>
      <c r="CE48" s="70"/>
      <c r="CF48" s="208" t="e">
        <f t="shared" si="125"/>
        <v>#VALUE!</v>
      </c>
      <c r="CG48" s="207" t="e">
        <f t="shared" si="126"/>
        <v>#DIV/0!</v>
      </c>
      <c r="CH48" s="70"/>
      <c r="CI48" s="192" t="e">
        <f t="shared" si="127"/>
        <v>#VALUE!</v>
      </c>
      <c r="CJ48" s="207">
        <f t="shared" si="128"/>
        <v>0</v>
      </c>
      <c r="CK48" s="70">
        <f t="shared" si="129"/>
        <v>0</v>
      </c>
      <c r="CL48" s="192" t="e">
        <f t="shared" si="130"/>
        <v>#VALUE!</v>
      </c>
      <c r="CM48" s="207" t="e">
        <f t="shared" si="131"/>
        <v>#DIV/0!</v>
      </c>
      <c r="CN48" s="70">
        <f t="shared" si="132"/>
        <v>0</v>
      </c>
      <c r="CO48" s="192" t="e">
        <f t="shared" si="133"/>
        <v>#VALUE!</v>
      </c>
      <c r="CP48" s="207">
        <f t="shared" si="134"/>
        <v>100</v>
      </c>
      <c r="CQ48" s="70">
        <f t="shared" si="135"/>
        <v>4</v>
      </c>
      <c r="CR48" s="192" t="e">
        <f t="shared" si="136"/>
        <v>#VALUE!</v>
      </c>
      <c r="CS48" s="207" t="e">
        <f t="shared" si="137"/>
        <v>#DIV/0!</v>
      </c>
      <c r="CT48" s="70">
        <f t="shared" si="138"/>
        <v>0</v>
      </c>
      <c r="CU48" s="192" t="e">
        <f t="shared" si="139"/>
        <v>#VALUE!</v>
      </c>
      <c r="CV48" s="202">
        <f t="shared" si="66"/>
        <v>0</v>
      </c>
      <c r="CW48" s="70">
        <f t="shared" si="140"/>
        <v>0</v>
      </c>
      <c r="CX48" s="192" t="e">
        <f t="shared" si="141"/>
        <v>#VALUE!</v>
      </c>
      <c r="CY48" s="202">
        <f t="shared" si="69"/>
        <v>1</v>
      </c>
      <c r="CZ48" s="70">
        <f t="shared" si="142"/>
        <v>4</v>
      </c>
      <c r="DA48" s="192" t="e">
        <f t="shared" si="143"/>
        <v>#VALUE!</v>
      </c>
    </row>
    <row r="49" spans="1:105" ht="15">
      <c r="A49" s="41" t="s">
        <v>740</v>
      </c>
      <c r="B49" s="67" t="s">
        <v>352</v>
      </c>
      <c r="C49" s="315" t="s">
        <v>353</v>
      </c>
      <c r="D49" s="259" t="s">
        <v>354</v>
      </c>
      <c r="E49" s="306" t="s">
        <v>669</v>
      </c>
      <c r="F49" s="506">
        <v>61.47</v>
      </c>
      <c r="G49" s="459">
        <v>1</v>
      </c>
      <c r="H49" s="276">
        <f t="shared" si="73"/>
        <v>1</v>
      </c>
      <c r="I49" s="368">
        <f t="shared" si="74"/>
        <v>1</v>
      </c>
      <c r="J49" s="132">
        <f t="shared" si="75"/>
        <v>0</v>
      </c>
      <c r="K49" s="132">
        <f t="shared" si="76"/>
        <v>0</v>
      </c>
      <c r="L49" s="39" t="e">
        <f t="shared" si="2"/>
        <v>#VALUE!</v>
      </c>
      <c r="M49" s="40" t="e">
        <f t="shared" si="77"/>
        <v>#VALUE!</v>
      </c>
      <c r="N49" s="193" t="e">
        <f t="shared" si="78"/>
        <v>#VALUE!</v>
      </c>
      <c r="O49" s="193" t="e">
        <f t="shared" si="79"/>
        <v>#VALUE!</v>
      </c>
      <c r="P49" s="207">
        <f t="shared" si="80"/>
        <v>0</v>
      </c>
      <c r="Q49" s="70"/>
      <c r="R49" s="208" t="e">
        <f t="shared" si="81"/>
        <v>#VALUE!</v>
      </c>
      <c r="S49" s="207" t="e">
        <f t="shared" si="82"/>
        <v>#DIV/0!</v>
      </c>
      <c r="T49" s="70"/>
      <c r="U49" s="192" t="e">
        <f t="shared" si="83"/>
        <v>#VALUE!</v>
      </c>
      <c r="V49" s="206">
        <f t="shared" si="84"/>
        <v>0</v>
      </c>
      <c r="W49" s="70"/>
      <c r="X49" s="208" t="e">
        <f t="shared" si="85"/>
        <v>#VALUE!</v>
      </c>
      <c r="Y49" s="207" t="e">
        <f t="shared" si="86"/>
        <v>#DIV/0!</v>
      </c>
      <c r="Z49" s="70"/>
      <c r="AA49" s="192" t="e">
        <f t="shared" si="87"/>
        <v>#VALUE!</v>
      </c>
      <c r="AB49" s="206">
        <f t="shared" si="88"/>
        <v>0</v>
      </c>
      <c r="AC49" s="70"/>
      <c r="AD49" s="208" t="e">
        <f t="shared" si="89"/>
        <v>#VALUE!</v>
      </c>
      <c r="AE49" s="207" t="e">
        <f t="shared" si="90"/>
        <v>#DIV/0!</v>
      </c>
      <c r="AF49" s="70"/>
      <c r="AG49" s="192" t="e">
        <f t="shared" si="91"/>
        <v>#VALUE!</v>
      </c>
      <c r="AH49" s="206">
        <f t="shared" si="92"/>
        <v>0</v>
      </c>
      <c r="AI49" s="70"/>
      <c r="AJ49" s="208" t="e">
        <f t="shared" si="93"/>
        <v>#VALUE!</v>
      </c>
      <c r="AK49" s="207" t="e">
        <f t="shared" si="94"/>
        <v>#DIV/0!</v>
      </c>
      <c r="AL49" s="70"/>
      <c r="AM49" s="192" t="e">
        <f t="shared" si="95"/>
        <v>#VALUE!</v>
      </c>
      <c r="AN49" s="206">
        <f t="shared" si="96"/>
        <v>0</v>
      </c>
      <c r="AO49" s="70"/>
      <c r="AP49" s="208" t="e">
        <f t="shared" si="97"/>
        <v>#VALUE!</v>
      </c>
      <c r="AQ49" s="207" t="e">
        <f t="shared" si="98"/>
        <v>#DIV/0!</v>
      </c>
      <c r="AR49" s="70"/>
      <c r="AS49" s="192" t="e">
        <f t="shared" si="99"/>
        <v>#VALUE!</v>
      </c>
      <c r="AT49" s="206">
        <f t="shared" si="100"/>
        <v>0</v>
      </c>
      <c r="AU49" s="70"/>
      <c r="AV49" s="208" t="e">
        <f t="shared" si="101"/>
        <v>#VALUE!</v>
      </c>
      <c r="AW49" s="207" t="e">
        <f t="shared" si="102"/>
        <v>#DIV/0!</v>
      </c>
      <c r="AX49" s="70"/>
      <c r="AY49" s="192" t="e">
        <f t="shared" si="103"/>
        <v>#VALUE!</v>
      </c>
      <c r="AZ49" s="206">
        <f t="shared" si="104"/>
        <v>0</v>
      </c>
      <c r="BA49" s="70"/>
      <c r="BB49" s="208" t="e">
        <f t="shared" si="105"/>
        <v>#VALUE!</v>
      </c>
      <c r="BC49" s="207" t="e">
        <f t="shared" si="106"/>
        <v>#DIV/0!</v>
      </c>
      <c r="BD49" s="70"/>
      <c r="BE49" s="192" t="e">
        <f t="shared" si="107"/>
        <v>#VALUE!</v>
      </c>
      <c r="BF49" s="206">
        <f t="shared" si="108"/>
        <v>0</v>
      </c>
      <c r="BG49" s="70"/>
      <c r="BH49" s="208" t="e">
        <f t="shared" si="109"/>
        <v>#VALUE!</v>
      </c>
      <c r="BI49" s="207" t="e">
        <f t="shared" si="110"/>
        <v>#DIV/0!</v>
      </c>
      <c r="BJ49" s="70"/>
      <c r="BK49" s="192" t="e">
        <f t="shared" si="111"/>
        <v>#VALUE!</v>
      </c>
      <c r="BL49" s="206">
        <f t="shared" si="112"/>
        <v>0</v>
      </c>
      <c r="BM49" s="70"/>
      <c r="BN49" s="208" t="e">
        <f t="shared" si="113"/>
        <v>#VALUE!</v>
      </c>
      <c r="BO49" s="207" t="e">
        <f t="shared" si="114"/>
        <v>#DIV/0!</v>
      </c>
      <c r="BP49" s="70"/>
      <c r="BQ49" s="192" t="e">
        <f t="shared" si="115"/>
        <v>#VALUE!</v>
      </c>
      <c r="BR49" s="206">
        <f t="shared" si="116"/>
        <v>0</v>
      </c>
      <c r="BS49" s="70"/>
      <c r="BT49" s="208" t="e">
        <f t="shared" si="117"/>
        <v>#VALUE!</v>
      </c>
      <c r="BU49" s="207" t="e">
        <f t="shared" si="118"/>
        <v>#DIV/0!</v>
      </c>
      <c r="BV49" s="70"/>
      <c r="BW49" s="192" t="e">
        <f t="shared" si="119"/>
        <v>#VALUE!</v>
      </c>
      <c r="BX49" s="206">
        <f t="shared" si="120"/>
        <v>0</v>
      </c>
      <c r="BY49" s="70"/>
      <c r="BZ49" s="208" t="e">
        <f t="shared" si="121"/>
        <v>#VALUE!</v>
      </c>
      <c r="CA49" s="207" t="e">
        <f t="shared" si="122"/>
        <v>#DIV/0!</v>
      </c>
      <c r="CB49" s="70"/>
      <c r="CC49" s="192" t="e">
        <f t="shared" si="123"/>
        <v>#VALUE!</v>
      </c>
      <c r="CD49" s="206">
        <f t="shared" si="124"/>
        <v>0</v>
      </c>
      <c r="CE49" s="70"/>
      <c r="CF49" s="208" t="e">
        <f t="shared" si="125"/>
        <v>#VALUE!</v>
      </c>
      <c r="CG49" s="207" t="e">
        <f t="shared" si="126"/>
        <v>#DIV/0!</v>
      </c>
      <c r="CH49" s="70"/>
      <c r="CI49" s="192" t="e">
        <f t="shared" si="127"/>
        <v>#VALUE!</v>
      </c>
      <c r="CJ49" s="207">
        <f t="shared" si="128"/>
        <v>0</v>
      </c>
      <c r="CK49" s="70">
        <f t="shared" si="129"/>
        <v>0</v>
      </c>
      <c r="CL49" s="192" t="e">
        <f t="shared" si="130"/>
        <v>#VALUE!</v>
      </c>
      <c r="CM49" s="207" t="e">
        <f t="shared" si="131"/>
        <v>#DIV/0!</v>
      </c>
      <c r="CN49" s="70">
        <f t="shared" si="132"/>
        <v>0</v>
      </c>
      <c r="CO49" s="192" t="e">
        <f t="shared" si="133"/>
        <v>#VALUE!</v>
      </c>
      <c r="CP49" s="207">
        <f t="shared" si="134"/>
        <v>100</v>
      </c>
      <c r="CQ49" s="70">
        <f t="shared" si="135"/>
        <v>1</v>
      </c>
      <c r="CR49" s="192" t="e">
        <f t="shared" si="136"/>
        <v>#VALUE!</v>
      </c>
      <c r="CS49" s="207" t="e">
        <f t="shared" si="137"/>
        <v>#DIV/0!</v>
      </c>
      <c r="CT49" s="70">
        <f t="shared" si="138"/>
        <v>0</v>
      </c>
      <c r="CU49" s="192" t="e">
        <f t="shared" si="139"/>
        <v>#VALUE!</v>
      </c>
      <c r="CV49" s="202">
        <f t="shared" si="66"/>
        <v>0</v>
      </c>
      <c r="CW49" s="70">
        <f t="shared" si="140"/>
        <v>0</v>
      </c>
      <c r="CX49" s="192" t="e">
        <f t="shared" si="141"/>
        <v>#VALUE!</v>
      </c>
      <c r="CY49" s="202">
        <f t="shared" si="69"/>
        <v>1</v>
      </c>
      <c r="CZ49" s="70">
        <f t="shared" si="142"/>
        <v>1</v>
      </c>
      <c r="DA49" s="192" t="e">
        <f t="shared" si="143"/>
        <v>#VALUE!</v>
      </c>
    </row>
    <row r="50" spans="1:105" ht="15">
      <c r="A50" s="41" t="s">
        <v>741</v>
      </c>
      <c r="B50" s="67" t="s">
        <v>944</v>
      </c>
      <c r="C50" s="315" t="s">
        <v>945</v>
      </c>
      <c r="D50" s="259" t="s">
        <v>946</v>
      </c>
      <c r="E50" s="306" t="s">
        <v>669</v>
      </c>
      <c r="F50" s="506">
        <v>12.18</v>
      </c>
      <c r="G50" s="459">
        <v>17</v>
      </c>
      <c r="H50" s="276">
        <f t="shared" si="73"/>
        <v>17</v>
      </c>
      <c r="I50" s="368">
        <f t="shared" si="74"/>
        <v>17</v>
      </c>
      <c r="J50" s="132">
        <f t="shared" si="75"/>
        <v>0</v>
      </c>
      <c r="K50" s="132">
        <f t="shared" si="76"/>
        <v>0</v>
      </c>
      <c r="L50" s="39" t="e">
        <f t="shared" si="2"/>
        <v>#VALUE!</v>
      </c>
      <c r="M50" s="40" t="e">
        <f t="shared" si="77"/>
        <v>#VALUE!</v>
      </c>
      <c r="N50" s="193" t="e">
        <f t="shared" si="78"/>
        <v>#VALUE!</v>
      </c>
      <c r="O50" s="193" t="e">
        <f t="shared" si="79"/>
        <v>#VALUE!</v>
      </c>
      <c r="P50" s="207">
        <f t="shared" si="80"/>
        <v>0</v>
      </c>
      <c r="Q50" s="70"/>
      <c r="R50" s="208" t="e">
        <f t="shared" si="81"/>
        <v>#VALUE!</v>
      </c>
      <c r="S50" s="207" t="e">
        <f t="shared" si="82"/>
        <v>#DIV/0!</v>
      </c>
      <c r="T50" s="70"/>
      <c r="U50" s="192" t="e">
        <f t="shared" si="83"/>
        <v>#VALUE!</v>
      </c>
      <c r="V50" s="206">
        <f t="shared" si="84"/>
        <v>0</v>
      </c>
      <c r="W50" s="70"/>
      <c r="X50" s="208" t="e">
        <f t="shared" si="85"/>
        <v>#VALUE!</v>
      </c>
      <c r="Y50" s="207" t="e">
        <f t="shared" si="86"/>
        <v>#DIV/0!</v>
      </c>
      <c r="Z50" s="70"/>
      <c r="AA50" s="192" t="e">
        <f t="shared" si="87"/>
        <v>#VALUE!</v>
      </c>
      <c r="AB50" s="206">
        <f t="shared" si="88"/>
        <v>0</v>
      </c>
      <c r="AC50" s="70"/>
      <c r="AD50" s="208" t="e">
        <f t="shared" si="89"/>
        <v>#VALUE!</v>
      </c>
      <c r="AE50" s="207" t="e">
        <f t="shared" si="90"/>
        <v>#DIV/0!</v>
      </c>
      <c r="AF50" s="70"/>
      <c r="AG50" s="192" t="e">
        <f t="shared" si="91"/>
        <v>#VALUE!</v>
      </c>
      <c r="AH50" s="206">
        <f t="shared" si="92"/>
        <v>0</v>
      </c>
      <c r="AI50" s="70"/>
      <c r="AJ50" s="208" t="e">
        <f t="shared" si="93"/>
        <v>#VALUE!</v>
      </c>
      <c r="AK50" s="207" t="e">
        <f t="shared" si="94"/>
        <v>#DIV/0!</v>
      </c>
      <c r="AL50" s="70"/>
      <c r="AM50" s="192" t="e">
        <f t="shared" si="95"/>
        <v>#VALUE!</v>
      </c>
      <c r="AN50" s="206">
        <f t="shared" si="96"/>
        <v>0</v>
      </c>
      <c r="AO50" s="70"/>
      <c r="AP50" s="208" t="e">
        <f t="shared" si="97"/>
        <v>#VALUE!</v>
      </c>
      <c r="AQ50" s="207" t="e">
        <f t="shared" si="98"/>
        <v>#DIV/0!</v>
      </c>
      <c r="AR50" s="70"/>
      <c r="AS50" s="192" t="e">
        <f t="shared" si="99"/>
        <v>#VALUE!</v>
      </c>
      <c r="AT50" s="206">
        <f t="shared" si="100"/>
        <v>0</v>
      </c>
      <c r="AU50" s="70"/>
      <c r="AV50" s="208" t="e">
        <f t="shared" si="101"/>
        <v>#VALUE!</v>
      </c>
      <c r="AW50" s="207" t="e">
        <f t="shared" si="102"/>
        <v>#DIV/0!</v>
      </c>
      <c r="AX50" s="70"/>
      <c r="AY50" s="192" t="e">
        <f t="shared" si="103"/>
        <v>#VALUE!</v>
      </c>
      <c r="AZ50" s="206">
        <f t="shared" si="104"/>
        <v>0</v>
      </c>
      <c r="BA50" s="70"/>
      <c r="BB50" s="208" t="e">
        <f t="shared" si="105"/>
        <v>#VALUE!</v>
      </c>
      <c r="BC50" s="207" t="e">
        <f t="shared" si="106"/>
        <v>#DIV/0!</v>
      </c>
      <c r="BD50" s="70"/>
      <c r="BE50" s="192" t="e">
        <f t="shared" si="107"/>
        <v>#VALUE!</v>
      </c>
      <c r="BF50" s="206">
        <f t="shared" si="108"/>
        <v>0</v>
      </c>
      <c r="BG50" s="70"/>
      <c r="BH50" s="208" t="e">
        <f t="shared" si="109"/>
        <v>#VALUE!</v>
      </c>
      <c r="BI50" s="207" t="e">
        <f t="shared" si="110"/>
        <v>#DIV/0!</v>
      </c>
      <c r="BJ50" s="70"/>
      <c r="BK50" s="192" t="e">
        <f t="shared" si="111"/>
        <v>#VALUE!</v>
      </c>
      <c r="BL50" s="206">
        <f t="shared" si="112"/>
        <v>0</v>
      </c>
      <c r="BM50" s="70"/>
      <c r="BN50" s="208" t="e">
        <f t="shared" si="113"/>
        <v>#VALUE!</v>
      </c>
      <c r="BO50" s="207" t="e">
        <f t="shared" si="114"/>
        <v>#DIV/0!</v>
      </c>
      <c r="BP50" s="70"/>
      <c r="BQ50" s="192" t="e">
        <f t="shared" si="115"/>
        <v>#VALUE!</v>
      </c>
      <c r="BR50" s="206">
        <f t="shared" si="116"/>
        <v>0</v>
      </c>
      <c r="BS50" s="70"/>
      <c r="BT50" s="208" t="e">
        <f t="shared" si="117"/>
        <v>#VALUE!</v>
      </c>
      <c r="BU50" s="207" t="e">
        <f t="shared" si="118"/>
        <v>#DIV/0!</v>
      </c>
      <c r="BV50" s="70"/>
      <c r="BW50" s="192" t="e">
        <f t="shared" si="119"/>
        <v>#VALUE!</v>
      </c>
      <c r="BX50" s="206">
        <f t="shared" si="120"/>
        <v>0</v>
      </c>
      <c r="BY50" s="70"/>
      <c r="BZ50" s="208" t="e">
        <f t="shared" si="121"/>
        <v>#VALUE!</v>
      </c>
      <c r="CA50" s="207" t="e">
        <f t="shared" si="122"/>
        <v>#DIV/0!</v>
      </c>
      <c r="CB50" s="70"/>
      <c r="CC50" s="192" t="e">
        <f t="shared" si="123"/>
        <v>#VALUE!</v>
      </c>
      <c r="CD50" s="206">
        <f t="shared" si="124"/>
        <v>0</v>
      </c>
      <c r="CE50" s="70"/>
      <c r="CF50" s="208" t="e">
        <f t="shared" si="125"/>
        <v>#VALUE!</v>
      </c>
      <c r="CG50" s="207" t="e">
        <f t="shared" si="126"/>
        <v>#DIV/0!</v>
      </c>
      <c r="CH50" s="70"/>
      <c r="CI50" s="192" t="e">
        <f t="shared" si="127"/>
        <v>#VALUE!</v>
      </c>
      <c r="CJ50" s="207">
        <f t="shared" si="128"/>
        <v>0</v>
      </c>
      <c r="CK50" s="70">
        <f t="shared" si="129"/>
        <v>0</v>
      </c>
      <c r="CL50" s="192" t="e">
        <f t="shared" si="130"/>
        <v>#VALUE!</v>
      </c>
      <c r="CM50" s="207" t="e">
        <f t="shared" si="131"/>
        <v>#DIV/0!</v>
      </c>
      <c r="CN50" s="70">
        <f t="shared" si="132"/>
        <v>0</v>
      </c>
      <c r="CO50" s="192" t="e">
        <f t="shared" si="133"/>
        <v>#VALUE!</v>
      </c>
      <c r="CP50" s="207">
        <f t="shared" si="134"/>
        <v>100</v>
      </c>
      <c r="CQ50" s="70">
        <f t="shared" si="135"/>
        <v>17</v>
      </c>
      <c r="CR50" s="192" t="e">
        <f t="shared" si="136"/>
        <v>#VALUE!</v>
      </c>
      <c r="CS50" s="207" t="e">
        <f t="shared" si="137"/>
        <v>#DIV/0!</v>
      </c>
      <c r="CT50" s="70">
        <f t="shared" si="138"/>
        <v>0</v>
      </c>
      <c r="CU50" s="192" t="e">
        <f t="shared" si="139"/>
        <v>#VALUE!</v>
      </c>
      <c r="CV50" s="202">
        <f t="shared" si="66"/>
        <v>0</v>
      </c>
      <c r="CW50" s="70">
        <f t="shared" si="140"/>
        <v>0</v>
      </c>
      <c r="CX50" s="192" t="e">
        <f t="shared" si="141"/>
        <v>#VALUE!</v>
      </c>
      <c r="CY50" s="202">
        <f t="shared" si="69"/>
        <v>1</v>
      </c>
      <c r="CZ50" s="70">
        <f t="shared" si="142"/>
        <v>17</v>
      </c>
      <c r="DA50" s="192" t="e">
        <f t="shared" si="143"/>
        <v>#VALUE!</v>
      </c>
    </row>
    <row r="51" spans="1:105" ht="15">
      <c r="A51" s="41" t="s">
        <v>730</v>
      </c>
      <c r="B51" s="67" t="s">
        <v>355</v>
      </c>
      <c r="C51" s="315" t="s">
        <v>356</v>
      </c>
      <c r="D51" s="259" t="s">
        <v>357</v>
      </c>
      <c r="E51" s="306" t="s">
        <v>669</v>
      </c>
      <c r="F51" s="506">
        <v>40.64</v>
      </c>
      <c r="G51" s="459">
        <v>12</v>
      </c>
      <c r="H51" s="276">
        <f t="shared" si="73"/>
        <v>12</v>
      </c>
      <c r="I51" s="368">
        <f t="shared" si="74"/>
        <v>12</v>
      </c>
      <c r="J51" s="132">
        <f t="shared" si="75"/>
        <v>0</v>
      </c>
      <c r="K51" s="132">
        <f t="shared" si="76"/>
        <v>0</v>
      </c>
      <c r="L51" s="39" t="e">
        <f t="shared" si="2"/>
        <v>#VALUE!</v>
      </c>
      <c r="M51" s="40" t="e">
        <f t="shared" si="77"/>
        <v>#VALUE!</v>
      </c>
      <c r="N51" s="193" t="e">
        <f t="shared" si="78"/>
        <v>#VALUE!</v>
      </c>
      <c r="O51" s="193" t="e">
        <f t="shared" si="79"/>
        <v>#VALUE!</v>
      </c>
      <c r="P51" s="207">
        <f t="shared" si="80"/>
        <v>0</v>
      </c>
      <c r="Q51" s="70"/>
      <c r="R51" s="208" t="e">
        <f t="shared" si="81"/>
        <v>#VALUE!</v>
      </c>
      <c r="S51" s="207" t="e">
        <f t="shared" si="82"/>
        <v>#DIV/0!</v>
      </c>
      <c r="T51" s="70"/>
      <c r="U51" s="192" t="e">
        <f t="shared" si="83"/>
        <v>#VALUE!</v>
      </c>
      <c r="V51" s="206">
        <f t="shared" si="84"/>
        <v>0</v>
      </c>
      <c r="W51" s="70"/>
      <c r="X51" s="208" t="e">
        <f t="shared" si="85"/>
        <v>#VALUE!</v>
      </c>
      <c r="Y51" s="207" t="e">
        <f t="shared" si="86"/>
        <v>#DIV/0!</v>
      </c>
      <c r="Z51" s="70"/>
      <c r="AA51" s="192" t="e">
        <f t="shared" si="87"/>
        <v>#VALUE!</v>
      </c>
      <c r="AB51" s="206">
        <f t="shared" si="88"/>
        <v>0</v>
      </c>
      <c r="AC51" s="70"/>
      <c r="AD51" s="208" t="e">
        <f t="shared" si="89"/>
        <v>#VALUE!</v>
      </c>
      <c r="AE51" s="207" t="e">
        <f t="shared" si="90"/>
        <v>#DIV/0!</v>
      </c>
      <c r="AF51" s="70"/>
      <c r="AG51" s="192" t="e">
        <f t="shared" si="91"/>
        <v>#VALUE!</v>
      </c>
      <c r="AH51" s="206">
        <f t="shared" si="92"/>
        <v>0</v>
      </c>
      <c r="AI51" s="70"/>
      <c r="AJ51" s="208" t="e">
        <f t="shared" si="93"/>
        <v>#VALUE!</v>
      </c>
      <c r="AK51" s="207" t="e">
        <f t="shared" si="94"/>
        <v>#DIV/0!</v>
      </c>
      <c r="AL51" s="70"/>
      <c r="AM51" s="192" t="e">
        <f t="shared" si="95"/>
        <v>#VALUE!</v>
      </c>
      <c r="AN51" s="206">
        <f t="shared" si="96"/>
        <v>0</v>
      </c>
      <c r="AO51" s="70"/>
      <c r="AP51" s="208" t="e">
        <f t="shared" si="97"/>
        <v>#VALUE!</v>
      </c>
      <c r="AQ51" s="207" t="e">
        <f t="shared" si="98"/>
        <v>#DIV/0!</v>
      </c>
      <c r="AR51" s="70"/>
      <c r="AS51" s="192" t="e">
        <f t="shared" si="99"/>
        <v>#VALUE!</v>
      </c>
      <c r="AT51" s="206">
        <f t="shared" si="100"/>
        <v>0</v>
      </c>
      <c r="AU51" s="70"/>
      <c r="AV51" s="208" t="e">
        <f t="shared" si="101"/>
        <v>#VALUE!</v>
      </c>
      <c r="AW51" s="207" t="e">
        <f t="shared" si="102"/>
        <v>#DIV/0!</v>
      </c>
      <c r="AX51" s="70"/>
      <c r="AY51" s="192" t="e">
        <f t="shared" si="103"/>
        <v>#VALUE!</v>
      </c>
      <c r="AZ51" s="206">
        <f t="shared" si="104"/>
        <v>0</v>
      </c>
      <c r="BA51" s="70"/>
      <c r="BB51" s="208" t="e">
        <f t="shared" si="105"/>
        <v>#VALUE!</v>
      </c>
      <c r="BC51" s="207" t="e">
        <f t="shared" si="106"/>
        <v>#DIV/0!</v>
      </c>
      <c r="BD51" s="70"/>
      <c r="BE51" s="192" t="e">
        <f t="shared" si="107"/>
        <v>#VALUE!</v>
      </c>
      <c r="BF51" s="206">
        <f t="shared" si="108"/>
        <v>0</v>
      </c>
      <c r="BG51" s="70"/>
      <c r="BH51" s="208" t="e">
        <f t="shared" si="109"/>
        <v>#VALUE!</v>
      </c>
      <c r="BI51" s="207" t="e">
        <f t="shared" si="110"/>
        <v>#DIV/0!</v>
      </c>
      <c r="BJ51" s="70"/>
      <c r="BK51" s="192" t="e">
        <f t="shared" si="111"/>
        <v>#VALUE!</v>
      </c>
      <c r="BL51" s="206">
        <f t="shared" si="112"/>
        <v>0</v>
      </c>
      <c r="BM51" s="70"/>
      <c r="BN51" s="208" t="e">
        <f t="shared" si="113"/>
        <v>#VALUE!</v>
      </c>
      <c r="BO51" s="207" t="e">
        <f t="shared" si="114"/>
        <v>#DIV/0!</v>
      </c>
      <c r="BP51" s="70"/>
      <c r="BQ51" s="192" t="e">
        <f t="shared" si="115"/>
        <v>#VALUE!</v>
      </c>
      <c r="BR51" s="206">
        <f t="shared" si="116"/>
        <v>0</v>
      </c>
      <c r="BS51" s="70"/>
      <c r="BT51" s="208" t="e">
        <f t="shared" si="117"/>
        <v>#VALUE!</v>
      </c>
      <c r="BU51" s="207" t="e">
        <f t="shared" si="118"/>
        <v>#DIV/0!</v>
      </c>
      <c r="BV51" s="70"/>
      <c r="BW51" s="192" t="e">
        <f t="shared" si="119"/>
        <v>#VALUE!</v>
      </c>
      <c r="BX51" s="206">
        <f t="shared" si="120"/>
        <v>0</v>
      </c>
      <c r="BY51" s="70"/>
      <c r="BZ51" s="208" t="e">
        <f t="shared" si="121"/>
        <v>#VALUE!</v>
      </c>
      <c r="CA51" s="207" t="e">
        <f t="shared" si="122"/>
        <v>#DIV/0!</v>
      </c>
      <c r="CB51" s="70"/>
      <c r="CC51" s="192" t="e">
        <f t="shared" si="123"/>
        <v>#VALUE!</v>
      </c>
      <c r="CD51" s="206">
        <f t="shared" si="124"/>
        <v>0</v>
      </c>
      <c r="CE51" s="70"/>
      <c r="CF51" s="208" t="e">
        <f t="shared" si="125"/>
        <v>#VALUE!</v>
      </c>
      <c r="CG51" s="207" t="e">
        <f t="shared" si="126"/>
        <v>#DIV/0!</v>
      </c>
      <c r="CH51" s="70"/>
      <c r="CI51" s="192" t="e">
        <f t="shared" si="127"/>
        <v>#VALUE!</v>
      </c>
      <c r="CJ51" s="207">
        <f t="shared" si="128"/>
        <v>0</v>
      </c>
      <c r="CK51" s="70">
        <f t="shared" si="129"/>
        <v>0</v>
      </c>
      <c r="CL51" s="192" t="e">
        <f t="shared" si="130"/>
        <v>#VALUE!</v>
      </c>
      <c r="CM51" s="207" t="e">
        <f t="shared" si="131"/>
        <v>#DIV/0!</v>
      </c>
      <c r="CN51" s="70">
        <f t="shared" si="132"/>
        <v>0</v>
      </c>
      <c r="CO51" s="192" t="e">
        <f t="shared" si="133"/>
        <v>#VALUE!</v>
      </c>
      <c r="CP51" s="207">
        <f t="shared" si="134"/>
        <v>100</v>
      </c>
      <c r="CQ51" s="70">
        <f t="shared" si="135"/>
        <v>12</v>
      </c>
      <c r="CR51" s="192" t="e">
        <f t="shared" si="136"/>
        <v>#VALUE!</v>
      </c>
      <c r="CS51" s="207" t="e">
        <f t="shared" si="137"/>
        <v>#DIV/0!</v>
      </c>
      <c r="CT51" s="70">
        <f t="shared" si="138"/>
        <v>0</v>
      </c>
      <c r="CU51" s="192" t="e">
        <f t="shared" si="139"/>
        <v>#VALUE!</v>
      </c>
      <c r="CV51" s="202">
        <f t="shared" si="66"/>
        <v>0</v>
      </c>
      <c r="CW51" s="70">
        <f t="shared" si="140"/>
        <v>0</v>
      </c>
      <c r="CX51" s="192" t="e">
        <f t="shared" si="141"/>
        <v>#VALUE!</v>
      </c>
      <c r="CY51" s="202">
        <f t="shared" si="69"/>
        <v>1</v>
      </c>
      <c r="CZ51" s="70">
        <f t="shared" si="142"/>
        <v>12</v>
      </c>
      <c r="DA51" s="192" t="e">
        <f t="shared" si="143"/>
        <v>#VALUE!</v>
      </c>
    </row>
    <row r="52" spans="1:105" ht="15">
      <c r="A52" s="41" t="s">
        <v>731</v>
      </c>
      <c r="B52" s="67" t="s">
        <v>358</v>
      </c>
      <c r="C52" s="315" t="s">
        <v>359</v>
      </c>
      <c r="D52" s="259" t="s">
        <v>360</v>
      </c>
      <c r="E52" s="306" t="s">
        <v>669</v>
      </c>
      <c r="F52" s="506">
        <v>173.99</v>
      </c>
      <c r="G52" s="459">
        <v>2</v>
      </c>
      <c r="H52" s="276">
        <f t="shared" si="73"/>
        <v>2</v>
      </c>
      <c r="I52" s="368">
        <f t="shared" si="74"/>
        <v>2</v>
      </c>
      <c r="J52" s="132">
        <f t="shared" si="75"/>
        <v>0</v>
      </c>
      <c r="K52" s="132">
        <f t="shared" si="76"/>
        <v>0</v>
      </c>
      <c r="L52" s="39" t="e">
        <f t="shared" si="2"/>
        <v>#VALUE!</v>
      </c>
      <c r="M52" s="40" t="e">
        <f t="shared" si="77"/>
        <v>#VALUE!</v>
      </c>
      <c r="N52" s="193" t="e">
        <f t="shared" si="78"/>
        <v>#VALUE!</v>
      </c>
      <c r="O52" s="193" t="e">
        <f t="shared" si="79"/>
        <v>#VALUE!</v>
      </c>
      <c r="P52" s="207">
        <f t="shared" si="80"/>
        <v>0</v>
      </c>
      <c r="Q52" s="70"/>
      <c r="R52" s="208" t="e">
        <f t="shared" si="81"/>
        <v>#VALUE!</v>
      </c>
      <c r="S52" s="207" t="e">
        <f t="shared" si="82"/>
        <v>#DIV/0!</v>
      </c>
      <c r="T52" s="70"/>
      <c r="U52" s="192" t="e">
        <f t="shared" si="83"/>
        <v>#VALUE!</v>
      </c>
      <c r="V52" s="206">
        <f t="shared" si="84"/>
        <v>0</v>
      </c>
      <c r="W52" s="70"/>
      <c r="X52" s="208" t="e">
        <f t="shared" si="85"/>
        <v>#VALUE!</v>
      </c>
      <c r="Y52" s="207" t="e">
        <f t="shared" si="86"/>
        <v>#DIV/0!</v>
      </c>
      <c r="Z52" s="70"/>
      <c r="AA52" s="192" t="e">
        <f t="shared" si="87"/>
        <v>#VALUE!</v>
      </c>
      <c r="AB52" s="206">
        <f t="shared" si="88"/>
        <v>0</v>
      </c>
      <c r="AC52" s="70"/>
      <c r="AD52" s="208" t="e">
        <f t="shared" si="89"/>
        <v>#VALUE!</v>
      </c>
      <c r="AE52" s="207" t="e">
        <f t="shared" si="90"/>
        <v>#DIV/0!</v>
      </c>
      <c r="AF52" s="70"/>
      <c r="AG52" s="192" t="e">
        <f t="shared" si="91"/>
        <v>#VALUE!</v>
      </c>
      <c r="AH52" s="206">
        <f t="shared" si="92"/>
        <v>0</v>
      </c>
      <c r="AI52" s="70"/>
      <c r="AJ52" s="208" t="e">
        <f t="shared" si="93"/>
        <v>#VALUE!</v>
      </c>
      <c r="AK52" s="207" t="e">
        <f t="shared" si="94"/>
        <v>#DIV/0!</v>
      </c>
      <c r="AL52" s="70"/>
      <c r="AM52" s="192" t="e">
        <f t="shared" si="95"/>
        <v>#VALUE!</v>
      </c>
      <c r="AN52" s="206">
        <f t="shared" si="96"/>
        <v>0</v>
      </c>
      <c r="AO52" s="70"/>
      <c r="AP52" s="208" t="e">
        <f t="shared" si="97"/>
        <v>#VALUE!</v>
      </c>
      <c r="AQ52" s="207" t="e">
        <f t="shared" si="98"/>
        <v>#DIV/0!</v>
      </c>
      <c r="AR52" s="70"/>
      <c r="AS52" s="192" t="e">
        <f t="shared" si="99"/>
        <v>#VALUE!</v>
      </c>
      <c r="AT52" s="206">
        <f t="shared" si="100"/>
        <v>0</v>
      </c>
      <c r="AU52" s="70"/>
      <c r="AV52" s="208" t="e">
        <f t="shared" si="101"/>
        <v>#VALUE!</v>
      </c>
      <c r="AW52" s="207" t="e">
        <f t="shared" si="102"/>
        <v>#DIV/0!</v>
      </c>
      <c r="AX52" s="70"/>
      <c r="AY52" s="192" t="e">
        <f t="shared" si="103"/>
        <v>#VALUE!</v>
      </c>
      <c r="AZ52" s="206">
        <f t="shared" si="104"/>
        <v>0</v>
      </c>
      <c r="BA52" s="70"/>
      <c r="BB52" s="208" t="e">
        <f t="shared" si="105"/>
        <v>#VALUE!</v>
      </c>
      <c r="BC52" s="207" t="e">
        <f t="shared" si="106"/>
        <v>#DIV/0!</v>
      </c>
      <c r="BD52" s="70"/>
      <c r="BE52" s="192" t="e">
        <f t="shared" si="107"/>
        <v>#VALUE!</v>
      </c>
      <c r="BF52" s="206">
        <f t="shared" si="108"/>
        <v>0</v>
      </c>
      <c r="BG52" s="70"/>
      <c r="BH52" s="208" t="e">
        <f t="shared" si="109"/>
        <v>#VALUE!</v>
      </c>
      <c r="BI52" s="207" t="e">
        <f t="shared" si="110"/>
        <v>#DIV/0!</v>
      </c>
      <c r="BJ52" s="70"/>
      <c r="BK52" s="192" t="e">
        <f t="shared" si="111"/>
        <v>#VALUE!</v>
      </c>
      <c r="BL52" s="206">
        <f t="shared" si="112"/>
        <v>0</v>
      </c>
      <c r="BM52" s="70"/>
      <c r="BN52" s="208" t="e">
        <f t="shared" si="113"/>
        <v>#VALUE!</v>
      </c>
      <c r="BO52" s="207" t="e">
        <f t="shared" si="114"/>
        <v>#DIV/0!</v>
      </c>
      <c r="BP52" s="70"/>
      <c r="BQ52" s="192" t="e">
        <f t="shared" si="115"/>
        <v>#VALUE!</v>
      </c>
      <c r="BR52" s="206">
        <f t="shared" si="116"/>
        <v>0</v>
      </c>
      <c r="BS52" s="70"/>
      <c r="BT52" s="208" t="e">
        <f t="shared" si="117"/>
        <v>#VALUE!</v>
      </c>
      <c r="BU52" s="207" t="e">
        <f t="shared" si="118"/>
        <v>#DIV/0!</v>
      </c>
      <c r="BV52" s="70"/>
      <c r="BW52" s="192" t="e">
        <f t="shared" si="119"/>
        <v>#VALUE!</v>
      </c>
      <c r="BX52" s="206">
        <f t="shared" si="120"/>
        <v>0</v>
      </c>
      <c r="BY52" s="70"/>
      <c r="BZ52" s="208" t="e">
        <f t="shared" si="121"/>
        <v>#VALUE!</v>
      </c>
      <c r="CA52" s="207" t="e">
        <f t="shared" si="122"/>
        <v>#DIV/0!</v>
      </c>
      <c r="CB52" s="70"/>
      <c r="CC52" s="192" t="e">
        <f t="shared" si="123"/>
        <v>#VALUE!</v>
      </c>
      <c r="CD52" s="206">
        <f t="shared" si="124"/>
        <v>0</v>
      </c>
      <c r="CE52" s="70"/>
      <c r="CF52" s="208" t="e">
        <f t="shared" si="125"/>
        <v>#VALUE!</v>
      </c>
      <c r="CG52" s="207" t="e">
        <f t="shared" si="126"/>
        <v>#DIV/0!</v>
      </c>
      <c r="CH52" s="70"/>
      <c r="CI52" s="192" t="e">
        <f t="shared" si="127"/>
        <v>#VALUE!</v>
      </c>
      <c r="CJ52" s="207">
        <f t="shared" si="128"/>
        <v>0</v>
      </c>
      <c r="CK52" s="70">
        <f t="shared" si="129"/>
        <v>0</v>
      </c>
      <c r="CL52" s="192" t="e">
        <f t="shared" si="130"/>
        <v>#VALUE!</v>
      </c>
      <c r="CM52" s="207" t="e">
        <f t="shared" si="131"/>
        <v>#DIV/0!</v>
      </c>
      <c r="CN52" s="70">
        <f t="shared" si="132"/>
        <v>0</v>
      </c>
      <c r="CO52" s="192" t="e">
        <f t="shared" si="133"/>
        <v>#VALUE!</v>
      </c>
      <c r="CP52" s="207">
        <f t="shared" si="134"/>
        <v>100</v>
      </c>
      <c r="CQ52" s="70">
        <f t="shared" si="135"/>
        <v>2</v>
      </c>
      <c r="CR52" s="192" t="e">
        <f t="shared" si="136"/>
        <v>#VALUE!</v>
      </c>
      <c r="CS52" s="207" t="e">
        <f t="shared" si="137"/>
        <v>#DIV/0!</v>
      </c>
      <c r="CT52" s="70">
        <f t="shared" si="138"/>
        <v>0</v>
      </c>
      <c r="CU52" s="192" t="e">
        <f t="shared" si="139"/>
        <v>#VALUE!</v>
      </c>
      <c r="CV52" s="202">
        <f t="shared" si="66"/>
        <v>0</v>
      </c>
      <c r="CW52" s="70">
        <f t="shared" si="140"/>
        <v>0</v>
      </c>
      <c r="CX52" s="192" t="e">
        <f t="shared" si="141"/>
        <v>#VALUE!</v>
      </c>
      <c r="CY52" s="202">
        <f t="shared" si="69"/>
        <v>1</v>
      </c>
      <c r="CZ52" s="70">
        <f t="shared" si="142"/>
        <v>2</v>
      </c>
      <c r="DA52" s="192" t="e">
        <f t="shared" si="143"/>
        <v>#VALUE!</v>
      </c>
    </row>
    <row r="53" spans="1:105" ht="15">
      <c r="A53" s="41" t="s">
        <v>649</v>
      </c>
      <c r="B53" s="67" t="s">
        <v>361</v>
      </c>
      <c r="C53" s="315" t="s">
        <v>362</v>
      </c>
      <c r="D53" s="259" t="s">
        <v>363</v>
      </c>
      <c r="E53" s="306" t="s">
        <v>669</v>
      </c>
      <c r="F53" s="506">
        <v>5.27</v>
      </c>
      <c r="G53" s="459">
        <v>11</v>
      </c>
      <c r="H53" s="276">
        <f t="shared" si="73"/>
        <v>11</v>
      </c>
      <c r="I53" s="368">
        <f t="shared" si="74"/>
        <v>11</v>
      </c>
      <c r="J53" s="132">
        <f t="shared" si="75"/>
        <v>0</v>
      </c>
      <c r="K53" s="132">
        <f t="shared" si="76"/>
        <v>0</v>
      </c>
      <c r="L53" s="39" t="e">
        <f t="shared" si="2"/>
        <v>#VALUE!</v>
      </c>
      <c r="M53" s="40" t="e">
        <f t="shared" si="77"/>
        <v>#VALUE!</v>
      </c>
      <c r="N53" s="193" t="e">
        <f t="shared" si="78"/>
        <v>#VALUE!</v>
      </c>
      <c r="O53" s="193" t="e">
        <f t="shared" si="79"/>
        <v>#VALUE!</v>
      </c>
      <c r="P53" s="207">
        <f t="shared" si="80"/>
        <v>0</v>
      </c>
      <c r="Q53" s="70"/>
      <c r="R53" s="208" t="e">
        <f t="shared" si="81"/>
        <v>#VALUE!</v>
      </c>
      <c r="S53" s="207" t="e">
        <f t="shared" si="82"/>
        <v>#DIV/0!</v>
      </c>
      <c r="T53" s="70"/>
      <c r="U53" s="192" t="e">
        <f t="shared" si="83"/>
        <v>#VALUE!</v>
      </c>
      <c r="V53" s="206">
        <f t="shared" si="84"/>
        <v>0</v>
      </c>
      <c r="W53" s="70"/>
      <c r="X53" s="208" t="e">
        <f t="shared" si="85"/>
        <v>#VALUE!</v>
      </c>
      <c r="Y53" s="207" t="e">
        <f t="shared" si="86"/>
        <v>#DIV/0!</v>
      </c>
      <c r="Z53" s="70"/>
      <c r="AA53" s="192" t="e">
        <f t="shared" si="87"/>
        <v>#VALUE!</v>
      </c>
      <c r="AB53" s="206">
        <f t="shared" si="88"/>
        <v>0</v>
      </c>
      <c r="AC53" s="70"/>
      <c r="AD53" s="208" t="e">
        <f t="shared" si="89"/>
        <v>#VALUE!</v>
      </c>
      <c r="AE53" s="207" t="e">
        <f t="shared" si="90"/>
        <v>#DIV/0!</v>
      </c>
      <c r="AF53" s="70"/>
      <c r="AG53" s="192" t="e">
        <f t="shared" si="91"/>
        <v>#VALUE!</v>
      </c>
      <c r="AH53" s="206">
        <f t="shared" si="92"/>
        <v>0</v>
      </c>
      <c r="AI53" s="70"/>
      <c r="AJ53" s="208" t="e">
        <f t="shared" si="93"/>
        <v>#VALUE!</v>
      </c>
      <c r="AK53" s="207" t="e">
        <f t="shared" si="94"/>
        <v>#DIV/0!</v>
      </c>
      <c r="AL53" s="70"/>
      <c r="AM53" s="192" t="e">
        <f t="shared" si="95"/>
        <v>#VALUE!</v>
      </c>
      <c r="AN53" s="206">
        <f t="shared" si="96"/>
        <v>0</v>
      </c>
      <c r="AO53" s="70"/>
      <c r="AP53" s="208" t="e">
        <f t="shared" si="97"/>
        <v>#VALUE!</v>
      </c>
      <c r="AQ53" s="207" t="e">
        <f t="shared" si="98"/>
        <v>#DIV/0!</v>
      </c>
      <c r="AR53" s="70"/>
      <c r="AS53" s="192" t="e">
        <f t="shared" si="99"/>
        <v>#VALUE!</v>
      </c>
      <c r="AT53" s="206">
        <f t="shared" si="100"/>
        <v>0</v>
      </c>
      <c r="AU53" s="70"/>
      <c r="AV53" s="208" t="e">
        <f t="shared" si="101"/>
        <v>#VALUE!</v>
      </c>
      <c r="AW53" s="207" t="e">
        <f t="shared" si="102"/>
        <v>#DIV/0!</v>
      </c>
      <c r="AX53" s="70"/>
      <c r="AY53" s="192" t="e">
        <f t="shared" si="103"/>
        <v>#VALUE!</v>
      </c>
      <c r="AZ53" s="206">
        <f t="shared" si="104"/>
        <v>0</v>
      </c>
      <c r="BA53" s="70"/>
      <c r="BB53" s="208" t="e">
        <f t="shared" si="105"/>
        <v>#VALUE!</v>
      </c>
      <c r="BC53" s="207" t="e">
        <f t="shared" si="106"/>
        <v>#DIV/0!</v>
      </c>
      <c r="BD53" s="70"/>
      <c r="BE53" s="192" t="e">
        <f t="shared" si="107"/>
        <v>#VALUE!</v>
      </c>
      <c r="BF53" s="206">
        <f t="shared" si="108"/>
        <v>0</v>
      </c>
      <c r="BG53" s="70"/>
      <c r="BH53" s="208" t="e">
        <f t="shared" si="109"/>
        <v>#VALUE!</v>
      </c>
      <c r="BI53" s="207" t="e">
        <f t="shared" si="110"/>
        <v>#DIV/0!</v>
      </c>
      <c r="BJ53" s="70"/>
      <c r="BK53" s="192" t="e">
        <f t="shared" si="111"/>
        <v>#VALUE!</v>
      </c>
      <c r="BL53" s="206">
        <f t="shared" si="112"/>
        <v>0</v>
      </c>
      <c r="BM53" s="70"/>
      <c r="BN53" s="208" t="e">
        <f t="shared" si="113"/>
        <v>#VALUE!</v>
      </c>
      <c r="BO53" s="207" t="e">
        <f t="shared" si="114"/>
        <v>#DIV/0!</v>
      </c>
      <c r="BP53" s="70"/>
      <c r="BQ53" s="192" t="e">
        <f t="shared" si="115"/>
        <v>#VALUE!</v>
      </c>
      <c r="BR53" s="206">
        <f t="shared" si="116"/>
        <v>0</v>
      </c>
      <c r="BS53" s="70"/>
      <c r="BT53" s="208" t="e">
        <f t="shared" si="117"/>
        <v>#VALUE!</v>
      </c>
      <c r="BU53" s="207" t="e">
        <f t="shared" si="118"/>
        <v>#DIV/0!</v>
      </c>
      <c r="BV53" s="70"/>
      <c r="BW53" s="192" t="e">
        <f t="shared" si="119"/>
        <v>#VALUE!</v>
      </c>
      <c r="BX53" s="206">
        <f t="shared" si="120"/>
        <v>0</v>
      </c>
      <c r="BY53" s="70"/>
      <c r="BZ53" s="208" t="e">
        <f t="shared" si="121"/>
        <v>#VALUE!</v>
      </c>
      <c r="CA53" s="207" t="e">
        <f t="shared" si="122"/>
        <v>#DIV/0!</v>
      </c>
      <c r="CB53" s="70"/>
      <c r="CC53" s="192" t="e">
        <f t="shared" si="123"/>
        <v>#VALUE!</v>
      </c>
      <c r="CD53" s="206">
        <f t="shared" si="124"/>
        <v>0</v>
      </c>
      <c r="CE53" s="70"/>
      <c r="CF53" s="208" t="e">
        <f t="shared" si="125"/>
        <v>#VALUE!</v>
      </c>
      <c r="CG53" s="207" t="e">
        <f t="shared" si="126"/>
        <v>#DIV/0!</v>
      </c>
      <c r="CH53" s="70"/>
      <c r="CI53" s="192" t="e">
        <f t="shared" si="127"/>
        <v>#VALUE!</v>
      </c>
      <c r="CJ53" s="207">
        <f t="shared" si="128"/>
        <v>0</v>
      </c>
      <c r="CK53" s="70">
        <f t="shared" si="129"/>
        <v>0</v>
      </c>
      <c r="CL53" s="192" t="e">
        <f t="shared" si="130"/>
        <v>#VALUE!</v>
      </c>
      <c r="CM53" s="207" t="e">
        <f t="shared" si="131"/>
        <v>#DIV/0!</v>
      </c>
      <c r="CN53" s="70">
        <f t="shared" si="132"/>
        <v>0</v>
      </c>
      <c r="CO53" s="192" t="e">
        <f t="shared" si="133"/>
        <v>#VALUE!</v>
      </c>
      <c r="CP53" s="207">
        <f t="shared" si="134"/>
        <v>100</v>
      </c>
      <c r="CQ53" s="70">
        <f t="shared" si="135"/>
        <v>11</v>
      </c>
      <c r="CR53" s="192" t="e">
        <f t="shared" si="136"/>
        <v>#VALUE!</v>
      </c>
      <c r="CS53" s="207" t="e">
        <f t="shared" si="137"/>
        <v>#DIV/0!</v>
      </c>
      <c r="CT53" s="70">
        <f t="shared" si="138"/>
        <v>0</v>
      </c>
      <c r="CU53" s="192" t="e">
        <f t="shared" si="139"/>
        <v>#VALUE!</v>
      </c>
      <c r="CV53" s="202">
        <f t="shared" si="66"/>
        <v>0</v>
      </c>
      <c r="CW53" s="70">
        <f t="shared" si="140"/>
        <v>0</v>
      </c>
      <c r="CX53" s="192" t="e">
        <f t="shared" si="141"/>
        <v>#VALUE!</v>
      </c>
      <c r="CY53" s="202">
        <f t="shared" si="69"/>
        <v>1</v>
      </c>
      <c r="CZ53" s="70">
        <f t="shared" si="142"/>
        <v>11</v>
      </c>
      <c r="DA53" s="192" t="e">
        <f t="shared" si="143"/>
        <v>#VALUE!</v>
      </c>
    </row>
    <row r="54" spans="1:105" ht="15">
      <c r="A54" s="41" t="s">
        <v>650</v>
      </c>
      <c r="B54" s="67" t="s">
        <v>364</v>
      </c>
      <c r="C54" s="315" t="s">
        <v>365</v>
      </c>
      <c r="D54" s="259" t="s">
        <v>366</v>
      </c>
      <c r="E54" s="306" t="s">
        <v>669</v>
      </c>
      <c r="F54" s="506">
        <v>5.29</v>
      </c>
      <c r="G54" s="459">
        <v>32</v>
      </c>
      <c r="H54" s="276">
        <f t="shared" si="73"/>
        <v>32</v>
      </c>
      <c r="I54" s="368">
        <f t="shared" si="74"/>
        <v>32</v>
      </c>
      <c r="J54" s="132">
        <f t="shared" si="75"/>
        <v>0</v>
      </c>
      <c r="K54" s="132">
        <f t="shared" si="76"/>
        <v>0</v>
      </c>
      <c r="L54" s="39" t="e">
        <f t="shared" si="2"/>
        <v>#VALUE!</v>
      </c>
      <c r="M54" s="40" t="e">
        <f t="shared" si="77"/>
        <v>#VALUE!</v>
      </c>
      <c r="N54" s="193" t="e">
        <f t="shared" si="78"/>
        <v>#VALUE!</v>
      </c>
      <c r="O54" s="193" t="e">
        <f t="shared" si="79"/>
        <v>#VALUE!</v>
      </c>
      <c r="P54" s="207">
        <f t="shared" si="80"/>
        <v>0</v>
      </c>
      <c r="Q54" s="70"/>
      <c r="R54" s="208" t="e">
        <f t="shared" si="81"/>
        <v>#VALUE!</v>
      </c>
      <c r="S54" s="207" t="e">
        <f t="shared" si="82"/>
        <v>#DIV/0!</v>
      </c>
      <c r="T54" s="70"/>
      <c r="U54" s="192" t="e">
        <f t="shared" si="83"/>
        <v>#VALUE!</v>
      </c>
      <c r="V54" s="206">
        <f t="shared" si="84"/>
        <v>0</v>
      </c>
      <c r="W54" s="70"/>
      <c r="X54" s="208" t="e">
        <f t="shared" si="85"/>
        <v>#VALUE!</v>
      </c>
      <c r="Y54" s="207" t="e">
        <f t="shared" si="86"/>
        <v>#DIV/0!</v>
      </c>
      <c r="Z54" s="70"/>
      <c r="AA54" s="192" t="e">
        <f t="shared" si="87"/>
        <v>#VALUE!</v>
      </c>
      <c r="AB54" s="206">
        <f t="shared" si="88"/>
        <v>0</v>
      </c>
      <c r="AC54" s="70"/>
      <c r="AD54" s="208" t="e">
        <f t="shared" si="89"/>
        <v>#VALUE!</v>
      </c>
      <c r="AE54" s="207" t="e">
        <f t="shared" si="90"/>
        <v>#DIV/0!</v>
      </c>
      <c r="AF54" s="70"/>
      <c r="AG54" s="192" t="e">
        <f t="shared" si="91"/>
        <v>#VALUE!</v>
      </c>
      <c r="AH54" s="206">
        <f t="shared" si="92"/>
        <v>0</v>
      </c>
      <c r="AI54" s="70"/>
      <c r="AJ54" s="208" t="e">
        <f t="shared" si="93"/>
        <v>#VALUE!</v>
      </c>
      <c r="AK54" s="207" t="e">
        <f t="shared" si="94"/>
        <v>#DIV/0!</v>
      </c>
      <c r="AL54" s="70"/>
      <c r="AM54" s="192" t="e">
        <f t="shared" si="95"/>
        <v>#VALUE!</v>
      </c>
      <c r="AN54" s="206">
        <f t="shared" si="96"/>
        <v>0</v>
      </c>
      <c r="AO54" s="70"/>
      <c r="AP54" s="208" t="e">
        <f t="shared" si="97"/>
        <v>#VALUE!</v>
      </c>
      <c r="AQ54" s="207" t="e">
        <f t="shared" si="98"/>
        <v>#DIV/0!</v>
      </c>
      <c r="AR54" s="70"/>
      <c r="AS54" s="192" t="e">
        <f t="shared" si="99"/>
        <v>#VALUE!</v>
      </c>
      <c r="AT54" s="206">
        <f t="shared" si="100"/>
        <v>0</v>
      </c>
      <c r="AU54" s="70"/>
      <c r="AV54" s="208" t="e">
        <f t="shared" si="101"/>
        <v>#VALUE!</v>
      </c>
      <c r="AW54" s="207" t="e">
        <f t="shared" si="102"/>
        <v>#DIV/0!</v>
      </c>
      <c r="AX54" s="70"/>
      <c r="AY54" s="192" t="e">
        <f t="shared" si="103"/>
        <v>#VALUE!</v>
      </c>
      <c r="AZ54" s="206">
        <f t="shared" si="104"/>
        <v>0</v>
      </c>
      <c r="BA54" s="70"/>
      <c r="BB54" s="208" t="e">
        <f t="shared" si="105"/>
        <v>#VALUE!</v>
      </c>
      <c r="BC54" s="207" t="e">
        <f t="shared" si="106"/>
        <v>#DIV/0!</v>
      </c>
      <c r="BD54" s="70"/>
      <c r="BE54" s="192" t="e">
        <f t="shared" si="107"/>
        <v>#VALUE!</v>
      </c>
      <c r="BF54" s="206">
        <f t="shared" si="108"/>
        <v>0</v>
      </c>
      <c r="BG54" s="70"/>
      <c r="BH54" s="208" t="e">
        <f t="shared" si="109"/>
        <v>#VALUE!</v>
      </c>
      <c r="BI54" s="207" t="e">
        <f t="shared" si="110"/>
        <v>#DIV/0!</v>
      </c>
      <c r="BJ54" s="70"/>
      <c r="BK54" s="192" t="e">
        <f t="shared" si="111"/>
        <v>#VALUE!</v>
      </c>
      <c r="BL54" s="206">
        <f t="shared" si="112"/>
        <v>0</v>
      </c>
      <c r="BM54" s="70"/>
      <c r="BN54" s="208" t="e">
        <f t="shared" si="113"/>
        <v>#VALUE!</v>
      </c>
      <c r="BO54" s="207" t="e">
        <f t="shared" si="114"/>
        <v>#DIV/0!</v>
      </c>
      <c r="BP54" s="70"/>
      <c r="BQ54" s="192" t="e">
        <f t="shared" si="115"/>
        <v>#VALUE!</v>
      </c>
      <c r="BR54" s="206">
        <f t="shared" si="116"/>
        <v>0</v>
      </c>
      <c r="BS54" s="70"/>
      <c r="BT54" s="208" t="e">
        <f t="shared" si="117"/>
        <v>#VALUE!</v>
      </c>
      <c r="BU54" s="207" t="e">
        <f t="shared" si="118"/>
        <v>#DIV/0!</v>
      </c>
      <c r="BV54" s="70"/>
      <c r="BW54" s="192" t="e">
        <f t="shared" si="119"/>
        <v>#VALUE!</v>
      </c>
      <c r="BX54" s="206">
        <f t="shared" si="120"/>
        <v>0</v>
      </c>
      <c r="BY54" s="70"/>
      <c r="BZ54" s="208" t="e">
        <f t="shared" si="121"/>
        <v>#VALUE!</v>
      </c>
      <c r="CA54" s="207" t="e">
        <f t="shared" si="122"/>
        <v>#DIV/0!</v>
      </c>
      <c r="CB54" s="70"/>
      <c r="CC54" s="192" t="e">
        <f t="shared" si="123"/>
        <v>#VALUE!</v>
      </c>
      <c r="CD54" s="206">
        <f t="shared" si="124"/>
        <v>0</v>
      </c>
      <c r="CE54" s="70"/>
      <c r="CF54" s="208" t="e">
        <f t="shared" si="125"/>
        <v>#VALUE!</v>
      </c>
      <c r="CG54" s="207" t="e">
        <f t="shared" si="126"/>
        <v>#DIV/0!</v>
      </c>
      <c r="CH54" s="70"/>
      <c r="CI54" s="192" t="e">
        <f t="shared" si="127"/>
        <v>#VALUE!</v>
      </c>
      <c r="CJ54" s="207">
        <f t="shared" si="128"/>
        <v>0</v>
      </c>
      <c r="CK54" s="70">
        <f t="shared" si="129"/>
        <v>0</v>
      </c>
      <c r="CL54" s="192" t="e">
        <f t="shared" si="130"/>
        <v>#VALUE!</v>
      </c>
      <c r="CM54" s="207" t="e">
        <f t="shared" si="131"/>
        <v>#DIV/0!</v>
      </c>
      <c r="CN54" s="70">
        <f t="shared" si="132"/>
        <v>0</v>
      </c>
      <c r="CO54" s="192" t="e">
        <f t="shared" si="133"/>
        <v>#VALUE!</v>
      </c>
      <c r="CP54" s="207">
        <f t="shared" si="134"/>
        <v>100</v>
      </c>
      <c r="CQ54" s="70">
        <f t="shared" si="135"/>
        <v>32</v>
      </c>
      <c r="CR54" s="192" t="e">
        <f t="shared" si="136"/>
        <v>#VALUE!</v>
      </c>
      <c r="CS54" s="207" t="e">
        <f t="shared" si="137"/>
        <v>#DIV/0!</v>
      </c>
      <c r="CT54" s="70">
        <f t="shared" si="138"/>
        <v>0</v>
      </c>
      <c r="CU54" s="192" t="e">
        <f t="shared" si="139"/>
        <v>#VALUE!</v>
      </c>
      <c r="CV54" s="202">
        <f t="shared" si="66"/>
        <v>0</v>
      </c>
      <c r="CW54" s="70">
        <f t="shared" si="140"/>
        <v>0</v>
      </c>
      <c r="CX54" s="192" t="e">
        <f t="shared" si="141"/>
        <v>#VALUE!</v>
      </c>
      <c r="CY54" s="202">
        <f t="shared" si="69"/>
        <v>1</v>
      </c>
      <c r="CZ54" s="70">
        <f t="shared" si="142"/>
        <v>32</v>
      </c>
      <c r="DA54" s="192" t="e">
        <f t="shared" si="143"/>
        <v>#VALUE!</v>
      </c>
    </row>
    <row r="55" spans="1:105" ht="15">
      <c r="A55" s="41" t="s">
        <v>651</v>
      </c>
      <c r="B55" s="315" t="s">
        <v>947</v>
      </c>
      <c r="C55" s="315" t="s">
        <v>948</v>
      </c>
      <c r="D55" s="312" t="s">
        <v>949</v>
      </c>
      <c r="E55" s="306" t="s">
        <v>669</v>
      </c>
      <c r="F55" s="506">
        <v>10.72</v>
      </c>
      <c r="G55" s="459">
        <v>15</v>
      </c>
      <c r="H55" s="276">
        <f>G55</f>
        <v>15</v>
      </c>
      <c r="I55" s="368">
        <f>H55</f>
        <v>15</v>
      </c>
      <c r="J55" s="132">
        <f>H55-G55</f>
        <v>0</v>
      </c>
      <c r="K55" s="132">
        <f>I55-H55</f>
        <v>0</v>
      </c>
      <c r="L55" s="39" t="e">
        <f t="shared" si="2"/>
        <v>#VALUE!</v>
      </c>
      <c r="M55" s="40" t="e">
        <f>TRUNC(L55*G55,2)</f>
        <v>#VALUE!</v>
      </c>
      <c r="N55" s="193" t="e">
        <f>TRUNC(L55*J55,2)</f>
        <v>#VALUE!</v>
      </c>
      <c r="O55" s="193" t="e">
        <f>TRUNC(L55*K55,2)</f>
        <v>#VALUE!</v>
      </c>
      <c r="P55" s="207">
        <f>Q55/$G55*100</f>
        <v>0</v>
      </c>
      <c r="Q55" s="70"/>
      <c r="R55" s="208" t="e">
        <f>TRUNC(Q55*$L55,2)</f>
        <v>#VALUE!</v>
      </c>
      <c r="S55" s="207" t="e">
        <f>T55/(IF($I55&lt;&gt;$H55,($J55+$K55),$J55))*100</f>
        <v>#DIV/0!</v>
      </c>
      <c r="T55" s="70"/>
      <c r="U55" s="192" t="e">
        <f>TRUNC(T55*$L55,2)</f>
        <v>#VALUE!</v>
      </c>
      <c r="V55" s="206">
        <f>W55/$G55*100</f>
        <v>0</v>
      </c>
      <c r="W55" s="70"/>
      <c r="X55" s="208" t="e">
        <f>TRUNC(W55*$L55,2)</f>
        <v>#VALUE!</v>
      </c>
      <c r="Y55" s="207" t="e">
        <f>Z55/(IF($I55&lt;&gt;$H55,($J55+$K55),$J55))*100</f>
        <v>#DIV/0!</v>
      </c>
      <c r="Z55" s="70"/>
      <c r="AA55" s="192" t="e">
        <f>TRUNC(Z55*$L55,2)</f>
        <v>#VALUE!</v>
      </c>
      <c r="AB55" s="206">
        <f>AC55/$G55*100</f>
        <v>0</v>
      </c>
      <c r="AC55" s="70"/>
      <c r="AD55" s="208" t="e">
        <f>TRUNC(AC55*$L55,2)</f>
        <v>#VALUE!</v>
      </c>
      <c r="AE55" s="207" t="e">
        <f>AF55/(IF($I55&lt;&gt;$H55,($J55+$K55),$J55))*100</f>
        <v>#DIV/0!</v>
      </c>
      <c r="AF55" s="70"/>
      <c r="AG55" s="192" t="e">
        <f>TRUNC(AF55*$L55,2)</f>
        <v>#VALUE!</v>
      </c>
      <c r="AH55" s="206">
        <f>AI55/$G55*100</f>
        <v>0</v>
      </c>
      <c r="AI55" s="70"/>
      <c r="AJ55" s="208" t="e">
        <f>TRUNC(AI55*$L55,2)</f>
        <v>#VALUE!</v>
      </c>
      <c r="AK55" s="207" t="e">
        <f>AL55/(IF($I55&lt;&gt;$H55,($J55+$K55),$J55))*100</f>
        <v>#DIV/0!</v>
      </c>
      <c r="AL55" s="70"/>
      <c r="AM55" s="192" t="e">
        <f>TRUNC(AL55*$L55,2)</f>
        <v>#VALUE!</v>
      </c>
      <c r="AN55" s="206">
        <f>AO55/$G55*100</f>
        <v>0</v>
      </c>
      <c r="AO55" s="70"/>
      <c r="AP55" s="208" t="e">
        <f>TRUNC(AO55*$L55,2)</f>
        <v>#VALUE!</v>
      </c>
      <c r="AQ55" s="207" t="e">
        <f>AR55/(IF($I55&lt;&gt;$H55,($J55+$K55),$J55))*100</f>
        <v>#DIV/0!</v>
      </c>
      <c r="AR55" s="70"/>
      <c r="AS55" s="192" t="e">
        <f>TRUNC(AR55*$L55,2)</f>
        <v>#VALUE!</v>
      </c>
      <c r="AT55" s="206">
        <f>AU55/$G55*100</f>
        <v>0</v>
      </c>
      <c r="AU55" s="70"/>
      <c r="AV55" s="208" t="e">
        <f>TRUNC(AU55*$L55,2)</f>
        <v>#VALUE!</v>
      </c>
      <c r="AW55" s="207" t="e">
        <f>AX55/(IF($I55&lt;&gt;$H55,($J55+$K55),$J55))*100</f>
        <v>#DIV/0!</v>
      </c>
      <c r="AX55" s="70"/>
      <c r="AY55" s="192" t="e">
        <f>TRUNC(AX55*$L55,2)</f>
        <v>#VALUE!</v>
      </c>
      <c r="AZ55" s="206">
        <f>BA55/$G55*100</f>
        <v>0</v>
      </c>
      <c r="BA55" s="70"/>
      <c r="BB55" s="208" t="e">
        <f>TRUNC(BA55*$L55,2)</f>
        <v>#VALUE!</v>
      </c>
      <c r="BC55" s="207" t="e">
        <f>BD55/(IF($I55&lt;&gt;$H55,($J55+$K55),$J55))*100</f>
        <v>#DIV/0!</v>
      </c>
      <c r="BD55" s="70"/>
      <c r="BE55" s="192" t="e">
        <f>TRUNC(BD55*$L55,2)</f>
        <v>#VALUE!</v>
      </c>
      <c r="BF55" s="206">
        <f>BG55/$G55*100</f>
        <v>0</v>
      </c>
      <c r="BG55" s="70"/>
      <c r="BH55" s="208" t="e">
        <f>TRUNC(BG55*$L55,2)</f>
        <v>#VALUE!</v>
      </c>
      <c r="BI55" s="207" t="e">
        <f>BJ55/(IF($I55&lt;&gt;$H55,($J55+$K55),$J55))*100</f>
        <v>#DIV/0!</v>
      </c>
      <c r="BJ55" s="70"/>
      <c r="BK55" s="192" t="e">
        <f>TRUNC(BJ55*$L55,2)</f>
        <v>#VALUE!</v>
      </c>
      <c r="BL55" s="206">
        <f>BM55/$G55*100</f>
        <v>0</v>
      </c>
      <c r="BM55" s="70"/>
      <c r="BN55" s="208" t="e">
        <f>TRUNC(BM55*$L55,2)</f>
        <v>#VALUE!</v>
      </c>
      <c r="BO55" s="207" t="e">
        <f>BP55/(IF($I55&lt;&gt;$H55,($J55+$K55),$J55))*100</f>
        <v>#DIV/0!</v>
      </c>
      <c r="BP55" s="70"/>
      <c r="BQ55" s="192" t="e">
        <f>TRUNC(BP55*$L55,2)</f>
        <v>#VALUE!</v>
      </c>
      <c r="BR55" s="206">
        <f>BS55/$G55*100</f>
        <v>0</v>
      </c>
      <c r="BS55" s="70"/>
      <c r="BT55" s="208" t="e">
        <f>TRUNC(BS55*$L55,2)</f>
        <v>#VALUE!</v>
      </c>
      <c r="BU55" s="207" t="e">
        <f>BV55/(IF($I55&lt;&gt;$H55,($J55+$K55),$J55))*100</f>
        <v>#DIV/0!</v>
      </c>
      <c r="BV55" s="70"/>
      <c r="BW55" s="192" t="e">
        <f>TRUNC(BV55*$L55,2)</f>
        <v>#VALUE!</v>
      </c>
      <c r="BX55" s="206">
        <f>BY55/$G55*100</f>
        <v>0</v>
      </c>
      <c r="BY55" s="70"/>
      <c r="BZ55" s="208" t="e">
        <f>TRUNC(BY55*$L55,2)</f>
        <v>#VALUE!</v>
      </c>
      <c r="CA55" s="207" t="e">
        <f>CB55/(IF($I55&lt;&gt;$H55,($J55+$K55),$J55))*100</f>
        <v>#DIV/0!</v>
      </c>
      <c r="CB55" s="70"/>
      <c r="CC55" s="192" t="e">
        <f>TRUNC(CB55*$L55,2)</f>
        <v>#VALUE!</v>
      </c>
      <c r="CD55" s="206">
        <f>CE55/$G55*100</f>
        <v>0</v>
      </c>
      <c r="CE55" s="70"/>
      <c r="CF55" s="208" t="e">
        <f>TRUNC(CE55*$L55,2)</f>
        <v>#VALUE!</v>
      </c>
      <c r="CG55" s="207" t="e">
        <f>CH55/(IF($I55&lt;&gt;$H55,($J55+$K55),$J55))*100</f>
        <v>#DIV/0!</v>
      </c>
      <c r="CH55" s="70"/>
      <c r="CI55" s="192" t="e">
        <f>TRUNC(CH55*$L55,2)</f>
        <v>#VALUE!</v>
      </c>
      <c r="CJ55" s="207">
        <f>CK55/$G55*100</f>
        <v>0</v>
      </c>
      <c r="CK55" s="70">
        <f>W55+Q55+AC55+AI55+AO55+AU55+BA55+BG55+BM55+BS55+BY55+CE55</f>
        <v>0</v>
      </c>
      <c r="CL55" s="192" t="e">
        <f>TRUNC(CK55*$L55,2)</f>
        <v>#VALUE!</v>
      </c>
      <c r="CM55" s="207" t="e">
        <f>CN55/(IF($K55&lt;&gt;0,($I55-$G55),($H55-$G55)))*100</f>
        <v>#DIV/0!</v>
      </c>
      <c r="CN55" s="70">
        <f>T55+Z55+AF55+AL55+AR55+AX55+BD55+BJ55+BP55+BV55+CB55+CH55</f>
        <v>0</v>
      </c>
      <c r="CO55" s="192" t="e">
        <f>TRUNC(CN55*$L55,2)</f>
        <v>#VALUE!</v>
      </c>
      <c r="CP55" s="207">
        <f>CQ55/$G55*100</f>
        <v>100</v>
      </c>
      <c r="CQ55" s="70">
        <f>G55-CK55</f>
        <v>15</v>
      </c>
      <c r="CR55" s="192" t="e">
        <f>TRUNC(CQ55*$L55,2)</f>
        <v>#VALUE!</v>
      </c>
      <c r="CS55" s="207" t="e">
        <f>CT55/(IF(I55&lt;&gt;H55,(I55-G55),(H55-G55)))*100</f>
        <v>#DIV/0!</v>
      </c>
      <c r="CT55" s="70">
        <f>(IF(I55&lt;&gt;H55,(I55-G55),(H55-G55)))-CN55</f>
        <v>0</v>
      </c>
      <c r="CU55" s="192" t="e">
        <f>TRUNC(CT55*$L55,2)</f>
        <v>#VALUE!</v>
      </c>
      <c r="CV55" s="202">
        <f t="shared" si="66"/>
        <v>0</v>
      </c>
      <c r="CW55" s="70">
        <f>CK55+CN55</f>
        <v>0</v>
      </c>
      <c r="CX55" s="192" t="e">
        <f>TRUNC(CW55*$L55,2)</f>
        <v>#VALUE!</v>
      </c>
      <c r="CY55" s="202">
        <f t="shared" si="69"/>
        <v>1</v>
      </c>
      <c r="CZ55" s="70">
        <f>CQ55+CT55</f>
        <v>15</v>
      </c>
      <c r="DA55" s="192" t="e">
        <f>TRUNC(CZ55*$L55,2)</f>
        <v>#VALUE!</v>
      </c>
    </row>
    <row r="56" spans="1:105" ht="15" customHeight="1">
      <c r="A56" s="36"/>
      <c r="B56" s="38"/>
      <c r="C56" s="38"/>
      <c r="D56" s="243"/>
      <c r="E56" s="38"/>
      <c r="F56" s="316"/>
      <c r="G56" s="39"/>
      <c r="H56" s="276"/>
      <c r="I56" s="368"/>
      <c r="J56" s="132"/>
      <c r="K56" s="132"/>
      <c r="L56" s="39"/>
      <c r="M56" s="44" t="e">
        <f>SUM(M13:M55)</f>
        <v>#VALUE!</v>
      </c>
      <c r="N56" s="44" t="e">
        <f>SUM(N13:N55)</f>
        <v>#VALUE!</v>
      </c>
      <c r="O56" s="44" t="e">
        <f>SUM(O13:O55)</f>
        <v>#VALUE!</v>
      </c>
      <c r="P56" s="1246" t="s">
        <v>667</v>
      </c>
      <c r="Q56" s="1247"/>
      <c r="R56" s="155" t="e">
        <f>SUM(R13:R55)</f>
        <v>#VALUE!</v>
      </c>
      <c r="S56" s="1248" t="s">
        <v>667</v>
      </c>
      <c r="T56" s="1247"/>
      <c r="U56" s="44" t="e">
        <f>SUM(U13:U55)</f>
        <v>#VALUE!</v>
      </c>
      <c r="V56" s="1246" t="s">
        <v>667</v>
      </c>
      <c r="W56" s="1247"/>
      <c r="X56" s="155" t="e">
        <f>SUM(X13:X55)</f>
        <v>#VALUE!</v>
      </c>
      <c r="Y56" s="1248" t="s">
        <v>667</v>
      </c>
      <c r="Z56" s="1247"/>
      <c r="AA56" s="44" t="e">
        <f>SUM(AA13:AA55)</f>
        <v>#VALUE!</v>
      </c>
      <c r="AB56" s="1246" t="s">
        <v>667</v>
      </c>
      <c r="AC56" s="1247"/>
      <c r="AD56" s="155" t="e">
        <f>SUM(AD13:AD55)</f>
        <v>#VALUE!</v>
      </c>
      <c r="AE56" s="1248" t="s">
        <v>667</v>
      </c>
      <c r="AF56" s="1247"/>
      <c r="AG56" s="44" t="e">
        <f>SUM(AG13:AG55)</f>
        <v>#VALUE!</v>
      </c>
      <c r="AH56" s="1246" t="s">
        <v>667</v>
      </c>
      <c r="AI56" s="1247"/>
      <c r="AJ56" s="155" t="e">
        <f>SUM(AJ13:AJ55)</f>
        <v>#VALUE!</v>
      </c>
      <c r="AK56" s="1248" t="s">
        <v>667</v>
      </c>
      <c r="AL56" s="1247"/>
      <c r="AM56" s="44" t="e">
        <f>SUM(AM13:AM55)</f>
        <v>#VALUE!</v>
      </c>
      <c r="AN56" s="1246" t="s">
        <v>667</v>
      </c>
      <c r="AO56" s="1247"/>
      <c r="AP56" s="155" t="e">
        <f>SUM(AP13:AP55)</f>
        <v>#VALUE!</v>
      </c>
      <c r="AQ56" s="1248" t="s">
        <v>667</v>
      </c>
      <c r="AR56" s="1247"/>
      <c r="AS56" s="44" t="e">
        <f>SUM(AS13:AS55)</f>
        <v>#VALUE!</v>
      </c>
      <c r="AT56" s="1246" t="s">
        <v>667</v>
      </c>
      <c r="AU56" s="1247"/>
      <c r="AV56" s="155" t="e">
        <f>SUM(AV13:AV55)</f>
        <v>#VALUE!</v>
      </c>
      <c r="AW56" s="1248" t="s">
        <v>667</v>
      </c>
      <c r="AX56" s="1247"/>
      <c r="AY56" s="44" t="e">
        <f>SUM(AY13:AY55)</f>
        <v>#VALUE!</v>
      </c>
      <c r="AZ56" s="1246" t="s">
        <v>667</v>
      </c>
      <c r="BA56" s="1247"/>
      <c r="BB56" s="155" t="e">
        <f>SUM(BB13:BB55)</f>
        <v>#VALUE!</v>
      </c>
      <c r="BC56" s="1248" t="s">
        <v>667</v>
      </c>
      <c r="BD56" s="1247"/>
      <c r="BE56" s="44" t="e">
        <f>SUM(BE13:BE55)</f>
        <v>#VALUE!</v>
      </c>
      <c r="BF56" s="1246" t="s">
        <v>667</v>
      </c>
      <c r="BG56" s="1247"/>
      <c r="BH56" s="155" t="e">
        <f>SUM(BH13:BH55)</f>
        <v>#VALUE!</v>
      </c>
      <c r="BI56" s="1248" t="s">
        <v>667</v>
      </c>
      <c r="BJ56" s="1247"/>
      <c r="BK56" s="44" t="e">
        <f>SUM(BK13:BK55)</f>
        <v>#VALUE!</v>
      </c>
      <c r="BL56" s="1246" t="s">
        <v>667</v>
      </c>
      <c r="BM56" s="1247"/>
      <c r="BN56" s="155" t="e">
        <f>SUM(BN13:BN55)</f>
        <v>#VALUE!</v>
      </c>
      <c r="BO56" s="1248" t="s">
        <v>667</v>
      </c>
      <c r="BP56" s="1247"/>
      <c r="BQ56" s="44" t="e">
        <f>SUM(BQ13:BQ55)</f>
        <v>#VALUE!</v>
      </c>
      <c r="BR56" s="1246" t="s">
        <v>667</v>
      </c>
      <c r="BS56" s="1247"/>
      <c r="BT56" s="155" t="e">
        <f>SUM(BT13:BT55)</f>
        <v>#VALUE!</v>
      </c>
      <c r="BU56" s="1248" t="s">
        <v>667</v>
      </c>
      <c r="BV56" s="1247"/>
      <c r="BW56" s="44" t="e">
        <f>SUM(BW13:BW55)</f>
        <v>#VALUE!</v>
      </c>
      <c r="BX56" s="1246" t="s">
        <v>667</v>
      </c>
      <c r="BY56" s="1247"/>
      <c r="BZ56" s="155" t="e">
        <f>SUM(BZ13:BZ55)</f>
        <v>#VALUE!</v>
      </c>
      <c r="CA56" s="1248" t="s">
        <v>667</v>
      </c>
      <c r="CB56" s="1247"/>
      <c r="CC56" s="44" t="e">
        <f>SUM(CC13:CC55)</f>
        <v>#VALUE!</v>
      </c>
      <c r="CD56" s="1246" t="s">
        <v>667</v>
      </c>
      <c r="CE56" s="1247"/>
      <c r="CF56" s="155" t="e">
        <f>SUM(CF13:CF55)</f>
        <v>#VALUE!</v>
      </c>
      <c r="CG56" s="1248" t="s">
        <v>667</v>
      </c>
      <c r="CH56" s="1247"/>
      <c r="CI56" s="44" t="e">
        <f>SUM(CI13:CI55)</f>
        <v>#VALUE!</v>
      </c>
      <c r="CJ56" s="1248" t="s">
        <v>667</v>
      </c>
      <c r="CK56" s="1247"/>
      <c r="CL56" s="44" t="e">
        <f>SUM(CL13:CL55)</f>
        <v>#VALUE!</v>
      </c>
      <c r="CM56" s="1248" t="s">
        <v>667</v>
      </c>
      <c r="CN56" s="1247"/>
      <c r="CO56" s="44" t="e">
        <f>SUM(CO13:CO55)</f>
        <v>#VALUE!</v>
      </c>
      <c r="CP56" s="1248" t="s">
        <v>667</v>
      </c>
      <c r="CQ56" s="1247"/>
      <c r="CR56" s="44" t="e">
        <f>SUM(CR13:CR55)</f>
        <v>#VALUE!</v>
      </c>
      <c r="CS56" s="1248" t="s">
        <v>667</v>
      </c>
      <c r="CT56" s="1247"/>
      <c r="CU56" s="44" t="e">
        <f>SUM(CU13:CU55)</f>
        <v>#VALUE!</v>
      </c>
      <c r="CV56" s="1248" t="s">
        <v>667</v>
      </c>
      <c r="CW56" s="1247"/>
      <c r="CX56" s="44" t="e">
        <f>SUM(CX13:CX55)</f>
        <v>#VALUE!</v>
      </c>
      <c r="CY56" s="1248" t="s">
        <v>667</v>
      </c>
      <c r="CZ56" s="1247"/>
      <c r="DA56" s="44" t="e">
        <f>SUM(DA13:DA55)</f>
        <v>#VALUE!</v>
      </c>
    </row>
    <row r="57" spans="1:105" ht="15">
      <c r="A57" s="73" t="s">
        <v>825</v>
      </c>
      <c r="B57" s="460"/>
      <c r="C57" s="308"/>
      <c r="D57" s="461" t="s">
        <v>367</v>
      </c>
      <c r="E57" s="306"/>
      <c r="F57" s="462"/>
      <c r="G57" s="459"/>
      <c r="H57" s="276"/>
      <c r="I57" s="368"/>
      <c r="J57" s="132"/>
      <c r="K57" s="132"/>
      <c r="L57" s="39"/>
      <c r="M57" s="40"/>
      <c r="N57" s="193"/>
      <c r="O57" s="193"/>
      <c r="P57" s="246"/>
      <c r="Q57" s="245"/>
      <c r="R57" s="248"/>
      <c r="S57" s="247"/>
      <c r="T57" s="245"/>
      <c r="U57" s="249"/>
      <c r="V57" s="246"/>
      <c r="W57" s="245"/>
      <c r="X57" s="248"/>
      <c r="Y57" s="247"/>
      <c r="Z57" s="245"/>
      <c r="AA57" s="249"/>
      <c r="AB57" s="246"/>
      <c r="AC57" s="245"/>
      <c r="AD57" s="248"/>
      <c r="AE57" s="247"/>
      <c r="AF57" s="245"/>
      <c r="AG57" s="249"/>
      <c r="AH57" s="246"/>
      <c r="AI57" s="245"/>
      <c r="AJ57" s="248"/>
      <c r="AK57" s="247"/>
      <c r="AL57" s="245"/>
      <c r="AM57" s="249"/>
      <c r="AN57" s="246"/>
      <c r="AO57" s="245"/>
      <c r="AP57" s="248"/>
      <c r="AQ57" s="247"/>
      <c r="AR57" s="245"/>
      <c r="AS57" s="249"/>
      <c r="AT57" s="246"/>
      <c r="AU57" s="245"/>
      <c r="AV57" s="248"/>
      <c r="AW57" s="247"/>
      <c r="AX57" s="245"/>
      <c r="AY57" s="249"/>
      <c r="AZ57" s="246"/>
      <c r="BA57" s="245"/>
      <c r="BB57" s="248"/>
      <c r="BC57" s="247"/>
      <c r="BD57" s="245"/>
      <c r="BE57" s="249"/>
      <c r="BF57" s="246"/>
      <c r="BG57" s="245"/>
      <c r="BH57" s="248"/>
      <c r="BI57" s="247"/>
      <c r="BJ57" s="245"/>
      <c r="BK57" s="249"/>
      <c r="BL57" s="246"/>
      <c r="BM57" s="245"/>
      <c r="BN57" s="248"/>
      <c r="BO57" s="247"/>
      <c r="BP57" s="245"/>
      <c r="BQ57" s="249"/>
      <c r="BR57" s="246"/>
      <c r="BS57" s="245"/>
      <c r="BT57" s="248"/>
      <c r="BU57" s="247"/>
      <c r="BV57" s="245"/>
      <c r="BW57" s="249"/>
      <c r="BX57" s="246"/>
      <c r="BY57" s="245"/>
      <c r="BZ57" s="248"/>
      <c r="CA57" s="247"/>
      <c r="CB57" s="245"/>
      <c r="CC57" s="249"/>
      <c r="CD57" s="246"/>
      <c r="CE57" s="245"/>
      <c r="CF57" s="248"/>
      <c r="CG57" s="247"/>
      <c r="CH57" s="245"/>
      <c r="CI57" s="249"/>
      <c r="CJ57" s="247"/>
      <c r="CK57" s="245"/>
      <c r="CL57" s="249"/>
      <c r="CM57" s="247"/>
      <c r="CN57" s="245"/>
      <c r="CO57" s="249"/>
      <c r="CP57" s="247"/>
      <c r="CQ57" s="245"/>
      <c r="CR57" s="249"/>
      <c r="CS57" s="247"/>
      <c r="CT57" s="245"/>
      <c r="CU57" s="249"/>
      <c r="CV57" s="247"/>
      <c r="CW57" s="245"/>
      <c r="CX57" s="249"/>
      <c r="CY57" s="247"/>
      <c r="CZ57" s="245"/>
      <c r="DA57" s="249"/>
    </row>
    <row r="58" spans="1:105" ht="42.75">
      <c r="A58" s="75" t="s">
        <v>783</v>
      </c>
      <c r="B58" s="67" t="s">
        <v>368</v>
      </c>
      <c r="C58" s="315" t="s">
        <v>369</v>
      </c>
      <c r="D58" s="259" t="s">
        <v>585</v>
      </c>
      <c r="E58" s="306" t="s">
        <v>669</v>
      </c>
      <c r="F58" s="506">
        <v>380.6</v>
      </c>
      <c r="G58" s="459">
        <v>1</v>
      </c>
      <c r="H58" s="276">
        <f t="shared" ref="H58:I63" si="144">G58</f>
        <v>1</v>
      </c>
      <c r="I58" s="368">
        <f t="shared" si="144"/>
        <v>1</v>
      </c>
      <c r="J58" s="132">
        <f t="shared" ref="J58:K63" si="145">H58-G58</f>
        <v>0</v>
      </c>
      <c r="K58" s="132">
        <f t="shared" si="145"/>
        <v>0</v>
      </c>
      <c r="L58" s="39" t="e">
        <f t="shared" si="2"/>
        <v>#VALUE!</v>
      </c>
      <c r="M58" s="40" t="e">
        <f t="shared" ref="M58:M90" si="146">TRUNC(L58*G58,2)</f>
        <v>#VALUE!</v>
      </c>
      <c r="N58" s="193" t="e">
        <f t="shared" ref="N58:N90" si="147">TRUNC(L58*J58,2)</f>
        <v>#VALUE!</v>
      </c>
      <c r="O58" s="193" t="e">
        <f t="shared" ref="O58:O90" si="148">TRUNC(L58*K58,2)</f>
        <v>#VALUE!</v>
      </c>
      <c r="P58" s="207">
        <f t="shared" ref="P58:P90" si="149">Q58/$G58*100</f>
        <v>0</v>
      </c>
      <c r="Q58" s="70"/>
      <c r="R58" s="208" t="e">
        <f t="shared" ref="R58:R90" si="150">TRUNC(Q58*$L58,2)</f>
        <v>#VALUE!</v>
      </c>
      <c r="S58" s="207" t="e">
        <f t="shared" ref="S58:S90" si="151">T58/(IF($I58&lt;&gt;$H58,($J58+$K58),$J58))*100</f>
        <v>#DIV/0!</v>
      </c>
      <c r="T58" s="70"/>
      <c r="U58" s="192" t="e">
        <f t="shared" ref="U58:U90" si="152">TRUNC(T58*$L58,2)</f>
        <v>#VALUE!</v>
      </c>
      <c r="V58" s="206">
        <f t="shared" ref="V58:V90" si="153">W58/$G58*100</f>
        <v>0</v>
      </c>
      <c r="W58" s="70"/>
      <c r="X58" s="208" t="e">
        <f t="shared" ref="X58:X90" si="154">TRUNC(W58*$L58,2)</f>
        <v>#VALUE!</v>
      </c>
      <c r="Y58" s="207" t="e">
        <f t="shared" ref="Y58:Y90" si="155">Z58/(IF($I58&lt;&gt;$H58,($J58+$K58),$J58))*100</f>
        <v>#DIV/0!</v>
      </c>
      <c r="Z58" s="70"/>
      <c r="AA58" s="192" t="e">
        <f t="shared" ref="AA58:AA90" si="156">TRUNC(Z58*$L58,2)</f>
        <v>#VALUE!</v>
      </c>
      <c r="AB58" s="206">
        <f t="shared" ref="AB58:AB90" si="157">AC58/$G58*100</f>
        <v>0</v>
      </c>
      <c r="AC58" s="70"/>
      <c r="AD58" s="208" t="e">
        <f t="shared" ref="AD58:AD90" si="158">TRUNC(AC58*$L58,2)</f>
        <v>#VALUE!</v>
      </c>
      <c r="AE58" s="207" t="e">
        <f t="shared" ref="AE58:AE90" si="159">AF58/(IF($I58&lt;&gt;$H58,($J58+$K58),$J58))*100</f>
        <v>#DIV/0!</v>
      </c>
      <c r="AF58" s="70"/>
      <c r="AG58" s="192" t="e">
        <f t="shared" ref="AG58:AG90" si="160">TRUNC(AF58*$L58,2)</f>
        <v>#VALUE!</v>
      </c>
      <c r="AH58" s="206">
        <f t="shared" ref="AH58:AH90" si="161">AI58/$G58*100</f>
        <v>0</v>
      </c>
      <c r="AI58" s="70"/>
      <c r="AJ58" s="208" t="e">
        <f t="shared" ref="AJ58:AJ90" si="162">TRUNC(AI58*$L58,2)</f>
        <v>#VALUE!</v>
      </c>
      <c r="AK58" s="207" t="e">
        <f t="shared" ref="AK58:AK90" si="163">AL58/(IF($I58&lt;&gt;$H58,($J58+$K58),$J58))*100</f>
        <v>#DIV/0!</v>
      </c>
      <c r="AL58" s="70"/>
      <c r="AM58" s="192" t="e">
        <f t="shared" ref="AM58:AM90" si="164">TRUNC(AL58*$L58,2)</f>
        <v>#VALUE!</v>
      </c>
      <c r="AN58" s="206">
        <f t="shared" ref="AN58:AN90" si="165">AO58/$G58*100</f>
        <v>0</v>
      </c>
      <c r="AO58" s="70"/>
      <c r="AP58" s="208" t="e">
        <f t="shared" ref="AP58:AP90" si="166">TRUNC(AO58*$L58,2)</f>
        <v>#VALUE!</v>
      </c>
      <c r="AQ58" s="207" t="e">
        <f t="shared" ref="AQ58:AQ90" si="167">AR58/(IF($I58&lt;&gt;$H58,($J58+$K58),$J58))*100</f>
        <v>#DIV/0!</v>
      </c>
      <c r="AR58" s="70"/>
      <c r="AS58" s="192" t="e">
        <f t="shared" ref="AS58:AS90" si="168">TRUNC(AR58*$L58,2)</f>
        <v>#VALUE!</v>
      </c>
      <c r="AT58" s="206">
        <f t="shared" ref="AT58:AT90" si="169">AU58/$G58*100</f>
        <v>0</v>
      </c>
      <c r="AU58" s="70"/>
      <c r="AV58" s="208" t="e">
        <f t="shared" ref="AV58:AV90" si="170">TRUNC(AU58*$L58,2)</f>
        <v>#VALUE!</v>
      </c>
      <c r="AW58" s="207" t="e">
        <f t="shared" ref="AW58:AW90" si="171">AX58/(IF($I58&lt;&gt;$H58,($J58+$K58),$J58))*100</f>
        <v>#DIV/0!</v>
      </c>
      <c r="AX58" s="70"/>
      <c r="AY58" s="192" t="e">
        <f t="shared" ref="AY58:AY90" si="172">TRUNC(AX58*$L58,2)</f>
        <v>#VALUE!</v>
      </c>
      <c r="AZ58" s="206">
        <f t="shared" ref="AZ58:AZ90" si="173">BA58/$G58*100</f>
        <v>0</v>
      </c>
      <c r="BA58" s="70"/>
      <c r="BB58" s="208" t="e">
        <f t="shared" ref="BB58:BB90" si="174">TRUNC(BA58*$L58,2)</f>
        <v>#VALUE!</v>
      </c>
      <c r="BC58" s="207" t="e">
        <f t="shared" ref="BC58:BC90" si="175">BD58/(IF($I58&lt;&gt;$H58,($J58+$K58),$J58))*100</f>
        <v>#DIV/0!</v>
      </c>
      <c r="BD58" s="70"/>
      <c r="BE58" s="192" t="e">
        <f t="shared" ref="BE58:BE90" si="176">TRUNC(BD58*$L58,2)</f>
        <v>#VALUE!</v>
      </c>
      <c r="BF58" s="206">
        <f t="shared" ref="BF58:BF90" si="177">BG58/$G58*100</f>
        <v>0</v>
      </c>
      <c r="BG58" s="70"/>
      <c r="BH58" s="208" t="e">
        <f t="shared" ref="BH58:BH90" si="178">TRUNC(BG58*$L58,2)</f>
        <v>#VALUE!</v>
      </c>
      <c r="BI58" s="207" t="e">
        <f t="shared" ref="BI58:BI90" si="179">BJ58/(IF($I58&lt;&gt;$H58,($J58+$K58),$J58))*100</f>
        <v>#DIV/0!</v>
      </c>
      <c r="BJ58" s="70"/>
      <c r="BK58" s="192" t="e">
        <f t="shared" ref="BK58:BK90" si="180">TRUNC(BJ58*$L58,2)</f>
        <v>#VALUE!</v>
      </c>
      <c r="BL58" s="206">
        <f t="shared" ref="BL58:BL90" si="181">BM58/$G58*100</f>
        <v>0</v>
      </c>
      <c r="BM58" s="70"/>
      <c r="BN58" s="208" t="e">
        <f t="shared" ref="BN58:BN90" si="182">TRUNC(BM58*$L58,2)</f>
        <v>#VALUE!</v>
      </c>
      <c r="BO58" s="207" t="e">
        <f t="shared" ref="BO58:BO90" si="183">BP58/(IF($I58&lt;&gt;$H58,($J58+$K58),$J58))*100</f>
        <v>#DIV/0!</v>
      </c>
      <c r="BP58" s="70"/>
      <c r="BQ58" s="192" t="e">
        <f t="shared" ref="BQ58:BQ90" si="184">TRUNC(BP58*$L58,2)</f>
        <v>#VALUE!</v>
      </c>
      <c r="BR58" s="206">
        <f t="shared" ref="BR58:BR90" si="185">BS58/$G58*100</f>
        <v>0</v>
      </c>
      <c r="BS58" s="70"/>
      <c r="BT58" s="208" t="e">
        <f t="shared" ref="BT58:BT90" si="186">TRUNC(BS58*$L58,2)</f>
        <v>#VALUE!</v>
      </c>
      <c r="BU58" s="207" t="e">
        <f t="shared" ref="BU58:BU90" si="187">BV58/(IF($I58&lt;&gt;$H58,($J58+$K58),$J58))*100</f>
        <v>#DIV/0!</v>
      </c>
      <c r="BV58" s="70"/>
      <c r="BW58" s="192" t="e">
        <f t="shared" ref="BW58:BW90" si="188">TRUNC(BV58*$L58,2)</f>
        <v>#VALUE!</v>
      </c>
      <c r="BX58" s="206">
        <f t="shared" ref="BX58:BX90" si="189">BY58/$G58*100</f>
        <v>0</v>
      </c>
      <c r="BY58" s="70"/>
      <c r="BZ58" s="208" t="e">
        <f t="shared" ref="BZ58:BZ90" si="190">TRUNC(BY58*$L58,2)</f>
        <v>#VALUE!</v>
      </c>
      <c r="CA58" s="207" t="e">
        <f t="shared" ref="CA58:CA90" si="191">CB58/(IF($I58&lt;&gt;$H58,($J58+$K58),$J58))*100</f>
        <v>#DIV/0!</v>
      </c>
      <c r="CB58" s="70"/>
      <c r="CC58" s="192" t="e">
        <f t="shared" ref="CC58:CC90" si="192">TRUNC(CB58*$L58,2)</f>
        <v>#VALUE!</v>
      </c>
      <c r="CD58" s="206">
        <f t="shared" ref="CD58:CD90" si="193">CE58/$G58*100</f>
        <v>0</v>
      </c>
      <c r="CE58" s="70"/>
      <c r="CF58" s="208" t="e">
        <f t="shared" ref="CF58:CF90" si="194">TRUNC(CE58*$L58,2)</f>
        <v>#VALUE!</v>
      </c>
      <c r="CG58" s="207" t="e">
        <f t="shared" ref="CG58:CG90" si="195">CH58/(IF($I58&lt;&gt;$H58,($J58+$K58),$J58))*100</f>
        <v>#DIV/0!</v>
      </c>
      <c r="CH58" s="70"/>
      <c r="CI58" s="192" t="e">
        <f t="shared" ref="CI58:CI90" si="196">TRUNC(CH58*$L58,2)</f>
        <v>#VALUE!</v>
      </c>
      <c r="CJ58" s="207">
        <f t="shared" ref="CJ58:CJ90" si="197">CK58/$G58*100</f>
        <v>0</v>
      </c>
      <c r="CK58" s="70">
        <f t="shared" ref="CK58:CK90" si="198">W58+Q58+AC58+AI58+AO58+AU58+BA58+BG58+BM58+BS58+BY58+CE58</f>
        <v>0</v>
      </c>
      <c r="CL58" s="192" t="e">
        <f t="shared" ref="CL58:CL90" si="199">TRUNC(CK58*$L58,2)</f>
        <v>#VALUE!</v>
      </c>
      <c r="CM58" s="207" t="e">
        <f t="shared" ref="CM58:CM90" si="200">CN58/(IF($K58&lt;&gt;0,($I58-$G58),($H58-$G58)))*100</f>
        <v>#DIV/0!</v>
      </c>
      <c r="CN58" s="70">
        <f t="shared" ref="CN58:CN90" si="201">T58+Z58+AF58+AL58+AR58+AX58+BD58+BJ58+BP58+BV58+CB58+CH58</f>
        <v>0</v>
      </c>
      <c r="CO58" s="192" t="e">
        <f t="shared" ref="CO58:CO90" si="202">TRUNC(CN58*$L58,2)</f>
        <v>#VALUE!</v>
      </c>
      <c r="CP58" s="207">
        <f t="shared" ref="CP58:CP90" si="203">CQ58/$G58*100</f>
        <v>100</v>
      </c>
      <c r="CQ58" s="70">
        <f t="shared" ref="CQ58:CQ90" si="204">G58-CK58</f>
        <v>1</v>
      </c>
      <c r="CR58" s="192" t="e">
        <f t="shared" ref="CR58:CR90" si="205">TRUNC(CQ58*$L58,2)</f>
        <v>#VALUE!</v>
      </c>
      <c r="CS58" s="207" t="e">
        <f t="shared" ref="CS58:CS90" si="206">CT58/(IF(I58&lt;&gt;H58,(I58-G58),(H58-G58)))*100</f>
        <v>#DIV/0!</v>
      </c>
      <c r="CT58" s="70">
        <f t="shared" ref="CT58:CT90" si="207">(IF(I58&lt;&gt;H58,(I58-G58),(H58-G58)))-CN58</f>
        <v>0</v>
      </c>
      <c r="CU58" s="192" t="e">
        <f t="shared" ref="CU58:CU90" si="208">TRUNC(CT58*$L58,2)</f>
        <v>#VALUE!</v>
      </c>
      <c r="CV58" s="202">
        <f t="shared" ref="CV58:CV90" si="209">$CW58/$I58</f>
        <v>0</v>
      </c>
      <c r="CW58" s="70">
        <f t="shared" ref="CW58:CW90" si="210">CK58+CN58</f>
        <v>0</v>
      </c>
      <c r="CX58" s="192" t="e">
        <f t="shared" ref="CX58:CX90" si="211">TRUNC(CW58*$L58,2)</f>
        <v>#VALUE!</v>
      </c>
      <c r="CY58" s="202">
        <f t="shared" ref="CY58:CY90" si="212">$CZ58/($G58+IF($K58&lt;&gt;0,$K58,$J58))</f>
        <v>1</v>
      </c>
      <c r="CZ58" s="70">
        <f t="shared" ref="CZ58:CZ90" si="213">CQ58+CT58</f>
        <v>1</v>
      </c>
      <c r="DA58" s="192" t="e">
        <f t="shared" ref="DA58:DA90" si="214">TRUNC(CZ58*$L58,2)</f>
        <v>#VALUE!</v>
      </c>
    </row>
    <row r="59" spans="1:105" s="55" customFormat="1" ht="42.75">
      <c r="A59" s="75" t="s">
        <v>844</v>
      </c>
      <c r="B59" s="315" t="s">
        <v>950</v>
      </c>
      <c r="C59" s="315" t="s">
        <v>951</v>
      </c>
      <c r="D59" s="312" t="s">
        <v>370</v>
      </c>
      <c r="E59" s="306" t="s">
        <v>669</v>
      </c>
      <c r="F59" s="311">
        <v>272.76</v>
      </c>
      <c r="G59" s="459">
        <v>1</v>
      </c>
      <c r="H59" s="276">
        <f t="shared" si="144"/>
        <v>1</v>
      </c>
      <c r="I59" s="368">
        <f t="shared" si="144"/>
        <v>1</v>
      </c>
      <c r="J59" s="132">
        <f t="shared" si="145"/>
        <v>0</v>
      </c>
      <c r="K59" s="132">
        <f t="shared" si="145"/>
        <v>0</v>
      </c>
      <c r="L59" s="39" t="e">
        <f t="shared" si="2"/>
        <v>#VALUE!</v>
      </c>
      <c r="M59" s="40" t="e">
        <f t="shared" si="146"/>
        <v>#VALUE!</v>
      </c>
      <c r="N59" s="193" t="e">
        <f t="shared" si="147"/>
        <v>#VALUE!</v>
      </c>
      <c r="O59" s="193" t="e">
        <f t="shared" si="148"/>
        <v>#VALUE!</v>
      </c>
      <c r="P59" s="207">
        <f t="shared" si="149"/>
        <v>0</v>
      </c>
      <c r="Q59" s="70"/>
      <c r="R59" s="208" t="e">
        <f t="shared" si="150"/>
        <v>#VALUE!</v>
      </c>
      <c r="S59" s="207" t="e">
        <f t="shared" si="151"/>
        <v>#DIV/0!</v>
      </c>
      <c r="T59" s="70"/>
      <c r="U59" s="192" t="e">
        <f t="shared" si="152"/>
        <v>#VALUE!</v>
      </c>
      <c r="V59" s="206">
        <f t="shared" si="153"/>
        <v>0</v>
      </c>
      <c r="W59" s="70"/>
      <c r="X59" s="208" t="e">
        <f t="shared" si="154"/>
        <v>#VALUE!</v>
      </c>
      <c r="Y59" s="207" t="e">
        <f t="shared" si="155"/>
        <v>#DIV/0!</v>
      </c>
      <c r="Z59" s="70"/>
      <c r="AA59" s="192" t="e">
        <f t="shared" si="156"/>
        <v>#VALUE!</v>
      </c>
      <c r="AB59" s="206">
        <f t="shared" si="157"/>
        <v>0</v>
      </c>
      <c r="AC59" s="70"/>
      <c r="AD59" s="208" t="e">
        <f t="shared" si="158"/>
        <v>#VALUE!</v>
      </c>
      <c r="AE59" s="207" t="e">
        <f t="shared" si="159"/>
        <v>#DIV/0!</v>
      </c>
      <c r="AF59" s="70"/>
      <c r="AG59" s="192" t="e">
        <f t="shared" si="160"/>
        <v>#VALUE!</v>
      </c>
      <c r="AH59" s="206">
        <f t="shared" si="161"/>
        <v>0</v>
      </c>
      <c r="AI59" s="70"/>
      <c r="AJ59" s="208" t="e">
        <f t="shared" si="162"/>
        <v>#VALUE!</v>
      </c>
      <c r="AK59" s="207" t="e">
        <f t="shared" si="163"/>
        <v>#DIV/0!</v>
      </c>
      <c r="AL59" s="70"/>
      <c r="AM59" s="192" t="e">
        <f t="shared" si="164"/>
        <v>#VALUE!</v>
      </c>
      <c r="AN59" s="206">
        <f t="shared" si="165"/>
        <v>0</v>
      </c>
      <c r="AO59" s="70"/>
      <c r="AP59" s="208" t="e">
        <f t="shared" si="166"/>
        <v>#VALUE!</v>
      </c>
      <c r="AQ59" s="207" t="e">
        <f t="shared" si="167"/>
        <v>#DIV/0!</v>
      </c>
      <c r="AR59" s="70"/>
      <c r="AS59" s="192" t="e">
        <f t="shared" si="168"/>
        <v>#VALUE!</v>
      </c>
      <c r="AT59" s="206">
        <f t="shared" si="169"/>
        <v>0</v>
      </c>
      <c r="AU59" s="70"/>
      <c r="AV59" s="208" t="e">
        <f t="shared" si="170"/>
        <v>#VALUE!</v>
      </c>
      <c r="AW59" s="207" t="e">
        <f t="shared" si="171"/>
        <v>#DIV/0!</v>
      </c>
      <c r="AX59" s="70"/>
      <c r="AY59" s="192" t="e">
        <f t="shared" si="172"/>
        <v>#VALUE!</v>
      </c>
      <c r="AZ59" s="206">
        <f t="shared" si="173"/>
        <v>0</v>
      </c>
      <c r="BA59" s="70"/>
      <c r="BB59" s="208" t="e">
        <f t="shared" si="174"/>
        <v>#VALUE!</v>
      </c>
      <c r="BC59" s="207" t="e">
        <f t="shared" si="175"/>
        <v>#DIV/0!</v>
      </c>
      <c r="BD59" s="70"/>
      <c r="BE59" s="192" t="e">
        <f t="shared" si="176"/>
        <v>#VALUE!</v>
      </c>
      <c r="BF59" s="206">
        <f t="shared" si="177"/>
        <v>0</v>
      </c>
      <c r="BG59" s="70"/>
      <c r="BH59" s="208" t="e">
        <f t="shared" si="178"/>
        <v>#VALUE!</v>
      </c>
      <c r="BI59" s="207" t="e">
        <f t="shared" si="179"/>
        <v>#DIV/0!</v>
      </c>
      <c r="BJ59" s="70"/>
      <c r="BK59" s="192" t="e">
        <f t="shared" si="180"/>
        <v>#VALUE!</v>
      </c>
      <c r="BL59" s="206">
        <f t="shared" si="181"/>
        <v>0</v>
      </c>
      <c r="BM59" s="70"/>
      <c r="BN59" s="208" t="e">
        <f t="shared" si="182"/>
        <v>#VALUE!</v>
      </c>
      <c r="BO59" s="207" t="e">
        <f t="shared" si="183"/>
        <v>#DIV/0!</v>
      </c>
      <c r="BP59" s="70"/>
      <c r="BQ59" s="192" t="e">
        <f t="shared" si="184"/>
        <v>#VALUE!</v>
      </c>
      <c r="BR59" s="206">
        <f t="shared" si="185"/>
        <v>0</v>
      </c>
      <c r="BS59" s="70"/>
      <c r="BT59" s="208" t="e">
        <f t="shared" si="186"/>
        <v>#VALUE!</v>
      </c>
      <c r="BU59" s="207" t="e">
        <f t="shared" si="187"/>
        <v>#DIV/0!</v>
      </c>
      <c r="BV59" s="70"/>
      <c r="BW59" s="192" t="e">
        <f t="shared" si="188"/>
        <v>#VALUE!</v>
      </c>
      <c r="BX59" s="206">
        <f t="shared" si="189"/>
        <v>0</v>
      </c>
      <c r="BY59" s="70"/>
      <c r="BZ59" s="208" t="e">
        <f t="shared" si="190"/>
        <v>#VALUE!</v>
      </c>
      <c r="CA59" s="207" t="e">
        <f t="shared" si="191"/>
        <v>#DIV/0!</v>
      </c>
      <c r="CB59" s="70"/>
      <c r="CC59" s="192" t="e">
        <f t="shared" si="192"/>
        <v>#VALUE!</v>
      </c>
      <c r="CD59" s="206">
        <f t="shared" si="193"/>
        <v>0</v>
      </c>
      <c r="CE59" s="70"/>
      <c r="CF59" s="208" t="e">
        <f t="shared" si="194"/>
        <v>#VALUE!</v>
      </c>
      <c r="CG59" s="207" t="e">
        <f t="shared" si="195"/>
        <v>#DIV/0!</v>
      </c>
      <c r="CH59" s="70"/>
      <c r="CI59" s="192" t="e">
        <f t="shared" si="196"/>
        <v>#VALUE!</v>
      </c>
      <c r="CJ59" s="207">
        <f t="shared" si="197"/>
        <v>0</v>
      </c>
      <c r="CK59" s="70">
        <f t="shared" si="198"/>
        <v>0</v>
      </c>
      <c r="CL59" s="192" t="e">
        <f t="shared" si="199"/>
        <v>#VALUE!</v>
      </c>
      <c r="CM59" s="207" t="e">
        <f t="shared" si="200"/>
        <v>#DIV/0!</v>
      </c>
      <c r="CN59" s="70">
        <f t="shared" si="201"/>
        <v>0</v>
      </c>
      <c r="CO59" s="192" t="e">
        <f t="shared" si="202"/>
        <v>#VALUE!</v>
      </c>
      <c r="CP59" s="207">
        <f t="shared" si="203"/>
        <v>100</v>
      </c>
      <c r="CQ59" s="70">
        <f t="shared" si="204"/>
        <v>1</v>
      </c>
      <c r="CR59" s="192" t="e">
        <f t="shared" si="205"/>
        <v>#VALUE!</v>
      </c>
      <c r="CS59" s="207" t="e">
        <f t="shared" si="206"/>
        <v>#DIV/0!</v>
      </c>
      <c r="CT59" s="70">
        <f t="shared" si="207"/>
        <v>0</v>
      </c>
      <c r="CU59" s="192" t="e">
        <f t="shared" si="208"/>
        <v>#VALUE!</v>
      </c>
      <c r="CV59" s="202">
        <f t="shared" si="209"/>
        <v>0</v>
      </c>
      <c r="CW59" s="70">
        <f t="shared" si="210"/>
        <v>0</v>
      </c>
      <c r="CX59" s="192" t="e">
        <f t="shared" si="211"/>
        <v>#VALUE!</v>
      </c>
      <c r="CY59" s="202">
        <f t="shared" si="212"/>
        <v>1</v>
      </c>
      <c r="CZ59" s="70">
        <f t="shared" si="213"/>
        <v>1</v>
      </c>
      <c r="DA59" s="192" t="e">
        <f t="shared" si="214"/>
        <v>#VALUE!</v>
      </c>
    </row>
    <row r="60" spans="1:105" s="55" customFormat="1" ht="42.75">
      <c r="A60" s="75" t="s">
        <v>845</v>
      </c>
      <c r="B60" s="67" t="s">
        <v>368</v>
      </c>
      <c r="C60" s="315" t="s">
        <v>369</v>
      </c>
      <c r="D60" s="259" t="s">
        <v>520</v>
      </c>
      <c r="E60" s="306" t="s">
        <v>669</v>
      </c>
      <c r="F60" s="506">
        <v>272.76</v>
      </c>
      <c r="G60" s="459">
        <v>14</v>
      </c>
      <c r="H60" s="276">
        <f t="shared" si="144"/>
        <v>14</v>
      </c>
      <c r="I60" s="368">
        <f t="shared" si="144"/>
        <v>14</v>
      </c>
      <c r="J60" s="132">
        <f t="shared" si="145"/>
        <v>0</v>
      </c>
      <c r="K60" s="132">
        <f t="shared" si="145"/>
        <v>0</v>
      </c>
      <c r="L60" s="39" t="e">
        <f t="shared" si="2"/>
        <v>#VALUE!</v>
      </c>
      <c r="M60" s="40" t="e">
        <f t="shared" si="146"/>
        <v>#VALUE!</v>
      </c>
      <c r="N60" s="193" t="e">
        <f t="shared" si="147"/>
        <v>#VALUE!</v>
      </c>
      <c r="O60" s="193" t="e">
        <f t="shared" si="148"/>
        <v>#VALUE!</v>
      </c>
      <c r="P60" s="207">
        <f t="shared" si="149"/>
        <v>0</v>
      </c>
      <c r="Q60" s="70"/>
      <c r="R60" s="208" t="e">
        <f t="shared" si="150"/>
        <v>#VALUE!</v>
      </c>
      <c r="S60" s="207" t="e">
        <f t="shared" si="151"/>
        <v>#DIV/0!</v>
      </c>
      <c r="T60" s="70"/>
      <c r="U60" s="192" t="e">
        <f t="shared" si="152"/>
        <v>#VALUE!</v>
      </c>
      <c r="V60" s="206">
        <f t="shared" si="153"/>
        <v>0</v>
      </c>
      <c r="W60" s="70"/>
      <c r="X60" s="208" t="e">
        <f t="shared" si="154"/>
        <v>#VALUE!</v>
      </c>
      <c r="Y60" s="207" t="e">
        <f t="shared" si="155"/>
        <v>#DIV/0!</v>
      </c>
      <c r="Z60" s="70"/>
      <c r="AA60" s="192" t="e">
        <f t="shared" si="156"/>
        <v>#VALUE!</v>
      </c>
      <c r="AB60" s="206">
        <f t="shared" si="157"/>
        <v>0</v>
      </c>
      <c r="AC60" s="70"/>
      <c r="AD60" s="208" t="e">
        <f t="shared" si="158"/>
        <v>#VALUE!</v>
      </c>
      <c r="AE60" s="207" t="e">
        <f t="shared" si="159"/>
        <v>#DIV/0!</v>
      </c>
      <c r="AF60" s="70"/>
      <c r="AG60" s="192" t="e">
        <f t="shared" si="160"/>
        <v>#VALUE!</v>
      </c>
      <c r="AH60" s="206">
        <f t="shared" si="161"/>
        <v>0</v>
      </c>
      <c r="AI60" s="70"/>
      <c r="AJ60" s="208" t="e">
        <f t="shared" si="162"/>
        <v>#VALUE!</v>
      </c>
      <c r="AK60" s="207" t="e">
        <f t="shared" si="163"/>
        <v>#DIV/0!</v>
      </c>
      <c r="AL60" s="70"/>
      <c r="AM60" s="192" t="e">
        <f t="shared" si="164"/>
        <v>#VALUE!</v>
      </c>
      <c r="AN60" s="206">
        <f t="shared" si="165"/>
        <v>0</v>
      </c>
      <c r="AO60" s="70"/>
      <c r="AP60" s="208" t="e">
        <f t="shared" si="166"/>
        <v>#VALUE!</v>
      </c>
      <c r="AQ60" s="207" t="e">
        <f t="shared" si="167"/>
        <v>#DIV/0!</v>
      </c>
      <c r="AR60" s="70"/>
      <c r="AS60" s="192" t="e">
        <f t="shared" si="168"/>
        <v>#VALUE!</v>
      </c>
      <c r="AT60" s="206">
        <f t="shared" si="169"/>
        <v>0</v>
      </c>
      <c r="AU60" s="70"/>
      <c r="AV60" s="208" t="e">
        <f t="shared" si="170"/>
        <v>#VALUE!</v>
      </c>
      <c r="AW60" s="207" t="e">
        <f t="shared" si="171"/>
        <v>#DIV/0!</v>
      </c>
      <c r="AX60" s="70"/>
      <c r="AY60" s="192" t="e">
        <f t="shared" si="172"/>
        <v>#VALUE!</v>
      </c>
      <c r="AZ60" s="206">
        <f t="shared" si="173"/>
        <v>0</v>
      </c>
      <c r="BA60" s="70"/>
      <c r="BB60" s="208" t="e">
        <f t="shared" si="174"/>
        <v>#VALUE!</v>
      </c>
      <c r="BC60" s="207" t="e">
        <f t="shared" si="175"/>
        <v>#DIV/0!</v>
      </c>
      <c r="BD60" s="70"/>
      <c r="BE60" s="192" t="e">
        <f t="shared" si="176"/>
        <v>#VALUE!</v>
      </c>
      <c r="BF60" s="206">
        <f t="shared" si="177"/>
        <v>0</v>
      </c>
      <c r="BG60" s="70"/>
      <c r="BH60" s="208" t="e">
        <f t="shared" si="178"/>
        <v>#VALUE!</v>
      </c>
      <c r="BI60" s="207" t="e">
        <f t="shared" si="179"/>
        <v>#DIV/0!</v>
      </c>
      <c r="BJ60" s="70"/>
      <c r="BK60" s="192" t="e">
        <f t="shared" si="180"/>
        <v>#VALUE!</v>
      </c>
      <c r="BL60" s="206">
        <f t="shared" si="181"/>
        <v>0</v>
      </c>
      <c r="BM60" s="70"/>
      <c r="BN60" s="208" t="e">
        <f t="shared" si="182"/>
        <v>#VALUE!</v>
      </c>
      <c r="BO60" s="207" t="e">
        <f t="shared" si="183"/>
        <v>#DIV/0!</v>
      </c>
      <c r="BP60" s="70"/>
      <c r="BQ60" s="192" t="e">
        <f t="shared" si="184"/>
        <v>#VALUE!</v>
      </c>
      <c r="BR60" s="206">
        <f t="shared" si="185"/>
        <v>0</v>
      </c>
      <c r="BS60" s="70"/>
      <c r="BT60" s="208" t="e">
        <f t="shared" si="186"/>
        <v>#VALUE!</v>
      </c>
      <c r="BU60" s="207" t="e">
        <f t="shared" si="187"/>
        <v>#DIV/0!</v>
      </c>
      <c r="BV60" s="70"/>
      <c r="BW60" s="192" t="e">
        <f t="shared" si="188"/>
        <v>#VALUE!</v>
      </c>
      <c r="BX60" s="206">
        <f t="shared" si="189"/>
        <v>0</v>
      </c>
      <c r="BY60" s="70"/>
      <c r="BZ60" s="208" t="e">
        <f t="shared" si="190"/>
        <v>#VALUE!</v>
      </c>
      <c r="CA60" s="207" t="e">
        <f t="shared" si="191"/>
        <v>#DIV/0!</v>
      </c>
      <c r="CB60" s="70"/>
      <c r="CC60" s="192" t="e">
        <f t="shared" si="192"/>
        <v>#VALUE!</v>
      </c>
      <c r="CD60" s="206">
        <f t="shared" si="193"/>
        <v>0</v>
      </c>
      <c r="CE60" s="70"/>
      <c r="CF60" s="208" t="e">
        <f t="shared" si="194"/>
        <v>#VALUE!</v>
      </c>
      <c r="CG60" s="207" t="e">
        <f t="shared" si="195"/>
        <v>#DIV/0!</v>
      </c>
      <c r="CH60" s="70"/>
      <c r="CI60" s="192" t="e">
        <f t="shared" si="196"/>
        <v>#VALUE!</v>
      </c>
      <c r="CJ60" s="207">
        <f t="shared" si="197"/>
        <v>0</v>
      </c>
      <c r="CK60" s="70">
        <f t="shared" si="198"/>
        <v>0</v>
      </c>
      <c r="CL60" s="192" t="e">
        <f t="shared" si="199"/>
        <v>#VALUE!</v>
      </c>
      <c r="CM60" s="207" t="e">
        <f t="shared" si="200"/>
        <v>#DIV/0!</v>
      </c>
      <c r="CN60" s="70">
        <f t="shared" si="201"/>
        <v>0</v>
      </c>
      <c r="CO60" s="192" t="e">
        <f t="shared" si="202"/>
        <v>#VALUE!</v>
      </c>
      <c r="CP60" s="207">
        <f t="shared" si="203"/>
        <v>100</v>
      </c>
      <c r="CQ60" s="70">
        <f t="shared" si="204"/>
        <v>14</v>
      </c>
      <c r="CR60" s="192" t="e">
        <f t="shared" si="205"/>
        <v>#VALUE!</v>
      </c>
      <c r="CS60" s="207" t="e">
        <f t="shared" si="206"/>
        <v>#DIV/0!</v>
      </c>
      <c r="CT60" s="70">
        <f t="shared" si="207"/>
        <v>0</v>
      </c>
      <c r="CU60" s="192" t="e">
        <f t="shared" si="208"/>
        <v>#VALUE!</v>
      </c>
      <c r="CV60" s="202">
        <f t="shared" si="209"/>
        <v>0</v>
      </c>
      <c r="CW60" s="70">
        <f t="shared" si="210"/>
        <v>0</v>
      </c>
      <c r="CX60" s="192" t="e">
        <f t="shared" si="211"/>
        <v>#VALUE!</v>
      </c>
      <c r="CY60" s="202">
        <f t="shared" si="212"/>
        <v>1</v>
      </c>
      <c r="CZ60" s="70">
        <f t="shared" si="213"/>
        <v>14</v>
      </c>
      <c r="DA60" s="192" t="e">
        <f t="shared" si="214"/>
        <v>#VALUE!</v>
      </c>
    </row>
    <row r="61" spans="1:105" s="55" customFormat="1" ht="28.5">
      <c r="A61" s="75" t="s">
        <v>776</v>
      </c>
      <c r="B61" s="315"/>
      <c r="C61" s="507" t="s">
        <v>586</v>
      </c>
      <c r="D61" s="312" t="s">
        <v>371</v>
      </c>
      <c r="E61" s="306" t="s">
        <v>669</v>
      </c>
      <c r="F61" s="313">
        <v>4.5999999999999996</v>
      </c>
      <c r="G61" s="459">
        <v>6</v>
      </c>
      <c r="H61" s="276">
        <f t="shared" si="144"/>
        <v>6</v>
      </c>
      <c r="I61" s="368">
        <f t="shared" si="144"/>
        <v>6</v>
      </c>
      <c r="J61" s="132">
        <f t="shared" si="145"/>
        <v>0</v>
      </c>
      <c r="K61" s="132">
        <f t="shared" si="145"/>
        <v>0</v>
      </c>
      <c r="L61" s="39" t="e">
        <f t="shared" si="2"/>
        <v>#VALUE!</v>
      </c>
      <c r="M61" s="40" t="e">
        <f t="shared" si="146"/>
        <v>#VALUE!</v>
      </c>
      <c r="N61" s="193" t="e">
        <f t="shared" si="147"/>
        <v>#VALUE!</v>
      </c>
      <c r="O61" s="193" t="e">
        <f t="shared" si="148"/>
        <v>#VALUE!</v>
      </c>
      <c r="P61" s="207">
        <f t="shared" si="149"/>
        <v>0</v>
      </c>
      <c r="Q61" s="70"/>
      <c r="R61" s="208" t="e">
        <f t="shared" si="150"/>
        <v>#VALUE!</v>
      </c>
      <c r="S61" s="207" t="e">
        <f t="shared" si="151"/>
        <v>#DIV/0!</v>
      </c>
      <c r="T61" s="70"/>
      <c r="U61" s="192" t="e">
        <f t="shared" si="152"/>
        <v>#VALUE!</v>
      </c>
      <c r="V61" s="206">
        <f t="shared" si="153"/>
        <v>0</v>
      </c>
      <c r="W61" s="70"/>
      <c r="X61" s="208" t="e">
        <f t="shared" si="154"/>
        <v>#VALUE!</v>
      </c>
      <c r="Y61" s="207" t="e">
        <f t="shared" si="155"/>
        <v>#DIV/0!</v>
      </c>
      <c r="Z61" s="70"/>
      <c r="AA61" s="192" t="e">
        <f t="shared" si="156"/>
        <v>#VALUE!</v>
      </c>
      <c r="AB61" s="206">
        <f t="shared" si="157"/>
        <v>0</v>
      </c>
      <c r="AC61" s="70"/>
      <c r="AD61" s="208" t="e">
        <f t="shared" si="158"/>
        <v>#VALUE!</v>
      </c>
      <c r="AE61" s="207" t="e">
        <f t="shared" si="159"/>
        <v>#DIV/0!</v>
      </c>
      <c r="AF61" s="70"/>
      <c r="AG61" s="192" t="e">
        <f t="shared" si="160"/>
        <v>#VALUE!</v>
      </c>
      <c r="AH61" s="206">
        <f t="shared" si="161"/>
        <v>0</v>
      </c>
      <c r="AI61" s="70"/>
      <c r="AJ61" s="208" t="e">
        <f t="shared" si="162"/>
        <v>#VALUE!</v>
      </c>
      <c r="AK61" s="207" t="e">
        <f t="shared" si="163"/>
        <v>#DIV/0!</v>
      </c>
      <c r="AL61" s="70"/>
      <c r="AM61" s="192" t="e">
        <f t="shared" si="164"/>
        <v>#VALUE!</v>
      </c>
      <c r="AN61" s="206">
        <f t="shared" si="165"/>
        <v>0</v>
      </c>
      <c r="AO61" s="70"/>
      <c r="AP61" s="208" t="e">
        <f t="shared" si="166"/>
        <v>#VALUE!</v>
      </c>
      <c r="AQ61" s="207" t="e">
        <f t="shared" si="167"/>
        <v>#DIV/0!</v>
      </c>
      <c r="AR61" s="70"/>
      <c r="AS61" s="192" t="e">
        <f t="shared" si="168"/>
        <v>#VALUE!</v>
      </c>
      <c r="AT61" s="206">
        <f t="shared" si="169"/>
        <v>0</v>
      </c>
      <c r="AU61" s="70"/>
      <c r="AV61" s="208" t="e">
        <f t="shared" si="170"/>
        <v>#VALUE!</v>
      </c>
      <c r="AW61" s="207" t="e">
        <f t="shared" si="171"/>
        <v>#DIV/0!</v>
      </c>
      <c r="AX61" s="70"/>
      <c r="AY61" s="192" t="e">
        <f t="shared" si="172"/>
        <v>#VALUE!</v>
      </c>
      <c r="AZ61" s="206">
        <f t="shared" si="173"/>
        <v>0</v>
      </c>
      <c r="BA61" s="70"/>
      <c r="BB61" s="208" t="e">
        <f t="shared" si="174"/>
        <v>#VALUE!</v>
      </c>
      <c r="BC61" s="207" t="e">
        <f t="shared" si="175"/>
        <v>#DIV/0!</v>
      </c>
      <c r="BD61" s="70"/>
      <c r="BE61" s="192" t="e">
        <f t="shared" si="176"/>
        <v>#VALUE!</v>
      </c>
      <c r="BF61" s="206">
        <f t="shared" si="177"/>
        <v>0</v>
      </c>
      <c r="BG61" s="70"/>
      <c r="BH61" s="208" t="e">
        <f t="shared" si="178"/>
        <v>#VALUE!</v>
      </c>
      <c r="BI61" s="207" t="e">
        <f t="shared" si="179"/>
        <v>#DIV/0!</v>
      </c>
      <c r="BJ61" s="70"/>
      <c r="BK61" s="192" t="e">
        <f t="shared" si="180"/>
        <v>#VALUE!</v>
      </c>
      <c r="BL61" s="206">
        <f t="shared" si="181"/>
        <v>0</v>
      </c>
      <c r="BM61" s="70"/>
      <c r="BN61" s="208" t="e">
        <f t="shared" si="182"/>
        <v>#VALUE!</v>
      </c>
      <c r="BO61" s="207" t="e">
        <f t="shared" si="183"/>
        <v>#DIV/0!</v>
      </c>
      <c r="BP61" s="70"/>
      <c r="BQ61" s="192" t="e">
        <f t="shared" si="184"/>
        <v>#VALUE!</v>
      </c>
      <c r="BR61" s="206">
        <f t="shared" si="185"/>
        <v>0</v>
      </c>
      <c r="BS61" s="70"/>
      <c r="BT61" s="208" t="e">
        <f t="shared" si="186"/>
        <v>#VALUE!</v>
      </c>
      <c r="BU61" s="207" t="e">
        <f t="shared" si="187"/>
        <v>#DIV/0!</v>
      </c>
      <c r="BV61" s="70"/>
      <c r="BW61" s="192" t="e">
        <f t="shared" si="188"/>
        <v>#VALUE!</v>
      </c>
      <c r="BX61" s="206">
        <f t="shared" si="189"/>
        <v>0</v>
      </c>
      <c r="BY61" s="70"/>
      <c r="BZ61" s="208" t="e">
        <f t="shared" si="190"/>
        <v>#VALUE!</v>
      </c>
      <c r="CA61" s="207" t="e">
        <f t="shared" si="191"/>
        <v>#DIV/0!</v>
      </c>
      <c r="CB61" s="70"/>
      <c r="CC61" s="192" t="e">
        <f t="shared" si="192"/>
        <v>#VALUE!</v>
      </c>
      <c r="CD61" s="206">
        <f t="shared" si="193"/>
        <v>0</v>
      </c>
      <c r="CE61" s="70"/>
      <c r="CF61" s="208" t="e">
        <f t="shared" si="194"/>
        <v>#VALUE!</v>
      </c>
      <c r="CG61" s="207" t="e">
        <f t="shared" si="195"/>
        <v>#DIV/0!</v>
      </c>
      <c r="CH61" s="70"/>
      <c r="CI61" s="192" t="e">
        <f t="shared" si="196"/>
        <v>#VALUE!</v>
      </c>
      <c r="CJ61" s="207">
        <f t="shared" si="197"/>
        <v>0</v>
      </c>
      <c r="CK61" s="70">
        <f t="shared" si="198"/>
        <v>0</v>
      </c>
      <c r="CL61" s="192" t="e">
        <f t="shared" si="199"/>
        <v>#VALUE!</v>
      </c>
      <c r="CM61" s="207" t="e">
        <f t="shared" si="200"/>
        <v>#DIV/0!</v>
      </c>
      <c r="CN61" s="70">
        <f t="shared" si="201"/>
        <v>0</v>
      </c>
      <c r="CO61" s="192" t="e">
        <f t="shared" si="202"/>
        <v>#VALUE!</v>
      </c>
      <c r="CP61" s="207">
        <f t="shared" si="203"/>
        <v>100</v>
      </c>
      <c r="CQ61" s="70">
        <f t="shared" si="204"/>
        <v>6</v>
      </c>
      <c r="CR61" s="192" t="e">
        <f t="shared" si="205"/>
        <v>#VALUE!</v>
      </c>
      <c r="CS61" s="207" t="e">
        <f t="shared" si="206"/>
        <v>#DIV/0!</v>
      </c>
      <c r="CT61" s="70">
        <f t="shared" si="207"/>
        <v>0</v>
      </c>
      <c r="CU61" s="192" t="e">
        <f t="shared" si="208"/>
        <v>#VALUE!</v>
      </c>
      <c r="CV61" s="202">
        <f t="shared" si="209"/>
        <v>0</v>
      </c>
      <c r="CW61" s="70">
        <f t="shared" si="210"/>
        <v>0</v>
      </c>
      <c r="CX61" s="192" t="e">
        <f t="shared" si="211"/>
        <v>#VALUE!</v>
      </c>
      <c r="CY61" s="202">
        <f t="shared" si="212"/>
        <v>1</v>
      </c>
      <c r="CZ61" s="70">
        <f t="shared" si="213"/>
        <v>6</v>
      </c>
      <c r="DA61" s="192" t="e">
        <f t="shared" si="214"/>
        <v>#VALUE!</v>
      </c>
    </row>
    <row r="62" spans="1:105" s="55" customFormat="1" ht="15">
      <c r="A62" s="75" t="s">
        <v>777</v>
      </c>
      <c r="B62" s="315" t="s">
        <v>767</v>
      </c>
      <c r="C62" s="315" t="s">
        <v>587</v>
      </c>
      <c r="D62" s="323" t="s">
        <v>49</v>
      </c>
      <c r="E62" s="306" t="s">
        <v>669</v>
      </c>
      <c r="F62" s="313">
        <v>40.58</v>
      </c>
      <c r="G62" s="459">
        <v>21</v>
      </c>
      <c r="H62" s="276">
        <f t="shared" si="144"/>
        <v>21</v>
      </c>
      <c r="I62" s="368">
        <f t="shared" si="144"/>
        <v>21</v>
      </c>
      <c r="J62" s="132">
        <f t="shared" si="145"/>
        <v>0</v>
      </c>
      <c r="K62" s="132">
        <f t="shared" si="145"/>
        <v>0</v>
      </c>
      <c r="L62" s="39" t="e">
        <f t="shared" si="2"/>
        <v>#VALUE!</v>
      </c>
      <c r="M62" s="40" t="e">
        <f t="shared" si="146"/>
        <v>#VALUE!</v>
      </c>
      <c r="N62" s="193" t="e">
        <f t="shared" si="147"/>
        <v>#VALUE!</v>
      </c>
      <c r="O62" s="193" t="e">
        <f t="shared" si="148"/>
        <v>#VALUE!</v>
      </c>
      <c r="P62" s="207">
        <f t="shared" si="149"/>
        <v>0</v>
      </c>
      <c r="Q62" s="70"/>
      <c r="R62" s="208" t="e">
        <f t="shared" si="150"/>
        <v>#VALUE!</v>
      </c>
      <c r="S62" s="207" t="e">
        <f t="shared" si="151"/>
        <v>#DIV/0!</v>
      </c>
      <c r="T62" s="70"/>
      <c r="U62" s="192" t="e">
        <f t="shared" si="152"/>
        <v>#VALUE!</v>
      </c>
      <c r="V62" s="206">
        <f t="shared" si="153"/>
        <v>0</v>
      </c>
      <c r="W62" s="70"/>
      <c r="X62" s="208" t="e">
        <f t="shared" si="154"/>
        <v>#VALUE!</v>
      </c>
      <c r="Y62" s="207" t="e">
        <f t="shared" si="155"/>
        <v>#DIV/0!</v>
      </c>
      <c r="Z62" s="70"/>
      <c r="AA62" s="192" t="e">
        <f t="shared" si="156"/>
        <v>#VALUE!</v>
      </c>
      <c r="AB62" s="206">
        <f t="shared" si="157"/>
        <v>0</v>
      </c>
      <c r="AC62" s="70"/>
      <c r="AD62" s="208" t="e">
        <f t="shared" si="158"/>
        <v>#VALUE!</v>
      </c>
      <c r="AE62" s="207" t="e">
        <f t="shared" si="159"/>
        <v>#DIV/0!</v>
      </c>
      <c r="AF62" s="70"/>
      <c r="AG62" s="192" t="e">
        <f t="shared" si="160"/>
        <v>#VALUE!</v>
      </c>
      <c r="AH62" s="206">
        <f t="shared" si="161"/>
        <v>0</v>
      </c>
      <c r="AI62" s="70"/>
      <c r="AJ62" s="208" t="e">
        <f t="shared" si="162"/>
        <v>#VALUE!</v>
      </c>
      <c r="AK62" s="207" t="e">
        <f t="shared" si="163"/>
        <v>#DIV/0!</v>
      </c>
      <c r="AL62" s="70"/>
      <c r="AM62" s="192" t="e">
        <f t="shared" si="164"/>
        <v>#VALUE!</v>
      </c>
      <c r="AN62" s="206">
        <f t="shared" si="165"/>
        <v>0</v>
      </c>
      <c r="AO62" s="70"/>
      <c r="AP62" s="208" t="e">
        <f t="shared" si="166"/>
        <v>#VALUE!</v>
      </c>
      <c r="AQ62" s="207" t="e">
        <f t="shared" si="167"/>
        <v>#DIV/0!</v>
      </c>
      <c r="AR62" s="70"/>
      <c r="AS62" s="192" t="e">
        <f t="shared" si="168"/>
        <v>#VALUE!</v>
      </c>
      <c r="AT62" s="206">
        <f t="shared" si="169"/>
        <v>0</v>
      </c>
      <c r="AU62" s="70"/>
      <c r="AV62" s="208" t="e">
        <f t="shared" si="170"/>
        <v>#VALUE!</v>
      </c>
      <c r="AW62" s="207" t="e">
        <f t="shared" si="171"/>
        <v>#DIV/0!</v>
      </c>
      <c r="AX62" s="70"/>
      <c r="AY62" s="192" t="e">
        <f t="shared" si="172"/>
        <v>#VALUE!</v>
      </c>
      <c r="AZ62" s="206">
        <f t="shared" si="173"/>
        <v>0</v>
      </c>
      <c r="BA62" s="70"/>
      <c r="BB62" s="208" t="e">
        <f t="shared" si="174"/>
        <v>#VALUE!</v>
      </c>
      <c r="BC62" s="207" t="e">
        <f t="shared" si="175"/>
        <v>#DIV/0!</v>
      </c>
      <c r="BD62" s="70"/>
      <c r="BE62" s="192" t="e">
        <f t="shared" si="176"/>
        <v>#VALUE!</v>
      </c>
      <c r="BF62" s="206">
        <f t="shared" si="177"/>
        <v>0</v>
      </c>
      <c r="BG62" s="70"/>
      <c r="BH62" s="208" t="e">
        <f t="shared" si="178"/>
        <v>#VALUE!</v>
      </c>
      <c r="BI62" s="207" t="e">
        <f t="shared" si="179"/>
        <v>#DIV/0!</v>
      </c>
      <c r="BJ62" s="70"/>
      <c r="BK62" s="192" t="e">
        <f t="shared" si="180"/>
        <v>#VALUE!</v>
      </c>
      <c r="BL62" s="206">
        <f t="shared" si="181"/>
        <v>0</v>
      </c>
      <c r="BM62" s="70"/>
      <c r="BN62" s="208" t="e">
        <f t="shared" si="182"/>
        <v>#VALUE!</v>
      </c>
      <c r="BO62" s="207" t="e">
        <f t="shared" si="183"/>
        <v>#DIV/0!</v>
      </c>
      <c r="BP62" s="70"/>
      <c r="BQ62" s="192" t="e">
        <f t="shared" si="184"/>
        <v>#VALUE!</v>
      </c>
      <c r="BR62" s="206">
        <f t="shared" si="185"/>
        <v>0</v>
      </c>
      <c r="BS62" s="70"/>
      <c r="BT62" s="208" t="e">
        <f t="shared" si="186"/>
        <v>#VALUE!</v>
      </c>
      <c r="BU62" s="207" t="e">
        <f t="shared" si="187"/>
        <v>#DIV/0!</v>
      </c>
      <c r="BV62" s="70"/>
      <c r="BW62" s="192" t="e">
        <f t="shared" si="188"/>
        <v>#VALUE!</v>
      </c>
      <c r="BX62" s="206">
        <f t="shared" si="189"/>
        <v>0</v>
      </c>
      <c r="BY62" s="70"/>
      <c r="BZ62" s="208" t="e">
        <f t="shared" si="190"/>
        <v>#VALUE!</v>
      </c>
      <c r="CA62" s="207" t="e">
        <f t="shared" si="191"/>
        <v>#DIV/0!</v>
      </c>
      <c r="CB62" s="70"/>
      <c r="CC62" s="192" t="e">
        <f t="shared" si="192"/>
        <v>#VALUE!</v>
      </c>
      <c r="CD62" s="206">
        <f t="shared" si="193"/>
        <v>0</v>
      </c>
      <c r="CE62" s="70"/>
      <c r="CF62" s="208" t="e">
        <f t="shared" si="194"/>
        <v>#VALUE!</v>
      </c>
      <c r="CG62" s="207" t="e">
        <f t="shared" si="195"/>
        <v>#DIV/0!</v>
      </c>
      <c r="CH62" s="70"/>
      <c r="CI62" s="192" t="e">
        <f t="shared" si="196"/>
        <v>#VALUE!</v>
      </c>
      <c r="CJ62" s="207">
        <f t="shared" si="197"/>
        <v>0</v>
      </c>
      <c r="CK62" s="70">
        <f t="shared" si="198"/>
        <v>0</v>
      </c>
      <c r="CL62" s="192" t="e">
        <f t="shared" si="199"/>
        <v>#VALUE!</v>
      </c>
      <c r="CM62" s="207" t="e">
        <f t="shared" si="200"/>
        <v>#DIV/0!</v>
      </c>
      <c r="CN62" s="70">
        <f t="shared" si="201"/>
        <v>0</v>
      </c>
      <c r="CO62" s="192" t="e">
        <f t="shared" si="202"/>
        <v>#VALUE!</v>
      </c>
      <c r="CP62" s="207">
        <f t="shared" si="203"/>
        <v>100</v>
      </c>
      <c r="CQ62" s="70">
        <f t="shared" si="204"/>
        <v>21</v>
      </c>
      <c r="CR62" s="192" t="e">
        <f t="shared" si="205"/>
        <v>#VALUE!</v>
      </c>
      <c r="CS62" s="207" t="e">
        <f t="shared" si="206"/>
        <v>#DIV/0!</v>
      </c>
      <c r="CT62" s="70">
        <f t="shared" si="207"/>
        <v>0</v>
      </c>
      <c r="CU62" s="192" t="e">
        <f t="shared" si="208"/>
        <v>#VALUE!</v>
      </c>
      <c r="CV62" s="202">
        <f t="shared" si="209"/>
        <v>0</v>
      </c>
      <c r="CW62" s="70">
        <f t="shared" si="210"/>
        <v>0</v>
      </c>
      <c r="CX62" s="192" t="e">
        <f t="shared" si="211"/>
        <v>#VALUE!</v>
      </c>
      <c r="CY62" s="202">
        <f t="shared" si="212"/>
        <v>1</v>
      </c>
      <c r="CZ62" s="70">
        <f t="shared" si="213"/>
        <v>21</v>
      </c>
      <c r="DA62" s="192" t="e">
        <f t="shared" si="214"/>
        <v>#VALUE!</v>
      </c>
    </row>
    <row r="63" spans="1:105" s="55" customFormat="1" ht="15">
      <c r="A63" s="75" t="s">
        <v>778</v>
      </c>
      <c r="B63" s="315" t="s">
        <v>961</v>
      </c>
      <c r="C63" s="315" t="s">
        <v>962</v>
      </c>
      <c r="D63" s="312" t="s">
        <v>963</v>
      </c>
      <c r="E63" s="306" t="s">
        <v>669</v>
      </c>
      <c r="F63" s="313">
        <v>7.82</v>
      </c>
      <c r="G63" s="459">
        <v>31</v>
      </c>
      <c r="H63" s="276">
        <f t="shared" si="144"/>
        <v>31</v>
      </c>
      <c r="I63" s="368">
        <f t="shared" si="144"/>
        <v>31</v>
      </c>
      <c r="J63" s="132">
        <f t="shared" si="145"/>
        <v>0</v>
      </c>
      <c r="K63" s="132">
        <f t="shared" si="145"/>
        <v>0</v>
      </c>
      <c r="L63" s="39" t="e">
        <f t="shared" si="2"/>
        <v>#VALUE!</v>
      </c>
      <c r="M63" s="40" t="e">
        <f t="shared" si="146"/>
        <v>#VALUE!</v>
      </c>
      <c r="N63" s="193" t="e">
        <f t="shared" si="147"/>
        <v>#VALUE!</v>
      </c>
      <c r="O63" s="193" t="e">
        <f t="shared" si="148"/>
        <v>#VALUE!</v>
      </c>
      <c r="P63" s="207">
        <f t="shared" si="149"/>
        <v>0</v>
      </c>
      <c r="Q63" s="70"/>
      <c r="R63" s="208" t="e">
        <f t="shared" si="150"/>
        <v>#VALUE!</v>
      </c>
      <c r="S63" s="207" t="e">
        <f t="shared" si="151"/>
        <v>#DIV/0!</v>
      </c>
      <c r="T63" s="70"/>
      <c r="U63" s="192" t="e">
        <f t="shared" si="152"/>
        <v>#VALUE!</v>
      </c>
      <c r="V63" s="206">
        <f t="shared" si="153"/>
        <v>0</v>
      </c>
      <c r="W63" s="70"/>
      <c r="X63" s="208" t="e">
        <f t="shared" si="154"/>
        <v>#VALUE!</v>
      </c>
      <c r="Y63" s="207" t="e">
        <f t="shared" si="155"/>
        <v>#DIV/0!</v>
      </c>
      <c r="Z63" s="70"/>
      <c r="AA63" s="192" t="e">
        <f t="shared" si="156"/>
        <v>#VALUE!</v>
      </c>
      <c r="AB63" s="206">
        <f t="shared" si="157"/>
        <v>0</v>
      </c>
      <c r="AC63" s="70"/>
      <c r="AD63" s="208" t="e">
        <f t="shared" si="158"/>
        <v>#VALUE!</v>
      </c>
      <c r="AE63" s="207" t="e">
        <f t="shared" si="159"/>
        <v>#DIV/0!</v>
      </c>
      <c r="AF63" s="70"/>
      <c r="AG63" s="192" t="e">
        <f t="shared" si="160"/>
        <v>#VALUE!</v>
      </c>
      <c r="AH63" s="206">
        <f t="shared" si="161"/>
        <v>0</v>
      </c>
      <c r="AI63" s="70"/>
      <c r="AJ63" s="208" t="e">
        <f t="shared" si="162"/>
        <v>#VALUE!</v>
      </c>
      <c r="AK63" s="207" t="e">
        <f t="shared" si="163"/>
        <v>#DIV/0!</v>
      </c>
      <c r="AL63" s="70"/>
      <c r="AM63" s="192" t="e">
        <f t="shared" si="164"/>
        <v>#VALUE!</v>
      </c>
      <c r="AN63" s="206">
        <f t="shared" si="165"/>
        <v>0</v>
      </c>
      <c r="AO63" s="70"/>
      <c r="AP63" s="208" t="e">
        <f t="shared" si="166"/>
        <v>#VALUE!</v>
      </c>
      <c r="AQ63" s="207" t="e">
        <f t="shared" si="167"/>
        <v>#DIV/0!</v>
      </c>
      <c r="AR63" s="70"/>
      <c r="AS63" s="192" t="e">
        <f t="shared" si="168"/>
        <v>#VALUE!</v>
      </c>
      <c r="AT63" s="206">
        <f t="shared" si="169"/>
        <v>0</v>
      </c>
      <c r="AU63" s="70"/>
      <c r="AV63" s="208" t="e">
        <f t="shared" si="170"/>
        <v>#VALUE!</v>
      </c>
      <c r="AW63" s="207" t="e">
        <f t="shared" si="171"/>
        <v>#DIV/0!</v>
      </c>
      <c r="AX63" s="70"/>
      <c r="AY63" s="192" t="e">
        <f t="shared" si="172"/>
        <v>#VALUE!</v>
      </c>
      <c r="AZ63" s="206">
        <f t="shared" si="173"/>
        <v>0</v>
      </c>
      <c r="BA63" s="70"/>
      <c r="BB63" s="208" t="e">
        <f t="shared" si="174"/>
        <v>#VALUE!</v>
      </c>
      <c r="BC63" s="207" t="e">
        <f t="shared" si="175"/>
        <v>#DIV/0!</v>
      </c>
      <c r="BD63" s="70"/>
      <c r="BE63" s="192" t="e">
        <f t="shared" si="176"/>
        <v>#VALUE!</v>
      </c>
      <c r="BF63" s="206">
        <f t="shared" si="177"/>
        <v>0</v>
      </c>
      <c r="BG63" s="70"/>
      <c r="BH63" s="208" t="e">
        <f t="shared" si="178"/>
        <v>#VALUE!</v>
      </c>
      <c r="BI63" s="207" t="e">
        <f t="shared" si="179"/>
        <v>#DIV/0!</v>
      </c>
      <c r="BJ63" s="70"/>
      <c r="BK63" s="192" t="e">
        <f t="shared" si="180"/>
        <v>#VALUE!</v>
      </c>
      <c r="BL63" s="206">
        <f t="shared" si="181"/>
        <v>0</v>
      </c>
      <c r="BM63" s="70"/>
      <c r="BN63" s="208" t="e">
        <f t="shared" si="182"/>
        <v>#VALUE!</v>
      </c>
      <c r="BO63" s="207" t="e">
        <f t="shared" si="183"/>
        <v>#DIV/0!</v>
      </c>
      <c r="BP63" s="70"/>
      <c r="BQ63" s="192" t="e">
        <f t="shared" si="184"/>
        <v>#VALUE!</v>
      </c>
      <c r="BR63" s="206">
        <f t="shared" si="185"/>
        <v>0</v>
      </c>
      <c r="BS63" s="70"/>
      <c r="BT63" s="208" t="e">
        <f t="shared" si="186"/>
        <v>#VALUE!</v>
      </c>
      <c r="BU63" s="207" t="e">
        <f t="shared" si="187"/>
        <v>#DIV/0!</v>
      </c>
      <c r="BV63" s="70"/>
      <c r="BW63" s="192" t="e">
        <f t="shared" si="188"/>
        <v>#VALUE!</v>
      </c>
      <c r="BX63" s="206">
        <f t="shared" si="189"/>
        <v>0</v>
      </c>
      <c r="BY63" s="70"/>
      <c r="BZ63" s="208" t="e">
        <f t="shared" si="190"/>
        <v>#VALUE!</v>
      </c>
      <c r="CA63" s="207" t="e">
        <f t="shared" si="191"/>
        <v>#DIV/0!</v>
      </c>
      <c r="CB63" s="70"/>
      <c r="CC63" s="192" t="e">
        <f t="shared" si="192"/>
        <v>#VALUE!</v>
      </c>
      <c r="CD63" s="206">
        <f t="shared" si="193"/>
        <v>0</v>
      </c>
      <c r="CE63" s="70"/>
      <c r="CF63" s="208" t="e">
        <f t="shared" si="194"/>
        <v>#VALUE!</v>
      </c>
      <c r="CG63" s="207" t="e">
        <f t="shared" si="195"/>
        <v>#DIV/0!</v>
      </c>
      <c r="CH63" s="70"/>
      <c r="CI63" s="192" t="e">
        <f t="shared" si="196"/>
        <v>#VALUE!</v>
      </c>
      <c r="CJ63" s="207">
        <f t="shared" si="197"/>
        <v>0</v>
      </c>
      <c r="CK63" s="70">
        <f t="shared" si="198"/>
        <v>0</v>
      </c>
      <c r="CL63" s="192" t="e">
        <f t="shared" si="199"/>
        <v>#VALUE!</v>
      </c>
      <c r="CM63" s="207" t="e">
        <f t="shared" si="200"/>
        <v>#DIV/0!</v>
      </c>
      <c r="CN63" s="70">
        <f t="shared" si="201"/>
        <v>0</v>
      </c>
      <c r="CO63" s="192" t="e">
        <f t="shared" si="202"/>
        <v>#VALUE!</v>
      </c>
      <c r="CP63" s="207">
        <f t="shared" si="203"/>
        <v>100</v>
      </c>
      <c r="CQ63" s="70">
        <f t="shared" si="204"/>
        <v>31</v>
      </c>
      <c r="CR63" s="192" t="e">
        <f t="shared" si="205"/>
        <v>#VALUE!</v>
      </c>
      <c r="CS63" s="207" t="e">
        <f t="shared" si="206"/>
        <v>#DIV/0!</v>
      </c>
      <c r="CT63" s="70">
        <f t="shared" si="207"/>
        <v>0</v>
      </c>
      <c r="CU63" s="192" t="e">
        <f t="shared" si="208"/>
        <v>#VALUE!</v>
      </c>
      <c r="CV63" s="202">
        <f t="shared" si="209"/>
        <v>0</v>
      </c>
      <c r="CW63" s="70">
        <f t="shared" si="210"/>
        <v>0</v>
      </c>
      <c r="CX63" s="192" t="e">
        <f t="shared" si="211"/>
        <v>#VALUE!</v>
      </c>
      <c r="CY63" s="202">
        <f t="shared" si="212"/>
        <v>1</v>
      </c>
      <c r="CZ63" s="70">
        <f t="shared" si="213"/>
        <v>31</v>
      </c>
      <c r="DA63" s="192" t="e">
        <f t="shared" si="214"/>
        <v>#VALUE!</v>
      </c>
    </row>
    <row r="64" spans="1:105" s="55" customFormat="1" ht="15">
      <c r="A64" s="75" t="s">
        <v>820</v>
      </c>
      <c r="B64" s="315" t="s">
        <v>372</v>
      </c>
      <c r="C64" s="315" t="s">
        <v>373</v>
      </c>
      <c r="D64" s="312" t="s">
        <v>374</v>
      </c>
      <c r="E64" s="306" t="s">
        <v>669</v>
      </c>
      <c r="F64" s="313">
        <v>12.57</v>
      </c>
      <c r="G64" s="459">
        <v>6</v>
      </c>
      <c r="H64" s="276">
        <f t="shared" ref="H64:H85" si="215">G64</f>
        <v>6</v>
      </c>
      <c r="I64" s="368">
        <f t="shared" ref="I64:I85" si="216">H64</f>
        <v>6</v>
      </c>
      <c r="J64" s="132">
        <f t="shared" ref="J64:J85" si="217">H64-G64</f>
        <v>0</v>
      </c>
      <c r="K64" s="132">
        <f t="shared" ref="K64:K85" si="218">I64-H64</f>
        <v>0</v>
      </c>
      <c r="L64" s="39" t="e">
        <f t="shared" si="2"/>
        <v>#VALUE!</v>
      </c>
      <c r="M64" s="40" t="e">
        <f t="shared" si="146"/>
        <v>#VALUE!</v>
      </c>
      <c r="N64" s="193" t="e">
        <f t="shared" si="147"/>
        <v>#VALUE!</v>
      </c>
      <c r="O64" s="193" t="e">
        <f t="shared" si="148"/>
        <v>#VALUE!</v>
      </c>
      <c r="P64" s="207">
        <f t="shared" si="149"/>
        <v>0</v>
      </c>
      <c r="Q64" s="70"/>
      <c r="R64" s="208" t="e">
        <f t="shared" si="150"/>
        <v>#VALUE!</v>
      </c>
      <c r="S64" s="207" t="e">
        <f t="shared" si="151"/>
        <v>#DIV/0!</v>
      </c>
      <c r="T64" s="70"/>
      <c r="U64" s="192" t="e">
        <f t="shared" si="152"/>
        <v>#VALUE!</v>
      </c>
      <c r="V64" s="206">
        <f t="shared" si="153"/>
        <v>0</v>
      </c>
      <c r="W64" s="70"/>
      <c r="X64" s="208" t="e">
        <f t="shared" si="154"/>
        <v>#VALUE!</v>
      </c>
      <c r="Y64" s="207" t="e">
        <f t="shared" si="155"/>
        <v>#DIV/0!</v>
      </c>
      <c r="Z64" s="70"/>
      <c r="AA64" s="192" t="e">
        <f t="shared" si="156"/>
        <v>#VALUE!</v>
      </c>
      <c r="AB64" s="206">
        <f t="shared" si="157"/>
        <v>0</v>
      </c>
      <c r="AC64" s="70"/>
      <c r="AD64" s="208" t="e">
        <f t="shared" si="158"/>
        <v>#VALUE!</v>
      </c>
      <c r="AE64" s="207" t="e">
        <f t="shared" si="159"/>
        <v>#DIV/0!</v>
      </c>
      <c r="AF64" s="70"/>
      <c r="AG64" s="192" t="e">
        <f t="shared" si="160"/>
        <v>#VALUE!</v>
      </c>
      <c r="AH64" s="206">
        <f t="shared" si="161"/>
        <v>0</v>
      </c>
      <c r="AI64" s="70"/>
      <c r="AJ64" s="208" t="e">
        <f t="shared" si="162"/>
        <v>#VALUE!</v>
      </c>
      <c r="AK64" s="207" t="e">
        <f t="shared" si="163"/>
        <v>#DIV/0!</v>
      </c>
      <c r="AL64" s="70"/>
      <c r="AM64" s="192" t="e">
        <f t="shared" si="164"/>
        <v>#VALUE!</v>
      </c>
      <c r="AN64" s="206">
        <f t="shared" si="165"/>
        <v>0</v>
      </c>
      <c r="AO64" s="70"/>
      <c r="AP64" s="208" t="e">
        <f t="shared" si="166"/>
        <v>#VALUE!</v>
      </c>
      <c r="AQ64" s="207" t="e">
        <f t="shared" si="167"/>
        <v>#DIV/0!</v>
      </c>
      <c r="AR64" s="70"/>
      <c r="AS64" s="192" t="e">
        <f t="shared" si="168"/>
        <v>#VALUE!</v>
      </c>
      <c r="AT64" s="206">
        <f t="shared" si="169"/>
        <v>0</v>
      </c>
      <c r="AU64" s="70"/>
      <c r="AV64" s="208" t="e">
        <f t="shared" si="170"/>
        <v>#VALUE!</v>
      </c>
      <c r="AW64" s="207" t="e">
        <f t="shared" si="171"/>
        <v>#DIV/0!</v>
      </c>
      <c r="AX64" s="70"/>
      <c r="AY64" s="192" t="e">
        <f t="shared" si="172"/>
        <v>#VALUE!</v>
      </c>
      <c r="AZ64" s="206">
        <f t="shared" si="173"/>
        <v>0</v>
      </c>
      <c r="BA64" s="70"/>
      <c r="BB64" s="208" t="e">
        <f t="shared" si="174"/>
        <v>#VALUE!</v>
      </c>
      <c r="BC64" s="207" t="e">
        <f t="shared" si="175"/>
        <v>#DIV/0!</v>
      </c>
      <c r="BD64" s="70"/>
      <c r="BE64" s="192" t="e">
        <f t="shared" si="176"/>
        <v>#VALUE!</v>
      </c>
      <c r="BF64" s="206">
        <f t="shared" si="177"/>
        <v>0</v>
      </c>
      <c r="BG64" s="70"/>
      <c r="BH64" s="208" t="e">
        <f t="shared" si="178"/>
        <v>#VALUE!</v>
      </c>
      <c r="BI64" s="207" t="e">
        <f t="shared" si="179"/>
        <v>#DIV/0!</v>
      </c>
      <c r="BJ64" s="70"/>
      <c r="BK64" s="192" t="e">
        <f t="shared" si="180"/>
        <v>#VALUE!</v>
      </c>
      <c r="BL64" s="206">
        <f t="shared" si="181"/>
        <v>0</v>
      </c>
      <c r="BM64" s="70"/>
      <c r="BN64" s="208" t="e">
        <f t="shared" si="182"/>
        <v>#VALUE!</v>
      </c>
      <c r="BO64" s="207" t="e">
        <f t="shared" si="183"/>
        <v>#DIV/0!</v>
      </c>
      <c r="BP64" s="70"/>
      <c r="BQ64" s="192" t="e">
        <f t="shared" si="184"/>
        <v>#VALUE!</v>
      </c>
      <c r="BR64" s="206">
        <f t="shared" si="185"/>
        <v>0</v>
      </c>
      <c r="BS64" s="70"/>
      <c r="BT64" s="208" t="e">
        <f t="shared" si="186"/>
        <v>#VALUE!</v>
      </c>
      <c r="BU64" s="207" t="e">
        <f t="shared" si="187"/>
        <v>#DIV/0!</v>
      </c>
      <c r="BV64" s="70"/>
      <c r="BW64" s="192" t="e">
        <f t="shared" si="188"/>
        <v>#VALUE!</v>
      </c>
      <c r="BX64" s="206">
        <f t="shared" si="189"/>
        <v>0</v>
      </c>
      <c r="BY64" s="70"/>
      <c r="BZ64" s="208" t="e">
        <f t="shared" si="190"/>
        <v>#VALUE!</v>
      </c>
      <c r="CA64" s="207" t="e">
        <f t="shared" si="191"/>
        <v>#DIV/0!</v>
      </c>
      <c r="CB64" s="70"/>
      <c r="CC64" s="192" t="e">
        <f t="shared" si="192"/>
        <v>#VALUE!</v>
      </c>
      <c r="CD64" s="206">
        <f t="shared" si="193"/>
        <v>0</v>
      </c>
      <c r="CE64" s="70"/>
      <c r="CF64" s="208" t="e">
        <f t="shared" si="194"/>
        <v>#VALUE!</v>
      </c>
      <c r="CG64" s="207" t="e">
        <f t="shared" si="195"/>
        <v>#DIV/0!</v>
      </c>
      <c r="CH64" s="70"/>
      <c r="CI64" s="192" t="e">
        <f t="shared" si="196"/>
        <v>#VALUE!</v>
      </c>
      <c r="CJ64" s="207">
        <f t="shared" si="197"/>
        <v>0</v>
      </c>
      <c r="CK64" s="70">
        <f t="shared" si="198"/>
        <v>0</v>
      </c>
      <c r="CL64" s="192" t="e">
        <f t="shared" si="199"/>
        <v>#VALUE!</v>
      </c>
      <c r="CM64" s="207" t="e">
        <f t="shared" si="200"/>
        <v>#DIV/0!</v>
      </c>
      <c r="CN64" s="70">
        <f t="shared" si="201"/>
        <v>0</v>
      </c>
      <c r="CO64" s="192" t="e">
        <f t="shared" si="202"/>
        <v>#VALUE!</v>
      </c>
      <c r="CP64" s="207">
        <f t="shared" si="203"/>
        <v>100</v>
      </c>
      <c r="CQ64" s="70">
        <f t="shared" si="204"/>
        <v>6</v>
      </c>
      <c r="CR64" s="192" t="e">
        <f t="shared" si="205"/>
        <v>#VALUE!</v>
      </c>
      <c r="CS64" s="207" t="e">
        <f t="shared" si="206"/>
        <v>#DIV/0!</v>
      </c>
      <c r="CT64" s="70">
        <f t="shared" si="207"/>
        <v>0</v>
      </c>
      <c r="CU64" s="192" t="e">
        <f t="shared" si="208"/>
        <v>#VALUE!</v>
      </c>
      <c r="CV64" s="202">
        <f t="shared" si="209"/>
        <v>0</v>
      </c>
      <c r="CW64" s="70">
        <f t="shared" si="210"/>
        <v>0</v>
      </c>
      <c r="CX64" s="192" t="e">
        <f t="shared" si="211"/>
        <v>#VALUE!</v>
      </c>
      <c r="CY64" s="202">
        <f t="shared" si="212"/>
        <v>1</v>
      </c>
      <c r="CZ64" s="70">
        <f t="shared" si="213"/>
        <v>6</v>
      </c>
      <c r="DA64" s="192" t="e">
        <f t="shared" si="214"/>
        <v>#VALUE!</v>
      </c>
    </row>
    <row r="65" spans="1:105" s="55" customFormat="1" ht="15">
      <c r="A65" s="75" t="s">
        <v>736</v>
      </c>
      <c r="B65" s="315" t="s">
        <v>375</v>
      </c>
      <c r="C65" s="315" t="s">
        <v>376</v>
      </c>
      <c r="D65" s="312" t="s">
        <v>377</v>
      </c>
      <c r="E65" s="306" t="s">
        <v>669</v>
      </c>
      <c r="F65" s="313">
        <v>16</v>
      </c>
      <c r="G65" s="459">
        <v>13</v>
      </c>
      <c r="H65" s="276">
        <f t="shared" si="215"/>
        <v>13</v>
      </c>
      <c r="I65" s="368">
        <f t="shared" si="216"/>
        <v>13</v>
      </c>
      <c r="J65" s="132">
        <f t="shared" si="217"/>
        <v>0</v>
      </c>
      <c r="K65" s="132">
        <f t="shared" si="218"/>
        <v>0</v>
      </c>
      <c r="L65" s="39" t="e">
        <f t="shared" si="2"/>
        <v>#VALUE!</v>
      </c>
      <c r="M65" s="40" t="e">
        <f t="shared" si="146"/>
        <v>#VALUE!</v>
      </c>
      <c r="N65" s="193" t="e">
        <f t="shared" si="147"/>
        <v>#VALUE!</v>
      </c>
      <c r="O65" s="193" t="e">
        <f t="shared" si="148"/>
        <v>#VALUE!</v>
      </c>
      <c r="P65" s="207">
        <f t="shared" si="149"/>
        <v>0</v>
      </c>
      <c r="Q65" s="70"/>
      <c r="R65" s="208" t="e">
        <f t="shared" si="150"/>
        <v>#VALUE!</v>
      </c>
      <c r="S65" s="207" t="e">
        <f t="shared" si="151"/>
        <v>#DIV/0!</v>
      </c>
      <c r="T65" s="70"/>
      <c r="U65" s="192" t="e">
        <f t="shared" si="152"/>
        <v>#VALUE!</v>
      </c>
      <c r="V65" s="206">
        <f t="shared" si="153"/>
        <v>0</v>
      </c>
      <c r="W65" s="70"/>
      <c r="X65" s="208" t="e">
        <f t="shared" si="154"/>
        <v>#VALUE!</v>
      </c>
      <c r="Y65" s="207" t="e">
        <f t="shared" si="155"/>
        <v>#DIV/0!</v>
      </c>
      <c r="Z65" s="70"/>
      <c r="AA65" s="192" t="e">
        <f t="shared" si="156"/>
        <v>#VALUE!</v>
      </c>
      <c r="AB65" s="206">
        <f t="shared" si="157"/>
        <v>0</v>
      </c>
      <c r="AC65" s="70"/>
      <c r="AD65" s="208" t="e">
        <f t="shared" si="158"/>
        <v>#VALUE!</v>
      </c>
      <c r="AE65" s="207" t="e">
        <f t="shared" si="159"/>
        <v>#DIV/0!</v>
      </c>
      <c r="AF65" s="70"/>
      <c r="AG65" s="192" t="e">
        <f t="shared" si="160"/>
        <v>#VALUE!</v>
      </c>
      <c r="AH65" s="206">
        <f t="shared" si="161"/>
        <v>0</v>
      </c>
      <c r="AI65" s="70"/>
      <c r="AJ65" s="208" t="e">
        <f t="shared" si="162"/>
        <v>#VALUE!</v>
      </c>
      <c r="AK65" s="207" t="e">
        <f t="shared" si="163"/>
        <v>#DIV/0!</v>
      </c>
      <c r="AL65" s="70"/>
      <c r="AM65" s="192" t="e">
        <f t="shared" si="164"/>
        <v>#VALUE!</v>
      </c>
      <c r="AN65" s="206">
        <f t="shared" si="165"/>
        <v>0</v>
      </c>
      <c r="AO65" s="70"/>
      <c r="AP65" s="208" t="e">
        <f t="shared" si="166"/>
        <v>#VALUE!</v>
      </c>
      <c r="AQ65" s="207" t="e">
        <f t="shared" si="167"/>
        <v>#DIV/0!</v>
      </c>
      <c r="AR65" s="70"/>
      <c r="AS65" s="192" t="e">
        <f t="shared" si="168"/>
        <v>#VALUE!</v>
      </c>
      <c r="AT65" s="206">
        <f t="shared" si="169"/>
        <v>0</v>
      </c>
      <c r="AU65" s="70"/>
      <c r="AV65" s="208" t="e">
        <f t="shared" si="170"/>
        <v>#VALUE!</v>
      </c>
      <c r="AW65" s="207" t="e">
        <f t="shared" si="171"/>
        <v>#DIV/0!</v>
      </c>
      <c r="AX65" s="70"/>
      <c r="AY65" s="192" t="e">
        <f t="shared" si="172"/>
        <v>#VALUE!</v>
      </c>
      <c r="AZ65" s="206">
        <f t="shared" si="173"/>
        <v>0</v>
      </c>
      <c r="BA65" s="70"/>
      <c r="BB65" s="208" t="e">
        <f t="shared" si="174"/>
        <v>#VALUE!</v>
      </c>
      <c r="BC65" s="207" t="e">
        <f t="shared" si="175"/>
        <v>#DIV/0!</v>
      </c>
      <c r="BD65" s="70"/>
      <c r="BE65" s="192" t="e">
        <f t="shared" si="176"/>
        <v>#VALUE!</v>
      </c>
      <c r="BF65" s="206">
        <f t="shared" si="177"/>
        <v>0</v>
      </c>
      <c r="BG65" s="70"/>
      <c r="BH65" s="208" t="e">
        <f t="shared" si="178"/>
        <v>#VALUE!</v>
      </c>
      <c r="BI65" s="207" t="e">
        <f t="shared" si="179"/>
        <v>#DIV/0!</v>
      </c>
      <c r="BJ65" s="70"/>
      <c r="BK65" s="192" t="e">
        <f t="shared" si="180"/>
        <v>#VALUE!</v>
      </c>
      <c r="BL65" s="206">
        <f t="shared" si="181"/>
        <v>0</v>
      </c>
      <c r="BM65" s="70"/>
      <c r="BN65" s="208" t="e">
        <f t="shared" si="182"/>
        <v>#VALUE!</v>
      </c>
      <c r="BO65" s="207" t="e">
        <f t="shared" si="183"/>
        <v>#DIV/0!</v>
      </c>
      <c r="BP65" s="70"/>
      <c r="BQ65" s="192" t="e">
        <f t="shared" si="184"/>
        <v>#VALUE!</v>
      </c>
      <c r="BR65" s="206">
        <f t="shared" si="185"/>
        <v>0</v>
      </c>
      <c r="BS65" s="70"/>
      <c r="BT65" s="208" t="e">
        <f t="shared" si="186"/>
        <v>#VALUE!</v>
      </c>
      <c r="BU65" s="207" t="e">
        <f t="shared" si="187"/>
        <v>#DIV/0!</v>
      </c>
      <c r="BV65" s="70"/>
      <c r="BW65" s="192" t="e">
        <f t="shared" si="188"/>
        <v>#VALUE!</v>
      </c>
      <c r="BX65" s="206">
        <f t="shared" si="189"/>
        <v>0</v>
      </c>
      <c r="BY65" s="70"/>
      <c r="BZ65" s="208" t="e">
        <f t="shared" si="190"/>
        <v>#VALUE!</v>
      </c>
      <c r="CA65" s="207" t="e">
        <f t="shared" si="191"/>
        <v>#DIV/0!</v>
      </c>
      <c r="CB65" s="70"/>
      <c r="CC65" s="192" t="e">
        <f t="shared" si="192"/>
        <v>#VALUE!</v>
      </c>
      <c r="CD65" s="206">
        <f t="shared" si="193"/>
        <v>0</v>
      </c>
      <c r="CE65" s="70"/>
      <c r="CF65" s="208" t="e">
        <f t="shared" si="194"/>
        <v>#VALUE!</v>
      </c>
      <c r="CG65" s="207" t="e">
        <f t="shared" si="195"/>
        <v>#DIV/0!</v>
      </c>
      <c r="CH65" s="70"/>
      <c r="CI65" s="192" t="e">
        <f t="shared" si="196"/>
        <v>#VALUE!</v>
      </c>
      <c r="CJ65" s="207">
        <f t="shared" si="197"/>
        <v>0</v>
      </c>
      <c r="CK65" s="70">
        <f t="shared" si="198"/>
        <v>0</v>
      </c>
      <c r="CL65" s="192" t="e">
        <f t="shared" si="199"/>
        <v>#VALUE!</v>
      </c>
      <c r="CM65" s="207" t="e">
        <f t="shared" si="200"/>
        <v>#DIV/0!</v>
      </c>
      <c r="CN65" s="70">
        <f t="shared" si="201"/>
        <v>0</v>
      </c>
      <c r="CO65" s="192" t="e">
        <f t="shared" si="202"/>
        <v>#VALUE!</v>
      </c>
      <c r="CP65" s="207">
        <f t="shared" si="203"/>
        <v>100</v>
      </c>
      <c r="CQ65" s="70">
        <f t="shared" si="204"/>
        <v>13</v>
      </c>
      <c r="CR65" s="192" t="e">
        <f t="shared" si="205"/>
        <v>#VALUE!</v>
      </c>
      <c r="CS65" s="207" t="e">
        <f t="shared" si="206"/>
        <v>#DIV/0!</v>
      </c>
      <c r="CT65" s="70">
        <f t="shared" si="207"/>
        <v>0</v>
      </c>
      <c r="CU65" s="192" t="e">
        <f t="shared" si="208"/>
        <v>#VALUE!</v>
      </c>
      <c r="CV65" s="202">
        <f t="shared" si="209"/>
        <v>0</v>
      </c>
      <c r="CW65" s="70">
        <f t="shared" si="210"/>
        <v>0</v>
      </c>
      <c r="CX65" s="192" t="e">
        <f t="shared" si="211"/>
        <v>#VALUE!</v>
      </c>
      <c r="CY65" s="202">
        <f t="shared" si="212"/>
        <v>1</v>
      </c>
      <c r="CZ65" s="70">
        <f t="shared" si="213"/>
        <v>13</v>
      </c>
      <c r="DA65" s="192" t="e">
        <f t="shared" si="214"/>
        <v>#VALUE!</v>
      </c>
    </row>
    <row r="66" spans="1:105" s="55" customFormat="1" ht="15">
      <c r="A66" s="75" t="s">
        <v>737</v>
      </c>
      <c r="B66" s="315" t="s">
        <v>964</v>
      </c>
      <c r="C66" s="315" t="s">
        <v>965</v>
      </c>
      <c r="D66" s="312" t="s">
        <v>966</v>
      </c>
      <c r="E66" s="306" t="s">
        <v>669</v>
      </c>
      <c r="F66" s="313">
        <v>6.86</v>
      </c>
      <c r="G66" s="459">
        <v>18</v>
      </c>
      <c r="H66" s="276">
        <f t="shared" si="215"/>
        <v>18</v>
      </c>
      <c r="I66" s="368">
        <f t="shared" si="216"/>
        <v>18</v>
      </c>
      <c r="J66" s="132">
        <f t="shared" si="217"/>
        <v>0</v>
      </c>
      <c r="K66" s="132">
        <f t="shared" si="218"/>
        <v>0</v>
      </c>
      <c r="L66" s="39" t="e">
        <f t="shared" si="2"/>
        <v>#VALUE!</v>
      </c>
      <c r="M66" s="40" t="e">
        <f t="shared" si="146"/>
        <v>#VALUE!</v>
      </c>
      <c r="N66" s="193" t="e">
        <f t="shared" si="147"/>
        <v>#VALUE!</v>
      </c>
      <c r="O66" s="193" t="e">
        <f t="shared" si="148"/>
        <v>#VALUE!</v>
      </c>
      <c r="P66" s="207">
        <f t="shared" si="149"/>
        <v>0</v>
      </c>
      <c r="Q66" s="70"/>
      <c r="R66" s="208" t="e">
        <f t="shared" si="150"/>
        <v>#VALUE!</v>
      </c>
      <c r="S66" s="207" t="e">
        <f t="shared" si="151"/>
        <v>#DIV/0!</v>
      </c>
      <c r="T66" s="70"/>
      <c r="U66" s="192" t="e">
        <f t="shared" si="152"/>
        <v>#VALUE!</v>
      </c>
      <c r="V66" s="206">
        <f t="shared" si="153"/>
        <v>0</v>
      </c>
      <c r="W66" s="70"/>
      <c r="X66" s="208" t="e">
        <f t="shared" si="154"/>
        <v>#VALUE!</v>
      </c>
      <c r="Y66" s="207" t="e">
        <f t="shared" si="155"/>
        <v>#DIV/0!</v>
      </c>
      <c r="Z66" s="70"/>
      <c r="AA66" s="192" t="e">
        <f t="shared" si="156"/>
        <v>#VALUE!</v>
      </c>
      <c r="AB66" s="206">
        <f t="shared" si="157"/>
        <v>0</v>
      </c>
      <c r="AC66" s="70"/>
      <c r="AD66" s="208" t="e">
        <f t="shared" si="158"/>
        <v>#VALUE!</v>
      </c>
      <c r="AE66" s="207" t="e">
        <f t="shared" si="159"/>
        <v>#DIV/0!</v>
      </c>
      <c r="AF66" s="70"/>
      <c r="AG66" s="192" t="e">
        <f t="shared" si="160"/>
        <v>#VALUE!</v>
      </c>
      <c r="AH66" s="206">
        <f t="shared" si="161"/>
        <v>0</v>
      </c>
      <c r="AI66" s="70"/>
      <c r="AJ66" s="208" t="e">
        <f t="shared" si="162"/>
        <v>#VALUE!</v>
      </c>
      <c r="AK66" s="207" t="e">
        <f t="shared" si="163"/>
        <v>#DIV/0!</v>
      </c>
      <c r="AL66" s="70"/>
      <c r="AM66" s="192" t="e">
        <f t="shared" si="164"/>
        <v>#VALUE!</v>
      </c>
      <c r="AN66" s="206">
        <f t="shared" si="165"/>
        <v>0</v>
      </c>
      <c r="AO66" s="70"/>
      <c r="AP66" s="208" t="e">
        <f t="shared" si="166"/>
        <v>#VALUE!</v>
      </c>
      <c r="AQ66" s="207" t="e">
        <f t="shared" si="167"/>
        <v>#DIV/0!</v>
      </c>
      <c r="AR66" s="70"/>
      <c r="AS66" s="192" t="e">
        <f t="shared" si="168"/>
        <v>#VALUE!</v>
      </c>
      <c r="AT66" s="206">
        <f t="shared" si="169"/>
        <v>0</v>
      </c>
      <c r="AU66" s="70"/>
      <c r="AV66" s="208" t="e">
        <f t="shared" si="170"/>
        <v>#VALUE!</v>
      </c>
      <c r="AW66" s="207" t="e">
        <f t="shared" si="171"/>
        <v>#DIV/0!</v>
      </c>
      <c r="AX66" s="70"/>
      <c r="AY66" s="192" t="e">
        <f t="shared" si="172"/>
        <v>#VALUE!</v>
      </c>
      <c r="AZ66" s="206">
        <f t="shared" si="173"/>
        <v>0</v>
      </c>
      <c r="BA66" s="70"/>
      <c r="BB66" s="208" t="e">
        <f t="shared" si="174"/>
        <v>#VALUE!</v>
      </c>
      <c r="BC66" s="207" t="e">
        <f t="shared" si="175"/>
        <v>#DIV/0!</v>
      </c>
      <c r="BD66" s="70"/>
      <c r="BE66" s="192" t="e">
        <f t="shared" si="176"/>
        <v>#VALUE!</v>
      </c>
      <c r="BF66" s="206">
        <f t="shared" si="177"/>
        <v>0</v>
      </c>
      <c r="BG66" s="70"/>
      <c r="BH66" s="208" t="e">
        <f t="shared" si="178"/>
        <v>#VALUE!</v>
      </c>
      <c r="BI66" s="207" t="e">
        <f t="shared" si="179"/>
        <v>#DIV/0!</v>
      </c>
      <c r="BJ66" s="70"/>
      <c r="BK66" s="192" t="e">
        <f t="shared" si="180"/>
        <v>#VALUE!</v>
      </c>
      <c r="BL66" s="206">
        <f t="shared" si="181"/>
        <v>0</v>
      </c>
      <c r="BM66" s="70"/>
      <c r="BN66" s="208" t="e">
        <f t="shared" si="182"/>
        <v>#VALUE!</v>
      </c>
      <c r="BO66" s="207" t="e">
        <f t="shared" si="183"/>
        <v>#DIV/0!</v>
      </c>
      <c r="BP66" s="70"/>
      <c r="BQ66" s="192" t="e">
        <f t="shared" si="184"/>
        <v>#VALUE!</v>
      </c>
      <c r="BR66" s="206">
        <f t="shared" si="185"/>
        <v>0</v>
      </c>
      <c r="BS66" s="70"/>
      <c r="BT66" s="208" t="e">
        <f t="shared" si="186"/>
        <v>#VALUE!</v>
      </c>
      <c r="BU66" s="207" t="e">
        <f t="shared" si="187"/>
        <v>#DIV/0!</v>
      </c>
      <c r="BV66" s="70"/>
      <c r="BW66" s="192" t="e">
        <f t="shared" si="188"/>
        <v>#VALUE!</v>
      </c>
      <c r="BX66" s="206">
        <f t="shared" si="189"/>
        <v>0</v>
      </c>
      <c r="BY66" s="70"/>
      <c r="BZ66" s="208" t="e">
        <f t="shared" si="190"/>
        <v>#VALUE!</v>
      </c>
      <c r="CA66" s="207" t="e">
        <f t="shared" si="191"/>
        <v>#DIV/0!</v>
      </c>
      <c r="CB66" s="70"/>
      <c r="CC66" s="192" t="e">
        <f t="shared" si="192"/>
        <v>#VALUE!</v>
      </c>
      <c r="CD66" s="206">
        <f t="shared" si="193"/>
        <v>0</v>
      </c>
      <c r="CE66" s="70"/>
      <c r="CF66" s="208" t="e">
        <f t="shared" si="194"/>
        <v>#VALUE!</v>
      </c>
      <c r="CG66" s="207" t="e">
        <f t="shared" si="195"/>
        <v>#DIV/0!</v>
      </c>
      <c r="CH66" s="70"/>
      <c r="CI66" s="192" t="e">
        <f t="shared" si="196"/>
        <v>#VALUE!</v>
      </c>
      <c r="CJ66" s="207">
        <f t="shared" si="197"/>
        <v>0</v>
      </c>
      <c r="CK66" s="70">
        <f t="shared" si="198"/>
        <v>0</v>
      </c>
      <c r="CL66" s="192" t="e">
        <f t="shared" si="199"/>
        <v>#VALUE!</v>
      </c>
      <c r="CM66" s="207" t="e">
        <f t="shared" si="200"/>
        <v>#DIV/0!</v>
      </c>
      <c r="CN66" s="70">
        <f t="shared" si="201"/>
        <v>0</v>
      </c>
      <c r="CO66" s="192" t="e">
        <f t="shared" si="202"/>
        <v>#VALUE!</v>
      </c>
      <c r="CP66" s="207">
        <f t="shared" si="203"/>
        <v>100</v>
      </c>
      <c r="CQ66" s="70">
        <f t="shared" si="204"/>
        <v>18</v>
      </c>
      <c r="CR66" s="192" t="e">
        <f t="shared" si="205"/>
        <v>#VALUE!</v>
      </c>
      <c r="CS66" s="207" t="e">
        <f t="shared" si="206"/>
        <v>#DIV/0!</v>
      </c>
      <c r="CT66" s="70">
        <f t="shared" si="207"/>
        <v>0</v>
      </c>
      <c r="CU66" s="192" t="e">
        <f t="shared" si="208"/>
        <v>#VALUE!</v>
      </c>
      <c r="CV66" s="202">
        <f t="shared" si="209"/>
        <v>0</v>
      </c>
      <c r="CW66" s="70">
        <f t="shared" si="210"/>
        <v>0</v>
      </c>
      <c r="CX66" s="192" t="e">
        <f t="shared" si="211"/>
        <v>#VALUE!</v>
      </c>
      <c r="CY66" s="202">
        <f t="shared" si="212"/>
        <v>1</v>
      </c>
      <c r="CZ66" s="70">
        <f t="shared" si="213"/>
        <v>18</v>
      </c>
      <c r="DA66" s="192" t="e">
        <f t="shared" si="214"/>
        <v>#VALUE!</v>
      </c>
    </row>
    <row r="67" spans="1:105" s="55" customFormat="1" ht="15">
      <c r="A67" s="75" t="s">
        <v>735</v>
      </c>
      <c r="B67" s="315" t="s">
        <v>958</v>
      </c>
      <c r="C67" s="315" t="s">
        <v>959</v>
      </c>
      <c r="D67" s="312" t="s">
        <v>960</v>
      </c>
      <c r="E67" s="306" t="s">
        <v>669</v>
      </c>
      <c r="F67" s="313">
        <v>8.44</v>
      </c>
      <c r="G67" s="459">
        <v>17</v>
      </c>
      <c r="H67" s="276">
        <f t="shared" si="215"/>
        <v>17</v>
      </c>
      <c r="I67" s="368">
        <f t="shared" si="216"/>
        <v>17</v>
      </c>
      <c r="J67" s="132">
        <f t="shared" si="217"/>
        <v>0</v>
      </c>
      <c r="K67" s="132">
        <f t="shared" si="218"/>
        <v>0</v>
      </c>
      <c r="L67" s="39" t="e">
        <f t="shared" si="2"/>
        <v>#VALUE!</v>
      </c>
      <c r="M67" s="40" t="e">
        <f t="shared" si="146"/>
        <v>#VALUE!</v>
      </c>
      <c r="N67" s="193" t="e">
        <f t="shared" si="147"/>
        <v>#VALUE!</v>
      </c>
      <c r="O67" s="193" t="e">
        <f t="shared" si="148"/>
        <v>#VALUE!</v>
      </c>
      <c r="P67" s="207">
        <f t="shared" si="149"/>
        <v>0</v>
      </c>
      <c r="Q67" s="70"/>
      <c r="R67" s="208" t="e">
        <f t="shared" si="150"/>
        <v>#VALUE!</v>
      </c>
      <c r="S67" s="207" t="e">
        <f t="shared" si="151"/>
        <v>#DIV/0!</v>
      </c>
      <c r="T67" s="70"/>
      <c r="U67" s="192" t="e">
        <f t="shared" si="152"/>
        <v>#VALUE!</v>
      </c>
      <c r="V67" s="206">
        <f t="shared" si="153"/>
        <v>0</v>
      </c>
      <c r="W67" s="70"/>
      <c r="X67" s="208" t="e">
        <f t="shared" si="154"/>
        <v>#VALUE!</v>
      </c>
      <c r="Y67" s="207" t="e">
        <f t="shared" si="155"/>
        <v>#DIV/0!</v>
      </c>
      <c r="Z67" s="70"/>
      <c r="AA67" s="192" t="e">
        <f t="shared" si="156"/>
        <v>#VALUE!</v>
      </c>
      <c r="AB67" s="206">
        <f t="shared" si="157"/>
        <v>0</v>
      </c>
      <c r="AC67" s="70"/>
      <c r="AD67" s="208" t="e">
        <f t="shared" si="158"/>
        <v>#VALUE!</v>
      </c>
      <c r="AE67" s="207" t="e">
        <f t="shared" si="159"/>
        <v>#DIV/0!</v>
      </c>
      <c r="AF67" s="70"/>
      <c r="AG67" s="192" t="e">
        <f t="shared" si="160"/>
        <v>#VALUE!</v>
      </c>
      <c r="AH67" s="206">
        <f t="shared" si="161"/>
        <v>0</v>
      </c>
      <c r="AI67" s="70"/>
      <c r="AJ67" s="208" t="e">
        <f t="shared" si="162"/>
        <v>#VALUE!</v>
      </c>
      <c r="AK67" s="207" t="e">
        <f t="shared" si="163"/>
        <v>#DIV/0!</v>
      </c>
      <c r="AL67" s="70"/>
      <c r="AM67" s="192" t="e">
        <f t="shared" si="164"/>
        <v>#VALUE!</v>
      </c>
      <c r="AN67" s="206">
        <f t="shared" si="165"/>
        <v>0</v>
      </c>
      <c r="AO67" s="70"/>
      <c r="AP67" s="208" t="e">
        <f t="shared" si="166"/>
        <v>#VALUE!</v>
      </c>
      <c r="AQ67" s="207" t="e">
        <f t="shared" si="167"/>
        <v>#DIV/0!</v>
      </c>
      <c r="AR67" s="70"/>
      <c r="AS67" s="192" t="e">
        <f t="shared" si="168"/>
        <v>#VALUE!</v>
      </c>
      <c r="AT67" s="206">
        <f t="shared" si="169"/>
        <v>0</v>
      </c>
      <c r="AU67" s="70"/>
      <c r="AV67" s="208" t="e">
        <f t="shared" si="170"/>
        <v>#VALUE!</v>
      </c>
      <c r="AW67" s="207" t="e">
        <f t="shared" si="171"/>
        <v>#DIV/0!</v>
      </c>
      <c r="AX67" s="70"/>
      <c r="AY67" s="192" t="e">
        <f t="shared" si="172"/>
        <v>#VALUE!</v>
      </c>
      <c r="AZ67" s="206">
        <f t="shared" si="173"/>
        <v>0</v>
      </c>
      <c r="BA67" s="70"/>
      <c r="BB67" s="208" t="e">
        <f t="shared" si="174"/>
        <v>#VALUE!</v>
      </c>
      <c r="BC67" s="207" t="e">
        <f t="shared" si="175"/>
        <v>#DIV/0!</v>
      </c>
      <c r="BD67" s="70"/>
      <c r="BE67" s="192" t="e">
        <f t="shared" si="176"/>
        <v>#VALUE!</v>
      </c>
      <c r="BF67" s="206">
        <f t="shared" si="177"/>
        <v>0</v>
      </c>
      <c r="BG67" s="70"/>
      <c r="BH67" s="208" t="e">
        <f t="shared" si="178"/>
        <v>#VALUE!</v>
      </c>
      <c r="BI67" s="207" t="e">
        <f t="shared" si="179"/>
        <v>#DIV/0!</v>
      </c>
      <c r="BJ67" s="70"/>
      <c r="BK67" s="192" t="e">
        <f t="shared" si="180"/>
        <v>#VALUE!</v>
      </c>
      <c r="BL67" s="206">
        <f t="shared" si="181"/>
        <v>0</v>
      </c>
      <c r="BM67" s="70"/>
      <c r="BN67" s="208" t="e">
        <f t="shared" si="182"/>
        <v>#VALUE!</v>
      </c>
      <c r="BO67" s="207" t="e">
        <f t="shared" si="183"/>
        <v>#DIV/0!</v>
      </c>
      <c r="BP67" s="70"/>
      <c r="BQ67" s="192" t="e">
        <f t="shared" si="184"/>
        <v>#VALUE!</v>
      </c>
      <c r="BR67" s="206">
        <f t="shared" si="185"/>
        <v>0</v>
      </c>
      <c r="BS67" s="70"/>
      <c r="BT67" s="208" t="e">
        <f t="shared" si="186"/>
        <v>#VALUE!</v>
      </c>
      <c r="BU67" s="207" t="e">
        <f t="shared" si="187"/>
        <v>#DIV/0!</v>
      </c>
      <c r="BV67" s="70"/>
      <c r="BW67" s="192" t="e">
        <f t="shared" si="188"/>
        <v>#VALUE!</v>
      </c>
      <c r="BX67" s="206">
        <f t="shared" si="189"/>
        <v>0</v>
      </c>
      <c r="BY67" s="70"/>
      <c r="BZ67" s="208" t="e">
        <f t="shared" si="190"/>
        <v>#VALUE!</v>
      </c>
      <c r="CA67" s="207" t="e">
        <f t="shared" si="191"/>
        <v>#DIV/0!</v>
      </c>
      <c r="CB67" s="70"/>
      <c r="CC67" s="192" t="e">
        <f t="shared" si="192"/>
        <v>#VALUE!</v>
      </c>
      <c r="CD67" s="206">
        <f t="shared" si="193"/>
        <v>0</v>
      </c>
      <c r="CE67" s="70"/>
      <c r="CF67" s="208" t="e">
        <f t="shared" si="194"/>
        <v>#VALUE!</v>
      </c>
      <c r="CG67" s="207" t="e">
        <f t="shared" si="195"/>
        <v>#DIV/0!</v>
      </c>
      <c r="CH67" s="70"/>
      <c r="CI67" s="192" t="e">
        <f t="shared" si="196"/>
        <v>#VALUE!</v>
      </c>
      <c r="CJ67" s="207">
        <f t="shared" si="197"/>
        <v>0</v>
      </c>
      <c r="CK67" s="70">
        <f t="shared" si="198"/>
        <v>0</v>
      </c>
      <c r="CL67" s="192" t="e">
        <f t="shared" si="199"/>
        <v>#VALUE!</v>
      </c>
      <c r="CM67" s="207" t="e">
        <f t="shared" si="200"/>
        <v>#DIV/0!</v>
      </c>
      <c r="CN67" s="70">
        <f t="shared" si="201"/>
        <v>0</v>
      </c>
      <c r="CO67" s="192" t="e">
        <f t="shared" si="202"/>
        <v>#VALUE!</v>
      </c>
      <c r="CP67" s="207">
        <f t="shared" si="203"/>
        <v>100</v>
      </c>
      <c r="CQ67" s="70">
        <f t="shared" si="204"/>
        <v>17</v>
      </c>
      <c r="CR67" s="192" t="e">
        <f t="shared" si="205"/>
        <v>#VALUE!</v>
      </c>
      <c r="CS67" s="207" t="e">
        <f t="shared" si="206"/>
        <v>#DIV/0!</v>
      </c>
      <c r="CT67" s="70">
        <f t="shared" si="207"/>
        <v>0</v>
      </c>
      <c r="CU67" s="192" t="e">
        <f t="shared" si="208"/>
        <v>#VALUE!</v>
      </c>
      <c r="CV67" s="202">
        <f t="shared" si="209"/>
        <v>0</v>
      </c>
      <c r="CW67" s="70">
        <f t="shared" si="210"/>
        <v>0</v>
      </c>
      <c r="CX67" s="192" t="e">
        <f t="shared" si="211"/>
        <v>#VALUE!</v>
      </c>
      <c r="CY67" s="202">
        <f t="shared" si="212"/>
        <v>1</v>
      </c>
      <c r="CZ67" s="70">
        <f t="shared" si="213"/>
        <v>17</v>
      </c>
      <c r="DA67" s="192" t="e">
        <f t="shared" si="214"/>
        <v>#VALUE!</v>
      </c>
    </row>
    <row r="68" spans="1:105" s="55" customFormat="1" ht="15">
      <c r="A68" s="75" t="s">
        <v>742</v>
      </c>
      <c r="B68" s="315" t="s">
        <v>378</v>
      </c>
      <c r="C68" s="315" t="s">
        <v>379</v>
      </c>
      <c r="D68" s="312" t="s">
        <v>380</v>
      </c>
      <c r="E68" s="306" t="s">
        <v>669</v>
      </c>
      <c r="F68" s="313">
        <v>13.01</v>
      </c>
      <c r="G68" s="459">
        <v>3</v>
      </c>
      <c r="H68" s="276">
        <f t="shared" si="215"/>
        <v>3</v>
      </c>
      <c r="I68" s="368">
        <f t="shared" si="216"/>
        <v>3</v>
      </c>
      <c r="J68" s="132">
        <f t="shared" si="217"/>
        <v>0</v>
      </c>
      <c r="K68" s="132">
        <f t="shared" si="218"/>
        <v>0</v>
      </c>
      <c r="L68" s="39" t="e">
        <f t="shared" si="2"/>
        <v>#VALUE!</v>
      </c>
      <c r="M68" s="40" t="e">
        <f t="shared" si="146"/>
        <v>#VALUE!</v>
      </c>
      <c r="N68" s="193" t="e">
        <f t="shared" si="147"/>
        <v>#VALUE!</v>
      </c>
      <c r="O68" s="193" t="e">
        <f t="shared" si="148"/>
        <v>#VALUE!</v>
      </c>
      <c r="P68" s="207">
        <f t="shared" si="149"/>
        <v>0</v>
      </c>
      <c r="Q68" s="70"/>
      <c r="R68" s="208" t="e">
        <f t="shared" si="150"/>
        <v>#VALUE!</v>
      </c>
      <c r="S68" s="207" t="e">
        <f t="shared" si="151"/>
        <v>#DIV/0!</v>
      </c>
      <c r="T68" s="70"/>
      <c r="U68" s="192" t="e">
        <f t="shared" si="152"/>
        <v>#VALUE!</v>
      </c>
      <c r="V68" s="206">
        <f t="shared" si="153"/>
        <v>0</v>
      </c>
      <c r="W68" s="70"/>
      <c r="X68" s="208" t="e">
        <f t="shared" si="154"/>
        <v>#VALUE!</v>
      </c>
      <c r="Y68" s="207" t="e">
        <f t="shared" si="155"/>
        <v>#DIV/0!</v>
      </c>
      <c r="Z68" s="70"/>
      <c r="AA68" s="192" t="e">
        <f t="shared" si="156"/>
        <v>#VALUE!</v>
      </c>
      <c r="AB68" s="206">
        <f t="shared" si="157"/>
        <v>0</v>
      </c>
      <c r="AC68" s="70"/>
      <c r="AD68" s="208" t="e">
        <f t="shared" si="158"/>
        <v>#VALUE!</v>
      </c>
      <c r="AE68" s="207" t="e">
        <f t="shared" si="159"/>
        <v>#DIV/0!</v>
      </c>
      <c r="AF68" s="70"/>
      <c r="AG68" s="192" t="e">
        <f t="shared" si="160"/>
        <v>#VALUE!</v>
      </c>
      <c r="AH68" s="206">
        <f t="shared" si="161"/>
        <v>0</v>
      </c>
      <c r="AI68" s="70"/>
      <c r="AJ68" s="208" t="e">
        <f t="shared" si="162"/>
        <v>#VALUE!</v>
      </c>
      <c r="AK68" s="207" t="e">
        <f t="shared" si="163"/>
        <v>#DIV/0!</v>
      </c>
      <c r="AL68" s="70"/>
      <c r="AM68" s="192" t="e">
        <f t="shared" si="164"/>
        <v>#VALUE!</v>
      </c>
      <c r="AN68" s="206">
        <f t="shared" si="165"/>
        <v>0</v>
      </c>
      <c r="AO68" s="70"/>
      <c r="AP68" s="208" t="e">
        <f t="shared" si="166"/>
        <v>#VALUE!</v>
      </c>
      <c r="AQ68" s="207" t="e">
        <f t="shared" si="167"/>
        <v>#DIV/0!</v>
      </c>
      <c r="AR68" s="70"/>
      <c r="AS68" s="192" t="e">
        <f t="shared" si="168"/>
        <v>#VALUE!</v>
      </c>
      <c r="AT68" s="206">
        <f t="shared" si="169"/>
        <v>0</v>
      </c>
      <c r="AU68" s="70"/>
      <c r="AV68" s="208" t="e">
        <f t="shared" si="170"/>
        <v>#VALUE!</v>
      </c>
      <c r="AW68" s="207" t="e">
        <f t="shared" si="171"/>
        <v>#DIV/0!</v>
      </c>
      <c r="AX68" s="70"/>
      <c r="AY68" s="192" t="e">
        <f t="shared" si="172"/>
        <v>#VALUE!</v>
      </c>
      <c r="AZ68" s="206">
        <f t="shared" si="173"/>
        <v>0</v>
      </c>
      <c r="BA68" s="70"/>
      <c r="BB68" s="208" t="e">
        <f t="shared" si="174"/>
        <v>#VALUE!</v>
      </c>
      <c r="BC68" s="207" t="e">
        <f t="shared" si="175"/>
        <v>#DIV/0!</v>
      </c>
      <c r="BD68" s="70"/>
      <c r="BE68" s="192" t="e">
        <f t="shared" si="176"/>
        <v>#VALUE!</v>
      </c>
      <c r="BF68" s="206">
        <f t="shared" si="177"/>
        <v>0</v>
      </c>
      <c r="BG68" s="70"/>
      <c r="BH68" s="208" t="e">
        <f t="shared" si="178"/>
        <v>#VALUE!</v>
      </c>
      <c r="BI68" s="207" t="e">
        <f t="shared" si="179"/>
        <v>#DIV/0!</v>
      </c>
      <c r="BJ68" s="70"/>
      <c r="BK68" s="192" t="e">
        <f t="shared" si="180"/>
        <v>#VALUE!</v>
      </c>
      <c r="BL68" s="206">
        <f t="shared" si="181"/>
        <v>0</v>
      </c>
      <c r="BM68" s="70"/>
      <c r="BN68" s="208" t="e">
        <f t="shared" si="182"/>
        <v>#VALUE!</v>
      </c>
      <c r="BO68" s="207" t="e">
        <f t="shared" si="183"/>
        <v>#DIV/0!</v>
      </c>
      <c r="BP68" s="70"/>
      <c r="BQ68" s="192" t="e">
        <f t="shared" si="184"/>
        <v>#VALUE!</v>
      </c>
      <c r="BR68" s="206">
        <f t="shared" si="185"/>
        <v>0</v>
      </c>
      <c r="BS68" s="70"/>
      <c r="BT68" s="208" t="e">
        <f t="shared" si="186"/>
        <v>#VALUE!</v>
      </c>
      <c r="BU68" s="207" t="e">
        <f t="shared" si="187"/>
        <v>#DIV/0!</v>
      </c>
      <c r="BV68" s="70"/>
      <c r="BW68" s="192" t="e">
        <f t="shared" si="188"/>
        <v>#VALUE!</v>
      </c>
      <c r="BX68" s="206">
        <f t="shared" si="189"/>
        <v>0</v>
      </c>
      <c r="BY68" s="70"/>
      <c r="BZ68" s="208" t="e">
        <f t="shared" si="190"/>
        <v>#VALUE!</v>
      </c>
      <c r="CA68" s="207" t="e">
        <f t="shared" si="191"/>
        <v>#DIV/0!</v>
      </c>
      <c r="CB68" s="70"/>
      <c r="CC68" s="192" t="e">
        <f t="shared" si="192"/>
        <v>#VALUE!</v>
      </c>
      <c r="CD68" s="206">
        <f t="shared" si="193"/>
        <v>0</v>
      </c>
      <c r="CE68" s="70"/>
      <c r="CF68" s="208" t="e">
        <f t="shared" si="194"/>
        <v>#VALUE!</v>
      </c>
      <c r="CG68" s="207" t="e">
        <f t="shared" si="195"/>
        <v>#DIV/0!</v>
      </c>
      <c r="CH68" s="70"/>
      <c r="CI68" s="192" t="e">
        <f t="shared" si="196"/>
        <v>#VALUE!</v>
      </c>
      <c r="CJ68" s="207">
        <f t="shared" si="197"/>
        <v>0</v>
      </c>
      <c r="CK68" s="70">
        <f t="shared" si="198"/>
        <v>0</v>
      </c>
      <c r="CL68" s="192" t="e">
        <f t="shared" si="199"/>
        <v>#VALUE!</v>
      </c>
      <c r="CM68" s="207" t="e">
        <f t="shared" si="200"/>
        <v>#DIV/0!</v>
      </c>
      <c r="CN68" s="70">
        <f t="shared" si="201"/>
        <v>0</v>
      </c>
      <c r="CO68" s="192" t="e">
        <f t="shared" si="202"/>
        <v>#VALUE!</v>
      </c>
      <c r="CP68" s="207">
        <f t="shared" si="203"/>
        <v>100</v>
      </c>
      <c r="CQ68" s="70">
        <f t="shared" si="204"/>
        <v>3</v>
      </c>
      <c r="CR68" s="192" t="e">
        <f t="shared" si="205"/>
        <v>#VALUE!</v>
      </c>
      <c r="CS68" s="207" t="e">
        <f t="shared" si="206"/>
        <v>#DIV/0!</v>
      </c>
      <c r="CT68" s="70">
        <f t="shared" si="207"/>
        <v>0</v>
      </c>
      <c r="CU68" s="192" t="e">
        <f t="shared" si="208"/>
        <v>#VALUE!</v>
      </c>
      <c r="CV68" s="202">
        <f t="shared" si="209"/>
        <v>0</v>
      </c>
      <c r="CW68" s="70">
        <f t="shared" si="210"/>
        <v>0</v>
      </c>
      <c r="CX68" s="192" t="e">
        <f t="shared" si="211"/>
        <v>#VALUE!</v>
      </c>
      <c r="CY68" s="202">
        <f t="shared" si="212"/>
        <v>1</v>
      </c>
      <c r="CZ68" s="70">
        <f t="shared" si="213"/>
        <v>3</v>
      </c>
      <c r="DA68" s="192" t="e">
        <f t="shared" si="214"/>
        <v>#VALUE!</v>
      </c>
    </row>
    <row r="69" spans="1:105" s="55" customFormat="1" ht="15">
      <c r="A69" s="75" t="s">
        <v>743</v>
      </c>
      <c r="B69" s="315" t="s">
        <v>912</v>
      </c>
      <c r="C69" s="315" t="s">
        <v>913</v>
      </c>
      <c r="D69" s="312" t="s">
        <v>914</v>
      </c>
      <c r="E69" s="306" t="s">
        <v>669</v>
      </c>
      <c r="F69" s="313">
        <v>15.45</v>
      </c>
      <c r="G69" s="459">
        <v>32</v>
      </c>
      <c r="H69" s="276">
        <f t="shared" si="215"/>
        <v>32</v>
      </c>
      <c r="I69" s="368">
        <f t="shared" si="216"/>
        <v>32</v>
      </c>
      <c r="J69" s="132">
        <f t="shared" si="217"/>
        <v>0</v>
      </c>
      <c r="K69" s="132">
        <f t="shared" si="218"/>
        <v>0</v>
      </c>
      <c r="L69" s="39" t="e">
        <f t="shared" si="2"/>
        <v>#VALUE!</v>
      </c>
      <c r="M69" s="40" t="e">
        <f t="shared" si="146"/>
        <v>#VALUE!</v>
      </c>
      <c r="N69" s="193" t="e">
        <f t="shared" si="147"/>
        <v>#VALUE!</v>
      </c>
      <c r="O69" s="193" t="e">
        <f t="shared" si="148"/>
        <v>#VALUE!</v>
      </c>
      <c r="P69" s="207">
        <f t="shared" si="149"/>
        <v>0</v>
      </c>
      <c r="Q69" s="70"/>
      <c r="R69" s="208" t="e">
        <f t="shared" si="150"/>
        <v>#VALUE!</v>
      </c>
      <c r="S69" s="207" t="e">
        <f t="shared" si="151"/>
        <v>#DIV/0!</v>
      </c>
      <c r="T69" s="70"/>
      <c r="U69" s="192" t="e">
        <f t="shared" si="152"/>
        <v>#VALUE!</v>
      </c>
      <c r="V69" s="206">
        <f t="shared" si="153"/>
        <v>0</v>
      </c>
      <c r="W69" s="70"/>
      <c r="X69" s="208" t="e">
        <f t="shared" si="154"/>
        <v>#VALUE!</v>
      </c>
      <c r="Y69" s="207" t="e">
        <f t="shared" si="155"/>
        <v>#DIV/0!</v>
      </c>
      <c r="Z69" s="70"/>
      <c r="AA69" s="192" t="e">
        <f t="shared" si="156"/>
        <v>#VALUE!</v>
      </c>
      <c r="AB69" s="206">
        <f t="shared" si="157"/>
        <v>0</v>
      </c>
      <c r="AC69" s="70"/>
      <c r="AD69" s="208" t="e">
        <f t="shared" si="158"/>
        <v>#VALUE!</v>
      </c>
      <c r="AE69" s="207" t="e">
        <f t="shared" si="159"/>
        <v>#DIV/0!</v>
      </c>
      <c r="AF69" s="70"/>
      <c r="AG69" s="192" t="e">
        <f t="shared" si="160"/>
        <v>#VALUE!</v>
      </c>
      <c r="AH69" s="206">
        <f t="shared" si="161"/>
        <v>0</v>
      </c>
      <c r="AI69" s="70"/>
      <c r="AJ69" s="208" t="e">
        <f t="shared" si="162"/>
        <v>#VALUE!</v>
      </c>
      <c r="AK69" s="207" t="e">
        <f t="shared" si="163"/>
        <v>#DIV/0!</v>
      </c>
      <c r="AL69" s="70"/>
      <c r="AM69" s="192" t="e">
        <f t="shared" si="164"/>
        <v>#VALUE!</v>
      </c>
      <c r="AN69" s="206">
        <f t="shared" si="165"/>
        <v>0</v>
      </c>
      <c r="AO69" s="70"/>
      <c r="AP69" s="208" t="e">
        <f t="shared" si="166"/>
        <v>#VALUE!</v>
      </c>
      <c r="AQ69" s="207" t="e">
        <f t="shared" si="167"/>
        <v>#DIV/0!</v>
      </c>
      <c r="AR69" s="70"/>
      <c r="AS69" s="192" t="e">
        <f t="shared" si="168"/>
        <v>#VALUE!</v>
      </c>
      <c r="AT69" s="206">
        <f t="shared" si="169"/>
        <v>0</v>
      </c>
      <c r="AU69" s="70"/>
      <c r="AV69" s="208" t="e">
        <f t="shared" si="170"/>
        <v>#VALUE!</v>
      </c>
      <c r="AW69" s="207" t="e">
        <f t="shared" si="171"/>
        <v>#DIV/0!</v>
      </c>
      <c r="AX69" s="70"/>
      <c r="AY69" s="192" t="e">
        <f t="shared" si="172"/>
        <v>#VALUE!</v>
      </c>
      <c r="AZ69" s="206">
        <f t="shared" si="173"/>
        <v>0</v>
      </c>
      <c r="BA69" s="70"/>
      <c r="BB69" s="208" t="e">
        <f t="shared" si="174"/>
        <v>#VALUE!</v>
      </c>
      <c r="BC69" s="207" t="e">
        <f t="shared" si="175"/>
        <v>#DIV/0!</v>
      </c>
      <c r="BD69" s="70"/>
      <c r="BE69" s="192" t="e">
        <f t="shared" si="176"/>
        <v>#VALUE!</v>
      </c>
      <c r="BF69" s="206">
        <f t="shared" si="177"/>
        <v>0</v>
      </c>
      <c r="BG69" s="70"/>
      <c r="BH69" s="208" t="e">
        <f t="shared" si="178"/>
        <v>#VALUE!</v>
      </c>
      <c r="BI69" s="207" t="e">
        <f t="shared" si="179"/>
        <v>#DIV/0!</v>
      </c>
      <c r="BJ69" s="70"/>
      <c r="BK69" s="192" t="e">
        <f t="shared" si="180"/>
        <v>#VALUE!</v>
      </c>
      <c r="BL69" s="206">
        <f t="shared" si="181"/>
        <v>0</v>
      </c>
      <c r="BM69" s="70"/>
      <c r="BN69" s="208" t="e">
        <f t="shared" si="182"/>
        <v>#VALUE!</v>
      </c>
      <c r="BO69" s="207" t="e">
        <f t="shared" si="183"/>
        <v>#DIV/0!</v>
      </c>
      <c r="BP69" s="70"/>
      <c r="BQ69" s="192" t="e">
        <f t="shared" si="184"/>
        <v>#VALUE!</v>
      </c>
      <c r="BR69" s="206">
        <f t="shared" si="185"/>
        <v>0</v>
      </c>
      <c r="BS69" s="70"/>
      <c r="BT69" s="208" t="e">
        <f t="shared" si="186"/>
        <v>#VALUE!</v>
      </c>
      <c r="BU69" s="207" t="e">
        <f t="shared" si="187"/>
        <v>#DIV/0!</v>
      </c>
      <c r="BV69" s="70"/>
      <c r="BW69" s="192" t="e">
        <f t="shared" si="188"/>
        <v>#VALUE!</v>
      </c>
      <c r="BX69" s="206">
        <f t="shared" si="189"/>
        <v>0</v>
      </c>
      <c r="BY69" s="70"/>
      <c r="BZ69" s="208" t="e">
        <f t="shared" si="190"/>
        <v>#VALUE!</v>
      </c>
      <c r="CA69" s="207" t="e">
        <f t="shared" si="191"/>
        <v>#DIV/0!</v>
      </c>
      <c r="CB69" s="70"/>
      <c r="CC69" s="192" t="e">
        <f t="shared" si="192"/>
        <v>#VALUE!</v>
      </c>
      <c r="CD69" s="206">
        <f t="shared" si="193"/>
        <v>0</v>
      </c>
      <c r="CE69" s="70"/>
      <c r="CF69" s="208" t="e">
        <f t="shared" si="194"/>
        <v>#VALUE!</v>
      </c>
      <c r="CG69" s="207" t="e">
        <f t="shared" si="195"/>
        <v>#DIV/0!</v>
      </c>
      <c r="CH69" s="70"/>
      <c r="CI69" s="192" t="e">
        <f t="shared" si="196"/>
        <v>#VALUE!</v>
      </c>
      <c r="CJ69" s="207">
        <f t="shared" si="197"/>
        <v>0</v>
      </c>
      <c r="CK69" s="70">
        <f t="shared" si="198"/>
        <v>0</v>
      </c>
      <c r="CL69" s="192" t="e">
        <f t="shared" si="199"/>
        <v>#VALUE!</v>
      </c>
      <c r="CM69" s="207" t="e">
        <f t="shared" si="200"/>
        <v>#DIV/0!</v>
      </c>
      <c r="CN69" s="70">
        <f t="shared" si="201"/>
        <v>0</v>
      </c>
      <c r="CO69" s="192" t="e">
        <f t="shared" si="202"/>
        <v>#VALUE!</v>
      </c>
      <c r="CP69" s="207">
        <f t="shared" si="203"/>
        <v>100</v>
      </c>
      <c r="CQ69" s="70">
        <f t="shared" si="204"/>
        <v>32</v>
      </c>
      <c r="CR69" s="192" t="e">
        <f t="shared" si="205"/>
        <v>#VALUE!</v>
      </c>
      <c r="CS69" s="207" t="e">
        <f t="shared" si="206"/>
        <v>#DIV/0!</v>
      </c>
      <c r="CT69" s="70">
        <f t="shared" si="207"/>
        <v>0</v>
      </c>
      <c r="CU69" s="192" t="e">
        <f t="shared" si="208"/>
        <v>#VALUE!</v>
      </c>
      <c r="CV69" s="202">
        <f t="shared" si="209"/>
        <v>0</v>
      </c>
      <c r="CW69" s="70">
        <f t="shared" si="210"/>
        <v>0</v>
      </c>
      <c r="CX69" s="192" t="e">
        <f t="shared" si="211"/>
        <v>#VALUE!</v>
      </c>
      <c r="CY69" s="202">
        <f t="shared" si="212"/>
        <v>1</v>
      </c>
      <c r="CZ69" s="70">
        <f t="shared" si="213"/>
        <v>32</v>
      </c>
      <c r="DA69" s="192" t="e">
        <f t="shared" si="214"/>
        <v>#VALUE!</v>
      </c>
    </row>
    <row r="70" spans="1:105" s="55" customFormat="1" ht="15">
      <c r="A70" s="75" t="s">
        <v>744</v>
      </c>
      <c r="B70" s="315" t="s">
        <v>955</v>
      </c>
      <c r="C70" s="315" t="s">
        <v>956</v>
      </c>
      <c r="D70" s="312" t="s">
        <v>957</v>
      </c>
      <c r="E70" s="306" t="s">
        <v>669</v>
      </c>
      <c r="F70" s="313">
        <v>8.0399999999999991</v>
      </c>
      <c r="G70" s="459">
        <v>55</v>
      </c>
      <c r="H70" s="276">
        <f t="shared" si="215"/>
        <v>55</v>
      </c>
      <c r="I70" s="368">
        <f t="shared" si="216"/>
        <v>55</v>
      </c>
      <c r="J70" s="132">
        <f t="shared" si="217"/>
        <v>0</v>
      </c>
      <c r="K70" s="132">
        <f t="shared" si="218"/>
        <v>0</v>
      </c>
      <c r="L70" s="39" t="e">
        <f t="shared" si="2"/>
        <v>#VALUE!</v>
      </c>
      <c r="M70" s="40" t="e">
        <f t="shared" si="146"/>
        <v>#VALUE!</v>
      </c>
      <c r="N70" s="193" t="e">
        <f t="shared" si="147"/>
        <v>#VALUE!</v>
      </c>
      <c r="O70" s="193" t="e">
        <f t="shared" si="148"/>
        <v>#VALUE!</v>
      </c>
      <c r="P70" s="207">
        <f t="shared" si="149"/>
        <v>0</v>
      </c>
      <c r="Q70" s="70"/>
      <c r="R70" s="208" t="e">
        <f t="shared" si="150"/>
        <v>#VALUE!</v>
      </c>
      <c r="S70" s="207" t="e">
        <f t="shared" si="151"/>
        <v>#DIV/0!</v>
      </c>
      <c r="T70" s="70"/>
      <c r="U70" s="192" t="e">
        <f t="shared" si="152"/>
        <v>#VALUE!</v>
      </c>
      <c r="V70" s="206">
        <f t="shared" si="153"/>
        <v>0</v>
      </c>
      <c r="W70" s="70"/>
      <c r="X70" s="208" t="e">
        <f t="shared" si="154"/>
        <v>#VALUE!</v>
      </c>
      <c r="Y70" s="207" t="e">
        <f t="shared" si="155"/>
        <v>#DIV/0!</v>
      </c>
      <c r="Z70" s="70"/>
      <c r="AA70" s="192" t="e">
        <f t="shared" si="156"/>
        <v>#VALUE!</v>
      </c>
      <c r="AB70" s="206">
        <f t="shared" si="157"/>
        <v>0</v>
      </c>
      <c r="AC70" s="70"/>
      <c r="AD70" s="208" t="e">
        <f t="shared" si="158"/>
        <v>#VALUE!</v>
      </c>
      <c r="AE70" s="207" t="e">
        <f t="shared" si="159"/>
        <v>#DIV/0!</v>
      </c>
      <c r="AF70" s="70"/>
      <c r="AG70" s="192" t="e">
        <f t="shared" si="160"/>
        <v>#VALUE!</v>
      </c>
      <c r="AH70" s="206">
        <f t="shared" si="161"/>
        <v>0</v>
      </c>
      <c r="AI70" s="70"/>
      <c r="AJ70" s="208" t="e">
        <f t="shared" si="162"/>
        <v>#VALUE!</v>
      </c>
      <c r="AK70" s="207" t="e">
        <f t="shared" si="163"/>
        <v>#DIV/0!</v>
      </c>
      <c r="AL70" s="70"/>
      <c r="AM70" s="192" t="e">
        <f t="shared" si="164"/>
        <v>#VALUE!</v>
      </c>
      <c r="AN70" s="206">
        <f t="shared" si="165"/>
        <v>0</v>
      </c>
      <c r="AO70" s="70"/>
      <c r="AP70" s="208" t="e">
        <f t="shared" si="166"/>
        <v>#VALUE!</v>
      </c>
      <c r="AQ70" s="207" t="e">
        <f t="shared" si="167"/>
        <v>#DIV/0!</v>
      </c>
      <c r="AR70" s="70"/>
      <c r="AS70" s="192" t="e">
        <f t="shared" si="168"/>
        <v>#VALUE!</v>
      </c>
      <c r="AT70" s="206">
        <f t="shared" si="169"/>
        <v>0</v>
      </c>
      <c r="AU70" s="70"/>
      <c r="AV70" s="208" t="e">
        <f t="shared" si="170"/>
        <v>#VALUE!</v>
      </c>
      <c r="AW70" s="207" t="e">
        <f t="shared" si="171"/>
        <v>#DIV/0!</v>
      </c>
      <c r="AX70" s="70"/>
      <c r="AY70" s="192" t="e">
        <f t="shared" si="172"/>
        <v>#VALUE!</v>
      </c>
      <c r="AZ70" s="206">
        <f t="shared" si="173"/>
        <v>0</v>
      </c>
      <c r="BA70" s="70"/>
      <c r="BB70" s="208" t="e">
        <f t="shared" si="174"/>
        <v>#VALUE!</v>
      </c>
      <c r="BC70" s="207" t="e">
        <f t="shared" si="175"/>
        <v>#DIV/0!</v>
      </c>
      <c r="BD70" s="70"/>
      <c r="BE70" s="192" t="e">
        <f t="shared" si="176"/>
        <v>#VALUE!</v>
      </c>
      <c r="BF70" s="206">
        <f t="shared" si="177"/>
        <v>0</v>
      </c>
      <c r="BG70" s="70"/>
      <c r="BH70" s="208" t="e">
        <f t="shared" si="178"/>
        <v>#VALUE!</v>
      </c>
      <c r="BI70" s="207" t="e">
        <f t="shared" si="179"/>
        <v>#DIV/0!</v>
      </c>
      <c r="BJ70" s="70"/>
      <c r="BK70" s="192" t="e">
        <f t="shared" si="180"/>
        <v>#VALUE!</v>
      </c>
      <c r="BL70" s="206">
        <f t="shared" si="181"/>
        <v>0</v>
      </c>
      <c r="BM70" s="70"/>
      <c r="BN70" s="208" t="e">
        <f t="shared" si="182"/>
        <v>#VALUE!</v>
      </c>
      <c r="BO70" s="207" t="e">
        <f t="shared" si="183"/>
        <v>#DIV/0!</v>
      </c>
      <c r="BP70" s="70"/>
      <c r="BQ70" s="192" t="e">
        <f t="shared" si="184"/>
        <v>#VALUE!</v>
      </c>
      <c r="BR70" s="206">
        <f t="shared" si="185"/>
        <v>0</v>
      </c>
      <c r="BS70" s="70"/>
      <c r="BT70" s="208" t="e">
        <f t="shared" si="186"/>
        <v>#VALUE!</v>
      </c>
      <c r="BU70" s="207" t="e">
        <f t="shared" si="187"/>
        <v>#DIV/0!</v>
      </c>
      <c r="BV70" s="70"/>
      <c r="BW70" s="192" t="e">
        <f t="shared" si="188"/>
        <v>#VALUE!</v>
      </c>
      <c r="BX70" s="206">
        <f t="shared" si="189"/>
        <v>0</v>
      </c>
      <c r="BY70" s="70"/>
      <c r="BZ70" s="208" t="e">
        <f t="shared" si="190"/>
        <v>#VALUE!</v>
      </c>
      <c r="CA70" s="207" t="e">
        <f t="shared" si="191"/>
        <v>#DIV/0!</v>
      </c>
      <c r="CB70" s="70"/>
      <c r="CC70" s="192" t="e">
        <f t="shared" si="192"/>
        <v>#VALUE!</v>
      </c>
      <c r="CD70" s="206">
        <f t="shared" si="193"/>
        <v>0</v>
      </c>
      <c r="CE70" s="70"/>
      <c r="CF70" s="208" t="e">
        <f t="shared" si="194"/>
        <v>#VALUE!</v>
      </c>
      <c r="CG70" s="207" t="e">
        <f t="shared" si="195"/>
        <v>#DIV/0!</v>
      </c>
      <c r="CH70" s="70"/>
      <c r="CI70" s="192" t="e">
        <f t="shared" si="196"/>
        <v>#VALUE!</v>
      </c>
      <c r="CJ70" s="207">
        <f t="shared" si="197"/>
        <v>0</v>
      </c>
      <c r="CK70" s="70">
        <f t="shared" si="198"/>
        <v>0</v>
      </c>
      <c r="CL70" s="192" t="e">
        <f t="shared" si="199"/>
        <v>#VALUE!</v>
      </c>
      <c r="CM70" s="207" t="e">
        <f t="shared" si="200"/>
        <v>#DIV/0!</v>
      </c>
      <c r="CN70" s="70">
        <f t="shared" si="201"/>
        <v>0</v>
      </c>
      <c r="CO70" s="192" t="e">
        <f t="shared" si="202"/>
        <v>#VALUE!</v>
      </c>
      <c r="CP70" s="207">
        <f t="shared" si="203"/>
        <v>100</v>
      </c>
      <c r="CQ70" s="70">
        <f t="shared" si="204"/>
        <v>55</v>
      </c>
      <c r="CR70" s="192" t="e">
        <f t="shared" si="205"/>
        <v>#VALUE!</v>
      </c>
      <c r="CS70" s="207" t="e">
        <f t="shared" si="206"/>
        <v>#DIV/0!</v>
      </c>
      <c r="CT70" s="70">
        <f t="shared" si="207"/>
        <v>0</v>
      </c>
      <c r="CU70" s="192" t="e">
        <f t="shared" si="208"/>
        <v>#VALUE!</v>
      </c>
      <c r="CV70" s="202">
        <f t="shared" si="209"/>
        <v>0</v>
      </c>
      <c r="CW70" s="70">
        <f t="shared" si="210"/>
        <v>0</v>
      </c>
      <c r="CX70" s="192" t="e">
        <f t="shared" si="211"/>
        <v>#VALUE!</v>
      </c>
      <c r="CY70" s="202">
        <f t="shared" si="212"/>
        <v>1</v>
      </c>
      <c r="CZ70" s="70">
        <f t="shared" si="213"/>
        <v>55</v>
      </c>
      <c r="DA70" s="192" t="e">
        <f t="shared" si="214"/>
        <v>#VALUE!</v>
      </c>
    </row>
    <row r="71" spans="1:105" s="55" customFormat="1" ht="15">
      <c r="A71" s="75" t="s">
        <v>745</v>
      </c>
      <c r="B71" s="315" t="s">
        <v>952</v>
      </c>
      <c r="C71" s="315" t="s">
        <v>953</v>
      </c>
      <c r="D71" s="312" t="s">
        <v>954</v>
      </c>
      <c r="E71" s="306" t="s">
        <v>669</v>
      </c>
      <c r="F71" s="313">
        <v>6.65</v>
      </c>
      <c r="G71" s="459">
        <v>27</v>
      </c>
      <c r="H71" s="276">
        <f t="shared" si="215"/>
        <v>27</v>
      </c>
      <c r="I71" s="368">
        <f t="shared" si="216"/>
        <v>27</v>
      </c>
      <c r="J71" s="132">
        <f t="shared" si="217"/>
        <v>0</v>
      </c>
      <c r="K71" s="132">
        <f t="shared" si="218"/>
        <v>0</v>
      </c>
      <c r="L71" s="39" t="e">
        <f t="shared" si="2"/>
        <v>#VALUE!</v>
      </c>
      <c r="M71" s="40" t="e">
        <f t="shared" si="146"/>
        <v>#VALUE!</v>
      </c>
      <c r="N71" s="193" t="e">
        <f t="shared" si="147"/>
        <v>#VALUE!</v>
      </c>
      <c r="O71" s="193" t="e">
        <f t="shared" si="148"/>
        <v>#VALUE!</v>
      </c>
      <c r="P71" s="207">
        <f t="shared" si="149"/>
        <v>0</v>
      </c>
      <c r="Q71" s="70"/>
      <c r="R71" s="208" t="e">
        <f t="shared" si="150"/>
        <v>#VALUE!</v>
      </c>
      <c r="S71" s="207" t="e">
        <f t="shared" si="151"/>
        <v>#DIV/0!</v>
      </c>
      <c r="T71" s="70"/>
      <c r="U71" s="192" t="e">
        <f t="shared" si="152"/>
        <v>#VALUE!</v>
      </c>
      <c r="V71" s="206">
        <f t="shared" si="153"/>
        <v>0</v>
      </c>
      <c r="W71" s="70"/>
      <c r="X71" s="208" t="e">
        <f t="shared" si="154"/>
        <v>#VALUE!</v>
      </c>
      <c r="Y71" s="207" t="e">
        <f t="shared" si="155"/>
        <v>#DIV/0!</v>
      </c>
      <c r="Z71" s="70"/>
      <c r="AA71" s="192" t="e">
        <f t="shared" si="156"/>
        <v>#VALUE!</v>
      </c>
      <c r="AB71" s="206">
        <f t="shared" si="157"/>
        <v>0</v>
      </c>
      <c r="AC71" s="70"/>
      <c r="AD71" s="208" t="e">
        <f t="shared" si="158"/>
        <v>#VALUE!</v>
      </c>
      <c r="AE71" s="207" t="e">
        <f t="shared" si="159"/>
        <v>#DIV/0!</v>
      </c>
      <c r="AF71" s="70"/>
      <c r="AG71" s="192" t="e">
        <f t="shared" si="160"/>
        <v>#VALUE!</v>
      </c>
      <c r="AH71" s="206">
        <f t="shared" si="161"/>
        <v>0</v>
      </c>
      <c r="AI71" s="70"/>
      <c r="AJ71" s="208" t="e">
        <f t="shared" si="162"/>
        <v>#VALUE!</v>
      </c>
      <c r="AK71" s="207" t="e">
        <f t="shared" si="163"/>
        <v>#DIV/0!</v>
      </c>
      <c r="AL71" s="70"/>
      <c r="AM71" s="192" t="e">
        <f t="shared" si="164"/>
        <v>#VALUE!</v>
      </c>
      <c r="AN71" s="206">
        <f t="shared" si="165"/>
        <v>0</v>
      </c>
      <c r="AO71" s="70"/>
      <c r="AP71" s="208" t="e">
        <f t="shared" si="166"/>
        <v>#VALUE!</v>
      </c>
      <c r="AQ71" s="207" t="e">
        <f t="shared" si="167"/>
        <v>#DIV/0!</v>
      </c>
      <c r="AR71" s="70"/>
      <c r="AS71" s="192" t="e">
        <f t="shared" si="168"/>
        <v>#VALUE!</v>
      </c>
      <c r="AT71" s="206">
        <f t="shared" si="169"/>
        <v>0</v>
      </c>
      <c r="AU71" s="70"/>
      <c r="AV71" s="208" t="e">
        <f t="shared" si="170"/>
        <v>#VALUE!</v>
      </c>
      <c r="AW71" s="207" t="e">
        <f t="shared" si="171"/>
        <v>#DIV/0!</v>
      </c>
      <c r="AX71" s="70"/>
      <c r="AY71" s="192" t="e">
        <f t="shared" si="172"/>
        <v>#VALUE!</v>
      </c>
      <c r="AZ71" s="206">
        <f t="shared" si="173"/>
        <v>0</v>
      </c>
      <c r="BA71" s="70"/>
      <c r="BB71" s="208" t="e">
        <f t="shared" si="174"/>
        <v>#VALUE!</v>
      </c>
      <c r="BC71" s="207" t="e">
        <f t="shared" si="175"/>
        <v>#DIV/0!</v>
      </c>
      <c r="BD71" s="70"/>
      <c r="BE71" s="192" t="e">
        <f t="shared" si="176"/>
        <v>#VALUE!</v>
      </c>
      <c r="BF71" s="206">
        <f t="shared" si="177"/>
        <v>0</v>
      </c>
      <c r="BG71" s="70"/>
      <c r="BH71" s="208" t="e">
        <f t="shared" si="178"/>
        <v>#VALUE!</v>
      </c>
      <c r="BI71" s="207" t="e">
        <f t="shared" si="179"/>
        <v>#DIV/0!</v>
      </c>
      <c r="BJ71" s="70"/>
      <c r="BK71" s="192" t="e">
        <f t="shared" si="180"/>
        <v>#VALUE!</v>
      </c>
      <c r="BL71" s="206">
        <f t="shared" si="181"/>
        <v>0</v>
      </c>
      <c r="BM71" s="70"/>
      <c r="BN71" s="208" t="e">
        <f t="shared" si="182"/>
        <v>#VALUE!</v>
      </c>
      <c r="BO71" s="207" t="e">
        <f t="shared" si="183"/>
        <v>#DIV/0!</v>
      </c>
      <c r="BP71" s="70"/>
      <c r="BQ71" s="192" t="e">
        <f t="shared" si="184"/>
        <v>#VALUE!</v>
      </c>
      <c r="BR71" s="206">
        <f t="shared" si="185"/>
        <v>0</v>
      </c>
      <c r="BS71" s="70"/>
      <c r="BT71" s="208" t="e">
        <f t="shared" si="186"/>
        <v>#VALUE!</v>
      </c>
      <c r="BU71" s="207" t="e">
        <f t="shared" si="187"/>
        <v>#DIV/0!</v>
      </c>
      <c r="BV71" s="70"/>
      <c r="BW71" s="192" t="e">
        <f t="shared" si="188"/>
        <v>#VALUE!</v>
      </c>
      <c r="BX71" s="206">
        <f t="shared" si="189"/>
        <v>0</v>
      </c>
      <c r="BY71" s="70"/>
      <c r="BZ71" s="208" t="e">
        <f t="shared" si="190"/>
        <v>#VALUE!</v>
      </c>
      <c r="CA71" s="207" t="e">
        <f t="shared" si="191"/>
        <v>#DIV/0!</v>
      </c>
      <c r="CB71" s="70"/>
      <c r="CC71" s="192" t="e">
        <f t="shared" si="192"/>
        <v>#VALUE!</v>
      </c>
      <c r="CD71" s="206">
        <f t="shared" si="193"/>
        <v>0</v>
      </c>
      <c r="CE71" s="70"/>
      <c r="CF71" s="208" t="e">
        <f t="shared" si="194"/>
        <v>#VALUE!</v>
      </c>
      <c r="CG71" s="207" t="e">
        <f t="shared" si="195"/>
        <v>#DIV/0!</v>
      </c>
      <c r="CH71" s="70"/>
      <c r="CI71" s="192" t="e">
        <f t="shared" si="196"/>
        <v>#VALUE!</v>
      </c>
      <c r="CJ71" s="207">
        <f t="shared" si="197"/>
        <v>0</v>
      </c>
      <c r="CK71" s="70">
        <f t="shared" si="198"/>
        <v>0</v>
      </c>
      <c r="CL71" s="192" t="e">
        <f t="shared" si="199"/>
        <v>#VALUE!</v>
      </c>
      <c r="CM71" s="207" t="e">
        <f t="shared" si="200"/>
        <v>#DIV/0!</v>
      </c>
      <c r="CN71" s="70">
        <f t="shared" si="201"/>
        <v>0</v>
      </c>
      <c r="CO71" s="192" t="e">
        <f t="shared" si="202"/>
        <v>#VALUE!</v>
      </c>
      <c r="CP71" s="207">
        <f t="shared" si="203"/>
        <v>100</v>
      </c>
      <c r="CQ71" s="70">
        <f t="shared" si="204"/>
        <v>27</v>
      </c>
      <c r="CR71" s="192" t="e">
        <f t="shared" si="205"/>
        <v>#VALUE!</v>
      </c>
      <c r="CS71" s="207" t="e">
        <f t="shared" si="206"/>
        <v>#DIV/0!</v>
      </c>
      <c r="CT71" s="70">
        <f t="shared" si="207"/>
        <v>0</v>
      </c>
      <c r="CU71" s="192" t="e">
        <f t="shared" si="208"/>
        <v>#VALUE!</v>
      </c>
      <c r="CV71" s="202">
        <f t="shared" si="209"/>
        <v>0</v>
      </c>
      <c r="CW71" s="70">
        <f t="shared" si="210"/>
        <v>0</v>
      </c>
      <c r="CX71" s="192" t="e">
        <f t="shared" si="211"/>
        <v>#VALUE!</v>
      </c>
      <c r="CY71" s="202">
        <f t="shared" si="212"/>
        <v>1</v>
      </c>
      <c r="CZ71" s="70">
        <f t="shared" si="213"/>
        <v>27</v>
      </c>
      <c r="DA71" s="192" t="e">
        <f t="shared" si="214"/>
        <v>#VALUE!</v>
      </c>
    </row>
    <row r="72" spans="1:105" s="55" customFormat="1" ht="15">
      <c r="A72" s="75" t="s">
        <v>746</v>
      </c>
      <c r="B72" s="67" t="s">
        <v>381</v>
      </c>
      <c r="C72" s="315" t="s">
        <v>382</v>
      </c>
      <c r="D72" s="259" t="s">
        <v>383</v>
      </c>
      <c r="E72" s="306" t="s">
        <v>669</v>
      </c>
      <c r="F72" s="506">
        <v>12.25</v>
      </c>
      <c r="G72" s="459">
        <v>2</v>
      </c>
      <c r="H72" s="276">
        <f t="shared" si="215"/>
        <v>2</v>
      </c>
      <c r="I72" s="368">
        <f t="shared" si="216"/>
        <v>2</v>
      </c>
      <c r="J72" s="132">
        <f t="shared" si="217"/>
        <v>0</v>
      </c>
      <c r="K72" s="132">
        <f t="shared" si="218"/>
        <v>0</v>
      </c>
      <c r="L72" s="39" t="e">
        <f t="shared" si="2"/>
        <v>#VALUE!</v>
      </c>
      <c r="M72" s="40" t="e">
        <f t="shared" si="146"/>
        <v>#VALUE!</v>
      </c>
      <c r="N72" s="193" t="e">
        <f t="shared" si="147"/>
        <v>#VALUE!</v>
      </c>
      <c r="O72" s="193" t="e">
        <f t="shared" si="148"/>
        <v>#VALUE!</v>
      </c>
      <c r="P72" s="207">
        <f t="shared" si="149"/>
        <v>0</v>
      </c>
      <c r="Q72" s="70"/>
      <c r="R72" s="208" t="e">
        <f t="shared" si="150"/>
        <v>#VALUE!</v>
      </c>
      <c r="S72" s="207" t="e">
        <f t="shared" si="151"/>
        <v>#DIV/0!</v>
      </c>
      <c r="T72" s="70"/>
      <c r="U72" s="192" t="e">
        <f t="shared" si="152"/>
        <v>#VALUE!</v>
      </c>
      <c r="V72" s="206">
        <f t="shared" si="153"/>
        <v>0</v>
      </c>
      <c r="W72" s="70"/>
      <c r="X72" s="208" t="e">
        <f t="shared" si="154"/>
        <v>#VALUE!</v>
      </c>
      <c r="Y72" s="207" t="e">
        <f t="shared" si="155"/>
        <v>#DIV/0!</v>
      </c>
      <c r="Z72" s="70"/>
      <c r="AA72" s="192" t="e">
        <f t="shared" si="156"/>
        <v>#VALUE!</v>
      </c>
      <c r="AB72" s="206">
        <f t="shared" si="157"/>
        <v>0</v>
      </c>
      <c r="AC72" s="70"/>
      <c r="AD72" s="208" t="e">
        <f t="shared" si="158"/>
        <v>#VALUE!</v>
      </c>
      <c r="AE72" s="207" t="e">
        <f t="shared" si="159"/>
        <v>#DIV/0!</v>
      </c>
      <c r="AF72" s="70"/>
      <c r="AG72" s="192" t="e">
        <f t="shared" si="160"/>
        <v>#VALUE!</v>
      </c>
      <c r="AH72" s="206">
        <f t="shared" si="161"/>
        <v>0</v>
      </c>
      <c r="AI72" s="70"/>
      <c r="AJ72" s="208" t="e">
        <f t="shared" si="162"/>
        <v>#VALUE!</v>
      </c>
      <c r="AK72" s="207" t="e">
        <f t="shared" si="163"/>
        <v>#DIV/0!</v>
      </c>
      <c r="AL72" s="70"/>
      <c r="AM72" s="192" t="e">
        <f t="shared" si="164"/>
        <v>#VALUE!</v>
      </c>
      <c r="AN72" s="206">
        <f t="shared" si="165"/>
        <v>0</v>
      </c>
      <c r="AO72" s="70"/>
      <c r="AP72" s="208" t="e">
        <f t="shared" si="166"/>
        <v>#VALUE!</v>
      </c>
      <c r="AQ72" s="207" t="e">
        <f t="shared" si="167"/>
        <v>#DIV/0!</v>
      </c>
      <c r="AR72" s="70"/>
      <c r="AS72" s="192" t="e">
        <f t="shared" si="168"/>
        <v>#VALUE!</v>
      </c>
      <c r="AT72" s="206">
        <f t="shared" si="169"/>
        <v>0</v>
      </c>
      <c r="AU72" s="70"/>
      <c r="AV72" s="208" t="e">
        <f t="shared" si="170"/>
        <v>#VALUE!</v>
      </c>
      <c r="AW72" s="207" t="e">
        <f t="shared" si="171"/>
        <v>#DIV/0!</v>
      </c>
      <c r="AX72" s="70"/>
      <c r="AY72" s="192" t="e">
        <f t="shared" si="172"/>
        <v>#VALUE!</v>
      </c>
      <c r="AZ72" s="206">
        <f t="shared" si="173"/>
        <v>0</v>
      </c>
      <c r="BA72" s="70"/>
      <c r="BB72" s="208" t="e">
        <f t="shared" si="174"/>
        <v>#VALUE!</v>
      </c>
      <c r="BC72" s="207" t="e">
        <f t="shared" si="175"/>
        <v>#DIV/0!</v>
      </c>
      <c r="BD72" s="70"/>
      <c r="BE72" s="192" t="e">
        <f t="shared" si="176"/>
        <v>#VALUE!</v>
      </c>
      <c r="BF72" s="206">
        <f t="shared" si="177"/>
        <v>0</v>
      </c>
      <c r="BG72" s="70"/>
      <c r="BH72" s="208" t="e">
        <f t="shared" si="178"/>
        <v>#VALUE!</v>
      </c>
      <c r="BI72" s="207" t="e">
        <f t="shared" si="179"/>
        <v>#DIV/0!</v>
      </c>
      <c r="BJ72" s="70"/>
      <c r="BK72" s="192" t="e">
        <f t="shared" si="180"/>
        <v>#VALUE!</v>
      </c>
      <c r="BL72" s="206">
        <f t="shared" si="181"/>
        <v>0</v>
      </c>
      <c r="BM72" s="70"/>
      <c r="BN72" s="208" t="e">
        <f t="shared" si="182"/>
        <v>#VALUE!</v>
      </c>
      <c r="BO72" s="207" t="e">
        <f t="shared" si="183"/>
        <v>#DIV/0!</v>
      </c>
      <c r="BP72" s="70"/>
      <c r="BQ72" s="192" t="e">
        <f t="shared" si="184"/>
        <v>#VALUE!</v>
      </c>
      <c r="BR72" s="206">
        <f t="shared" si="185"/>
        <v>0</v>
      </c>
      <c r="BS72" s="70"/>
      <c r="BT72" s="208" t="e">
        <f t="shared" si="186"/>
        <v>#VALUE!</v>
      </c>
      <c r="BU72" s="207" t="e">
        <f t="shared" si="187"/>
        <v>#DIV/0!</v>
      </c>
      <c r="BV72" s="70"/>
      <c r="BW72" s="192" t="e">
        <f t="shared" si="188"/>
        <v>#VALUE!</v>
      </c>
      <c r="BX72" s="206">
        <f t="shared" si="189"/>
        <v>0</v>
      </c>
      <c r="BY72" s="70"/>
      <c r="BZ72" s="208" t="e">
        <f t="shared" si="190"/>
        <v>#VALUE!</v>
      </c>
      <c r="CA72" s="207" t="e">
        <f t="shared" si="191"/>
        <v>#DIV/0!</v>
      </c>
      <c r="CB72" s="70"/>
      <c r="CC72" s="192" t="e">
        <f t="shared" si="192"/>
        <v>#VALUE!</v>
      </c>
      <c r="CD72" s="206">
        <f t="shared" si="193"/>
        <v>0</v>
      </c>
      <c r="CE72" s="70"/>
      <c r="CF72" s="208" t="e">
        <f t="shared" si="194"/>
        <v>#VALUE!</v>
      </c>
      <c r="CG72" s="207" t="e">
        <f t="shared" si="195"/>
        <v>#DIV/0!</v>
      </c>
      <c r="CH72" s="70"/>
      <c r="CI72" s="192" t="e">
        <f t="shared" si="196"/>
        <v>#VALUE!</v>
      </c>
      <c r="CJ72" s="207">
        <f t="shared" si="197"/>
        <v>0</v>
      </c>
      <c r="CK72" s="70">
        <f t="shared" si="198"/>
        <v>0</v>
      </c>
      <c r="CL72" s="192" t="e">
        <f t="shared" si="199"/>
        <v>#VALUE!</v>
      </c>
      <c r="CM72" s="207" t="e">
        <f t="shared" si="200"/>
        <v>#DIV/0!</v>
      </c>
      <c r="CN72" s="70">
        <f t="shared" si="201"/>
        <v>0</v>
      </c>
      <c r="CO72" s="192" t="e">
        <f t="shared" si="202"/>
        <v>#VALUE!</v>
      </c>
      <c r="CP72" s="207">
        <f t="shared" si="203"/>
        <v>100</v>
      </c>
      <c r="CQ72" s="70">
        <f t="shared" si="204"/>
        <v>2</v>
      </c>
      <c r="CR72" s="192" t="e">
        <f t="shared" si="205"/>
        <v>#VALUE!</v>
      </c>
      <c r="CS72" s="207" t="e">
        <f t="shared" si="206"/>
        <v>#DIV/0!</v>
      </c>
      <c r="CT72" s="70">
        <f t="shared" si="207"/>
        <v>0</v>
      </c>
      <c r="CU72" s="192" t="e">
        <f t="shared" si="208"/>
        <v>#VALUE!</v>
      </c>
      <c r="CV72" s="202">
        <f t="shared" si="209"/>
        <v>0</v>
      </c>
      <c r="CW72" s="70">
        <f t="shared" si="210"/>
        <v>0</v>
      </c>
      <c r="CX72" s="192" t="e">
        <f t="shared" si="211"/>
        <v>#VALUE!</v>
      </c>
      <c r="CY72" s="202">
        <f t="shared" si="212"/>
        <v>1</v>
      </c>
      <c r="CZ72" s="70">
        <f t="shared" si="213"/>
        <v>2</v>
      </c>
      <c r="DA72" s="192" t="e">
        <f t="shared" si="214"/>
        <v>#VALUE!</v>
      </c>
    </row>
    <row r="73" spans="1:105" s="55" customFormat="1" ht="15">
      <c r="A73" s="75" t="s">
        <v>747</v>
      </c>
      <c r="B73" s="315" t="s">
        <v>970</v>
      </c>
      <c r="C73" s="315" t="s">
        <v>971</v>
      </c>
      <c r="D73" s="312" t="s">
        <v>972</v>
      </c>
      <c r="E73" s="306" t="s">
        <v>669</v>
      </c>
      <c r="F73" s="313">
        <v>22.37</v>
      </c>
      <c r="G73" s="459">
        <v>16</v>
      </c>
      <c r="H73" s="276">
        <f t="shared" si="215"/>
        <v>16</v>
      </c>
      <c r="I73" s="368">
        <f t="shared" si="216"/>
        <v>16</v>
      </c>
      <c r="J73" s="132">
        <f t="shared" si="217"/>
        <v>0</v>
      </c>
      <c r="K73" s="132">
        <f t="shared" si="218"/>
        <v>0</v>
      </c>
      <c r="L73" s="39" t="e">
        <f t="shared" si="2"/>
        <v>#VALUE!</v>
      </c>
      <c r="M73" s="40" t="e">
        <f t="shared" si="146"/>
        <v>#VALUE!</v>
      </c>
      <c r="N73" s="193" t="e">
        <f t="shared" si="147"/>
        <v>#VALUE!</v>
      </c>
      <c r="O73" s="193" t="e">
        <f t="shared" si="148"/>
        <v>#VALUE!</v>
      </c>
      <c r="P73" s="207">
        <f t="shared" si="149"/>
        <v>0</v>
      </c>
      <c r="Q73" s="70"/>
      <c r="R73" s="208" t="e">
        <f t="shared" si="150"/>
        <v>#VALUE!</v>
      </c>
      <c r="S73" s="207" t="e">
        <f t="shared" si="151"/>
        <v>#DIV/0!</v>
      </c>
      <c r="T73" s="70"/>
      <c r="U73" s="192" t="e">
        <f t="shared" si="152"/>
        <v>#VALUE!</v>
      </c>
      <c r="V73" s="206">
        <f t="shared" si="153"/>
        <v>0</v>
      </c>
      <c r="W73" s="70"/>
      <c r="X73" s="208" t="e">
        <f t="shared" si="154"/>
        <v>#VALUE!</v>
      </c>
      <c r="Y73" s="207" t="e">
        <f t="shared" si="155"/>
        <v>#DIV/0!</v>
      </c>
      <c r="Z73" s="70"/>
      <c r="AA73" s="192" t="e">
        <f t="shared" si="156"/>
        <v>#VALUE!</v>
      </c>
      <c r="AB73" s="206">
        <f t="shared" si="157"/>
        <v>0</v>
      </c>
      <c r="AC73" s="70"/>
      <c r="AD73" s="208" t="e">
        <f t="shared" si="158"/>
        <v>#VALUE!</v>
      </c>
      <c r="AE73" s="207" t="e">
        <f t="shared" si="159"/>
        <v>#DIV/0!</v>
      </c>
      <c r="AF73" s="70"/>
      <c r="AG73" s="192" t="e">
        <f t="shared" si="160"/>
        <v>#VALUE!</v>
      </c>
      <c r="AH73" s="206">
        <f t="shared" si="161"/>
        <v>0</v>
      </c>
      <c r="AI73" s="70"/>
      <c r="AJ73" s="208" t="e">
        <f t="shared" si="162"/>
        <v>#VALUE!</v>
      </c>
      <c r="AK73" s="207" t="e">
        <f t="shared" si="163"/>
        <v>#DIV/0!</v>
      </c>
      <c r="AL73" s="70"/>
      <c r="AM73" s="192" t="e">
        <f t="shared" si="164"/>
        <v>#VALUE!</v>
      </c>
      <c r="AN73" s="206">
        <f t="shared" si="165"/>
        <v>0</v>
      </c>
      <c r="AO73" s="70"/>
      <c r="AP73" s="208" t="e">
        <f t="shared" si="166"/>
        <v>#VALUE!</v>
      </c>
      <c r="AQ73" s="207" t="e">
        <f t="shared" si="167"/>
        <v>#DIV/0!</v>
      </c>
      <c r="AR73" s="70"/>
      <c r="AS73" s="192" t="e">
        <f t="shared" si="168"/>
        <v>#VALUE!</v>
      </c>
      <c r="AT73" s="206">
        <f t="shared" si="169"/>
        <v>0</v>
      </c>
      <c r="AU73" s="70"/>
      <c r="AV73" s="208" t="e">
        <f t="shared" si="170"/>
        <v>#VALUE!</v>
      </c>
      <c r="AW73" s="207" t="e">
        <f t="shared" si="171"/>
        <v>#DIV/0!</v>
      </c>
      <c r="AX73" s="70"/>
      <c r="AY73" s="192" t="e">
        <f t="shared" si="172"/>
        <v>#VALUE!</v>
      </c>
      <c r="AZ73" s="206">
        <f t="shared" si="173"/>
        <v>0</v>
      </c>
      <c r="BA73" s="70"/>
      <c r="BB73" s="208" t="e">
        <f t="shared" si="174"/>
        <v>#VALUE!</v>
      </c>
      <c r="BC73" s="207" t="e">
        <f t="shared" si="175"/>
        <v>#DIV/0!</v>
      </c>
      <c r="BD73" s="70"/>
      <c r="BE73" s="192" t="e">
        <f t="shared" si="176"/>
        <v>#VALUE!</v>
      </c>
      <c r="BF73" s="206">
        <f t="shared" si="177"/>
        <v>0</v>
      </c>
      <c r="BG73" s="70"/>
      <c r="BH73" s="208" t="e">
        <f t="shared" si="178"/>
        <v>#VALUE!</v>
      </c>
      <c r="BI73" s="207" t="e">
        <f t="shared" si="179"/>
        <v>#DIV/0!</v>
      </c>
      <c r="BJ73" s="70"/>
      <c r="BK73" s="192" t="e">
        <f t="shared" si="180"/>
        <v>#VALUE!</v>
      </c>
      <c r="BL73" s="206">
        <f t="shared" si="181"/>
        <v>0</v>
      </c>
      <c r="BM73" s="70"/>
      <c r="BN73" s="208" t="e">
        <f t="shared" si="182"/>
        <v>#VALUE!</v>
      </c>
      <c r="BO73" s="207" t="e">
        <f t="shared" si="183"/>
        <v>#DIV/0!</v>
      </c>
      <c r="BP73" s="70"/>
      <c r="BQ73" s="192" t="e">
        <f t="shared" si="184"/>
        <v>#VALUE!</v>
      </c>
      <c r="BR73" s="206">
        <f t="shared" si="185"/>
        <v>0</v>
      </c>
      <c r="BS73" s="70"/>
      <c r="BT73" s="208" t="e">
        <f t="shared" si="186"/>
        <v>#VALUE!</v>
      </c>
      <c r="BU73" s="207" t="e">
        <f t="shared" si="187"/>
        <v>#DIV/0!</v>
      </c>
      <c r="BV73" s="70"/>
      <c r="BW73" s="192" t="e">
        <f t="shared" si="188"/>
        <v>#VALUE!</v>
      </c>
      <c r="BX73" s="206">
        <f t="shared" si="189"/>
        <v>0</v>
      </c>
      <c r="BY73" s="70"/>
      <c r="BZ73" s="208" t="e">
        <f t="shared" si="190"/>
        <v>#VALUE!</v>
      </c>
      <c r="CA73" s="207" t="e">
        <f t="shared" si="191"/>
        <v>#DIV/0!</v>
      </c>
      <c r="CB73" s="70"/>
      <c r="CC73" s="192" t="e">
        <f t="shared" si="192"/>
        <v>#VALUE!</v>
      </c>
      <c r="CD73" s="206">
        <f t="shared" si="193"/>
        <v>0</v>
      </c>
      <c r="CE73" s="70"/>
      <c r="CF73" s="208" t="e">
        <f t="shared" si="194"/>
        <v>#VALUE!</v>
      </c>
      <c r="CG73" s="207" t="e">
        <f t="shared" si="195"/>
        <v>#DIV/0!</v>
      </c>
      <c r="CH73" s="70"/>
      <c r="CI73" s="192" t="e">
        <f t="shared" si="196"/>
        <v>#VALUE!</v>
      </c>
      <c r="CJ73" s="207">
        <f t="shared" si="197"/>
        <v>0</v>
      </c>
      <c r="CK73" s="70">
        <f t="shared" si="198"/>
        <v>0</v>
      </c>
      <c r="CL73" s="192" t="e">
        <f t="shared" si="199"/>
        <v>#VALUE!</v>
      </c>
      <c r="CM73" s="207" t="e">
        <f t="shared" si="200"/>
        <v>#DIV/0!</v>
      </c>
      <c r="CN73" s="70">
        <f t="shared" si="201"/>
        <v>0</v>
      </c>
      <c r="CO73" s="192" t="e">
        <f t="shared" si="202"/>
        <v>#VALUE!</v>
      </c>
      <c r="CP73" s="207">
        <f t="shared" si="203"/>
        <v>100</v>
      </c>
      <c r="CQ73" s="70">
        <f t="shared" si="204"/>
        <v>16</v>
      </c>
      <c r="CR73" s="192" t="e">
        <f t="shared" si="205"/>
        <v>#VALUE!</v>
      </c>
      <c r="CS73" s="207" t="e">
        <f t="shared" si="206"/>
        <v>#DIV/0!</v>
      </c>
      <c r="CT73" s="70">
        <f t="shared" si="207"/>
        <v>0</v>
      </c>
      <c r="CU73" s="192" t="e">
        <f t="shared" si="208"/>
        <v>#VALUE!</v>
      </c>
      <c r="CV73" s="202">
        <f t="shared" si="209"/>
        <v>0</v>
      </c>
      <c r="CW73" s="70">
        <f t="shared" si="210"/>
        <v>0</v>
      </c>
      <c r="CX73" s="192" t="e">
        <f t="shared" si="211"/>
        <v>#VALUE!</v>
      </c>
      <c r="CY73" s="202">
        <f t="shared" si="212"/>
        <v>1</v>
      </c>
      <c r="CZ73" s="70">
        <f t="shared" si="213"/>
        <v>16</v>
      </c>
      <c r="DA73" s="192" t="e">
        <f t="shared" si="214"/>
        <v>#VALUE!</v>
      </c>
    </row>
    <row r="74" spans="1:105" s="55" customFormat="1" ht="15">
      <c r="A74" s="75" t="s">
        <v>748</v>
      </c>
      <c r="B74" s="315" t="s">
        <v>973</v>
      </c>
      <c r="C74" s="315" t="s">
        <v>974</v>
      </c>
      <c r="D74" s="312" t="s">
        <v>975</v>
      </c>
      <c r="E74" s="306" t="s">
        <v>669</v>
      </c>
      <c r="F74" s="313">
        <v>29.03</v>
      </c>
      <c r="G74" s="459">
        <v>23</v>
      </c>
      <c r="H74" s="276">
        <f t="shared" si="215"/>
        <v>23</v>
      </c>
      <c r="I74" s="368">
        <f t="shared" si="216"/>
        <v>23</v>
      </c>
      <c r="J74" s="132">
        <f t="shared" si="217"/>
        <v>0</v>
      </c>
      <c r="K74" s="132">
        <f t="shared" si="218"/>
        <v>0</v>
      </c>
      <c r="L74" s="39" t="e">
        <f t="shared" si="2"/>
        <v>#VALUE!</v>
      </c>
      <c r="M74" s="40" t="e">
        <f t="shared" si="146"/>
        <v>#VALUE!</v>
      </c>
      <c r="N74" s="193" t="e">
        <f t="shared" si="147"/>
        <v>#VALUE!</v>
      </c>
      <c r="O74" s="193" t="e">
        <f t="shared" si="148"/>
        <v>#VALUE!</v>
      </c>
      <c r="P74" s="207">
        <f t="shared" si="149"/>
        <v>0</v>
      </c>
      <c r="Q74" s="70"/>
      <c r="R74" s="208" t="e">
        <f t="shared" si="150"/>
        <v>#VALUE!</v>
      </c>
      <c r="S74" s="207" t="e">
        <f t="shared" si="151"/>
        <v>#DIV/0!</v>
      </c>
      <c r="T74" s="70"/>
      <c r="U74" s="192" t="e">
        <f t="shared" si="152"/>
        <v>#VALUE!</v>
      </c>
      <c r="V74" s="206">
        <f t="shared" si="153"/>
        <v>0</v>
      </c>
      <c r="W74" s="70"/>
      <c r="X74" s="208" t="e">
        <f t="shared" si="154"/>
        <v>#VALUE!</v>
      </c>
      <c r="Y74" s="207" t="e">
        <f t="shared" si="155"/>
        <v>#DIV/0!</v>
      </c>
      <c r="Z74" s="70"/>
      <c r="AA74" s="192" t="e">
        <f t="shared" si="156"/>
        <v>#VALUE!</v>
      </c>
      <c r="AB74" s="206">
        <f t="shared" si="157"/>
        <v>0</v>
      </c>
      <c r="AC74" s="70"/>
      <c r="AD74" s="208" t="e">
        <f t="shared" si="158"/>
        <v>#VALUE!</v>
      </c>
      <c r="AE74" s="207" t="e">
        <f t="shared" si="159"/>
        <v>#DIV/0!</v>
      </c>
      <c r="AF74" s="70"/>
      <c r="AG74" s="192" t="e">
        <f t="shared" si="160"/>
        <v>#VALUE!</v>
      </c>
      <c r="AH74" s="206">
        <f t="shared" si="161"/>
        <v>0</v>
      </c>
      <c r="AI74" s="70"/>
      <c r="AJ74" s="208" t="e">
        <f t="shared" si="162"/>
        <v>#VALUE!</v>
      </c>
      <c r="AK74" s="207" t="e">
        <f t="shared" si="163"/>
        <v>#DIV/0!</v>
      </c>
      <c r="AL74" s="70"/>
      <c r="AM74" s="192" t="e">
        <f t="shared" si="164"/>
        <v>#VALUE!</v>
      </c>
      <c r="AN74" s="206">
        <f t="shared" si="165"/>
        <v>0</v>
      </c>
      <c r="AO74" s="70"/>
      <c r="AP74" s="208" t="e">
        <f t="shared" si="166"/>
        <v>#VALUE!</v>
      </c>
      <c r="AQ74" s="207" t="e">
        <f t="shared" si="167"/>
        <v>#DIV/0!</v>
      </c>
      <c r="AR74" s="70"/>
      <c r="AS74" s="192" t="e">
        <f t="shared" si="168"/>
        <v>#VALUE!</v>
      </c>
      <c r="AT74" s="206">
        <f t="shared" si="169"/>
        <v>0</v>
      </c>
      <c r="AU74" s="70"/>
      <c r="AV74" s="208" t="e">
        <f t="shared" si="170"/>
        <v>#VALUE!</v>
      </c>
      <c r="AW74" s="207" t="e">
        <f t="shared" si="171"/>
        <v>#DIV/0!</v>
      </c>
      <c r="AX74" s="70"/>
      <c r="AY74" s="192" t="e">
        <f t="shared" si="172"/>
        <v>#VALUE!</v>
      </c>
      <c r="AZ74" s="206">
        <f t="shared" si="173"/>
        <v>0</v>
      </c>
      <c r="BA74" s="70"/>
      <c r="BB74" s="208" t="e">
        <f t="shared" si="174"/>
        <v>#VALUE!</v>
      </c>
      <c r="BC74" s="207" t="e">
        <f t="shared" si="175"/>
        <v>#DIV/0!</v>
      </c>
      <c r="BD74" s="70"/>
      <c r="BE74" s="192" t="e">
        <f t="shared" si="176"/>
        <v>#VALUE!</v>
      </c>
      <c r="BF74" s="206">
        <f t="shared" si="177"/>
        <v>0</v>
      </c>
      <c r="BG74" s="70"/>
      <c r="BH74" s="208" t="e">
        <f t="shared" si="178"/>
        <v>#VALUE!</v>
      </c>
      <c r="BI74" s="207" t="e">
        <f t="shared" si="179"/>
        <v>#DIV/0!</v>
      </c>
      <c r="BJ74" s="70"/>
      <c r="BK74" s="192" t="e">
        <f t="shared" si="180"/>
        <v>#VALUE!</v>
      </c>
      <c r="BL74" s="206">
        <f t="shared" si="181"/>
        <v>0</v>
      </c>
      <c r="BM74" s="70"/>
      <c r="BN74" s="208" t="e">
        <f t="shared" si="182"/>
        <v>#VALUE!</v>
      </c>
      <c r="BO74" s="207" t="e">
        <f t="shared" si="183"/>
        <v>#DIV/0!</v>
      </c>
      <c r="BP74" s="70"/>
      <c r="BQ74" s="192" t="e">
        <f t="shared" si="184"/>
        <v>#VALUE!</v>
      </c>
      <c r="BR74" s="206">
        <f t="shared" si="185"/>
        <v>0</v>
      </c>
      <c r="BS74" s="70"/>
      <c r="BT74" s="208" t="e">
        <f t="shared" si="186"/>
        <v>#VALUE!</v>
      </c>
      <c r="BU74" s="207" t="e">
        <f t="shared" si="187"/>
        <v>#DIV/0!</v>
      </c>
      <c r="BV74" s="70"/>
      <c r="BW74" s="192" t="e">
        <f t="shared" si="188"/>
        <v>#VALUE!</v>
      </c>
      <c r="BX74" s="206">
        <f t="shared" si="189"/>
        <v>0</v>
      </c>
      <c r="BY74" s="70"/>
      <c r="BZ74" s="208" t="e">
        <f t="shared" si="190"/>
        <v>#VALUE!</v>
      </c>
      <c r="CA74" s="207" t="e">
        <f t="shared" si="191"/>
        <v>#DIV/0!</v>
      </c>
      <c r="CB74" s="70"/>
      <c r="CC74" s="192" t="e">
        <f t="shared" si="192"/>
        <v>#VALUE!</v>
      </c>
      <c r="CD74" s="206">
        <f t="shared" si="193"/>
        <v>0</v>
      </c>
      <c r="CE74" s="70"/>
      <c r="CF74" s="208" t="e">
        <f t="shared" si="194"/>
        <v>#VALUE!</v>
      </c>
      <c r="CG74" s="207" t="e">
        <f t="shared" si="195"/>
        <v>#DIV/0!</v>
      </c>
      <c r="CH74" s="70"/>
      <c r="CI74" s="192" t="e">
        <f t="shared" si="196"/>
        <v>#VALUE!</v>
      </c>
      <c r="CJ74" s="207">
        <f t="shared" si="197"/>
        <v>0</v>
      </c>
      <c r="CK74" s="70">
        <f t="shared" si="198"/>
        <v>0</v>
      </c>
      <c r="CL74" s="192" t="e">
        <f t="shared" si="199"/>
        <v>#VALUE!</v>
      </c>
      <c r="CM74" s="207" t="e">
        <f t="shared" si="200"/>
        <v>#DIV/0!</v>
      </c>
      <c r="CN74" s="70">
        <f t="shared" si="201"/>
        <v>0</v>
      </c>
      <c r="CO74" s="192" t="e">
        <f t="shared" si="202"/>
        <v>#VALUE!</v>
      </c>
      <c r="CP74" s="207">
        <f t="shared" si="203"/>
        <v>100</v>
      </c>
      <c r="CQ74" s="70">
        <f t="shared" si="204"/>
        <v>23</v>
      </c>
      <c r="CR74" s="192" t="e">
        <f t="shared" si="205"/>
        <v>#VALUE!</v>
      </c>
      <c r="CS74" s="207" t="e">
        <f t="shared" si="206"/>
        <v>#DIV/0!</v>
      </c>
      <c r="CT74" s="70">
        <f t="shared" si="207"/>
        <v>0</v>
      </c>
      <c r="CU74" s="192" t="e">
        <f t="shared" si="208"/>
        <v>#VALUE!</v>
      </c>
      <c r="CV74" s="202">
        <f t="shared" si="209"/>
        <v>0</v>
      </c>
      <c r="CW74" s="70">
        <f t="shared" si="210"/>
        <v>0</v>
      </c>
      <c r="CX74" s="192" t="e">
        <f t="shared" si="211"/>
        <v>#VALUE!</v>
      </c>
      <c r="CY74" s="202">
        <f t="shared" si="212"/>
        <v>1</v>
      </c>
      <c r="CZ74" s="70">
        <f t="shared" si="213"/>
        <v>23</v>
      </c>
      <c r="DA74" s="192" t="e">
        <f t="shared" si="214"/>
        <v>#VALUE!</v>
      </c>
    </row>
    <row r="75" spans="1:105" s="55" customFormat="1" ht="15">
      <c r="A75" s="75" t="s">
        <v>749</v>
      </c>
      <c r="B75" s="315" t="s">
        <v>967</v>
      </c>
      <c r="C75" s="315" t="s">
        <v>968</v>
      </c>
      <c r="D75" s="312" t="s">
        <v>969</v>
      </c>
      <c r="E75" s="306" t="s">
        <v>669</v>
      </c>
      <c r="F75" s="313">
        <v>14.24</v>
      </c>
      <c r="G75" s="459">
        <v>10</v>
      </c>
      <c r="H75" s="276">
        <f t="shared" si="215"/>
        <v>10</v>
      </c>
      <c r="I75" s="368">
        <f t="shared" si="216"/>
        <v>10</v>
      </c>
      <c r="J75" s="132">
        <f t="shared" si="217"/>
        <v>0</v>
      </c>
      <c r="K75" s="132">
        <f t="shared" si="218"/>
        <v>0</v>
      </c>
      <c r="L75" s="39" t="e">
        <f t="shared" si="2"/>
        <v>#VALUE!</v>
      </c>
      <c r="M75" s="40" t="e">
        <f t="shared" si="146"/>
        <v>#VALUE!</v>
      </c>
      <c r="N75" s="193" t="e">
        <f t="shared" si="147"/>
        <v>#VALUE!</v>
      </c>
      <c r="O75" s="193" t="e">
        <f t="shared" si="148"/>
        <v>#VALUE!</v>
      </c>
      <c r="P75" s="207">
        <f t="shared" si="149"/>
        <v>0</v>
      </c>
      <c r="Q75" s="70"/>
      <c r="R75" s="208" t="e">
        <f t="shared" si="150"/>
        <v>#VALUE!</v>
      </c>
      <c r="S75" s="207" t="e">
        <f t="shared" si="151"/>
        <v>#DIV/0!</v>
      </c>
      <c r="T75" s="70"/>
      <c r="U75" s="192" t="e">
        <f t="shared" si="152"/>
        <v>#VALUE!</v>
      </c>
      <c r="V75" s="206">
        <f t="shared" si="153"/>
        <v>0</v>
      </c>
      <c r="W75" s="70"/>
      <c r="X75" s="208" t="e">
        <f t="shared" si="154"/>
        <v>#VALUE!</v>
      </c>
      <c r="Y75" s="207" t="e">
        <f t="shared" si="155"/>
        <v>#DIV/0!</v>
      </c>
      <c r="Z75" s="70"/>
      <c r="AA75" s="192" t="e">
        <f t="shared" si="156"/>
        <v>#VALUE!</v>
      </c>
      <c r="AB75" s="206">
        <f t="shared" si="157"/>
        <v>0</v>
      </c>
      <c r="AC75" s="70"/>
      <c r="AD75" s="208" t="e">
        <f t="shared" si="158"/>
        <v>#VALUE!</v>
      </c>
      <c r="AE75" s="207" t="e">
        <f t="shared" si="159"/>
        <v>#DIV/0!</v>
      </c>
      <c r="AF75" s="70"/>
      <c r="AG75" s="192" t="e">
        <f t="shared" si="160"/>
        <v>#VALUE!</v>
      </c>
      <c r="AH75" s="206">
        <f t="shared" si="161"/>
        <v>0</v>
      </c>
      <c r="AI75" s="70"/>
      <c r="AJ75" s="208" t="e">
        <f t="shared" si="162"/>
        <v>#VALUE!</v>
      </c>
      <c r="AK75" s="207" t="e">
        <f t="shared" si="163"/>
        <v>#DIV/0!</v>
      </c>
      <c r="AL75" s="70"/>
      <c r="AM75" s="192" t="e">
        <f t="shared" si="164"/>
        <v>#VALUE!</v>
      </c>
      <c r="AN75" s="206">
        <f t="shared" si="165"/>
        <v>0</v>
      </c>
      <c r="AO75" s="70"/>
      <c r="AP75" s="208" t="e">
        <f t="shared" si="166"/>
        <v>#VALUE!</v>
      </c>
      <c r="AQ75" s="207" t="e">
        <f t="shared" si="167"/>
        <v>#DIV/0!</v>
      </c>
      <c r="AR75" s="70"/>
      <c r="AS75" s="192" t="e">
        <f t="shared" si="168"/>
        <v>#VALUE!</v>
      </c>
      <c r="AT75" s="206">
        <f t="shared" si="169"/>
        <v>0</v>
      </c>
      <c r="AU75" s="70"/>
      <c r="AV75" s="208" t="e">
        <f t="shared" si="170"/>
        <v>#VALUE!</v>
      </c>
      <c r="AW75" s="207" t="e">
        <f t="shared" si="171"/>
        <v>#DIV/0!</v>
      </c>
      <c r="AX75" s="70"/>
      <c r="AY75" s="192" t="e">
        <f t="shared" si="172"/>
        <v>#VALUE!</v>
      </c>
      <c r="AZ75" s="206">
        <f t="shared" si="173"/>
        <v>0</v>
      </c>
      <c r="BA75" s="70"/>
      <c r="BB75" s="208" t="e">
        <f t="shared" si="174"/>
        <v>#VALUE!</v>
      </c>
      <c r="BC75" s="207" t="e">
        <f t="shared" si="175"/>
        <v>#DIV/0!</v>
      </c>
      <c r="BD75" s="70"/>
      <c r="BE75" s="192" t="e">
        <f t="shared" si="176"/>
        <v>#VALUE!</v>
      </c>
      <c r="BF75" s="206">
        <f t="shared" si="177"/>
        <v>0</v>
      </c>
      <c r="BG75" s="70"/>
      <c r="BH75" s="208" t="e">
        <f t="shared" si="178"/>
        <v>#VALUE!</v>
      </c>
      <c r="BI75" s="207" t="e">
        <f t="shared" si="179"/>
        <v>#DIV/0!</v>
      </c>
      <c r="BJ75" s="70"/>
      <c r="BK75" s="192" t="e">
        <f t="shared" si="180"/>
        <v>#VALUE!</v>
      </c>
      <c r="BL75" s="206">
        <f t="shared" si="181"/>
        <v>0</v>
      </c>
      <c r="BM75" s="70"/>
      <c r="BN75" s="208" t="e">
        <f t="shared" si="182"/>
        <v>#VALUE!</v>
      </c>
      <c r="BO75" s="207" t="e">
        <f t="shared" si="183"/>
        <v>#DIV/0!</v>
      </c>
      <c r="BP75" s="70"/>
      <c r="BQ75" s="192" t="e">
        <f t="shared" si="184"/>
        <v>#VALUE!</v>
      </c>
      <c r="BR75" s="206">
        <f t="shared" si="185"/>
        <v>0</v>
      </c>
      <c r="BS75" s="70"/>
      <c r="BT75" s="208" t="e">
        <f t="shared" si="186"/>
        <v>#VALUE!</v>
      </c>
      <c r="BU75" s="207" t="e">
        <f t="shared" si="187"/>
        <v>#DIV/0!</v>
      </c>
      <c r="BV75" s="70"/>
      <c r="BW75" s="192" t="e">
        <f t="shared" si="188"/>
        <v>#VALUE!</v>
      </c>
      <c r="BX75" s="206">
        <f t="shared" si="189"/>
        <v>0</v>
      </c>
      <c r="BY75" s="70"/>
      <c r="BZ75" s="208" t="e">
        <f t="shared" si="190"/>
        <v>#VALUE!</v>
      </c>
      <c r="CA75" s="207" t="e">
        <f t="shared" si="191"/>
        <v>#DIV/0!</v>
      </c>
      <c r="CB75" s="70"/>
      <c r="CC75" s="192" t="e">
        <f t="shared" si="192"/>
        <v>#VALUE!</v>
      </c>
      <c r="CD75" s="206">
        <f t="shared" si="193"/>
        <v>0</v>
      </c>
      <c r="CE75" s="70"/>
      <c r="CF75" s="208" t="e">
        <f t="shared" si="194"/>
        <v>#VALUE!</v>
      </c>
      <c r="CG75" s="207" t="e">
        <f t="shared" si="195"/>
        <v>#DIV/0!</v>
      </c>
      <c r="CH75" s="70"/>
      <c r="CI75" s="192" t="e">
        <f t="shared" si="196"/>
        <v>#VALUE!</v>
      </c>
      <c r="CJ75" s="207">
        <f t="shared" si="197"/>
        <v>0</v>
      </c>
      <c r="CK75" s="70">
        <f t="shared" si="198"/>
        <v>0</v>
      </c>
      <c r="CL75" s="192" t="e">
        <f t="shared" si="199"/>
        <v>#VALUE!</v>
      </c>
      <c r="CM75" s="207" t="e">
        <f t="shared" si="200"/>
        <v>#DIV/0!</v>
      </c>
      <c r="CN75" s="70">
        <f t="shared" si="201"/>
        <v>0</v>
      </c>
      <c r="CO75" s="192" t="e">
        <f t="shared" si="202"/>
        <v>#VALUE!</v>
      </c>
      <c r="CP75" s="207">
        <f t="shared" si="203"/>
        <v>100</v>
      </c>
      <c r="CQ75" s="70">
        <f t="shared" si="204"/>
        <v>10</v>
      </c>
      <c r="CR75" s="192" t="e">
        <f t="shared" si="205"/>
        <v>#VALUE!</v>
      </c>
      <c r="CS75" s="207" t="e">
        <f t="shared" si="206"/>
        <v>#DIV/0!</v>
      </c>
      <c r="CT75" s="70">
        <f t="shared" si="207"/>
        <v>0</v>
      </c>
      <c r="CU75" s="192" t="e">
        <f t="shared" si="208"/>
        <v>#VALUE!</v>
      </c>
      <c r="CV75" s="202">
        <f t="shared" si="209"/>
        <v>0</v>
      </c>
      <c r="CW75" s="70">
        <f t="shared" si="210"/>
        <v>0</v>
      </c>
      <c r="CX75" s="192" t="e">
        <f t="shared" si="211"/>
        <v>#VALUE!</v>
      </c>
      <c r="CY75" s="202">
        <f t="shared" si="212"/>
        <v>1</v>
      </c>
      <c r="CZ75" s="70">
        <f t="shared" si="213"/>
        <v>10</v>
      </c>
      <c r="DA75" s="192" t="e">
        <f t="shared" si="214"/>
        <v>#VALUE!</v>
      </c>
    </row>
    <row r="76" spans="1:105" s="55" customFormat="1" ht="15">
      <c r="A76" s="75" t="s">
        <v>750</v>
      </c>
      <c r="B76" s="315" t="s">
        <v>384</v>
      </c>
      <c r="C76" s="315" t="s">
        <v>385</v>
      </c>
      <c r="D76" s="312" t="s">
        <v>386</v>
      </c>
      <c r="E76" s="306" t="s">
        <v>669</v>
      </c>
      <c r="F76" s="313">
        <v>18.47</v>
      </c>
      <c r="G76" s="459">
        <v>4</v>
      </c>
      <c r="H76" s="276">
        <f t="shared" si="215"/>
        <v>4</v>
      </c>
      <c r="I76" s="368">
        <f t="shared" si="216"/>
        <v>4</v>
      </c>
      <c r="J76" s="132">
        <f t="shared" si="217"/>
        <v>0</v>
      </c>
      <c r="K76" s="132">
        <f t="shared" si="218"/>
        <v>0</v>
      </c>
      <c r="L76" s="39" t="e">
        <f t="shared" si="2"/>
        <v>#VALUE!</v>
      </c>
      <c r="M76" s="40" t="e">
        <f t="shared" si="146"/>
        <v>#VALUE!</v>
      </c>
      <c r="N76" s="193" t="e">
        <f t="shared" si="147"/>
        <v>#VALUE!</v>
      </c>
      <c r="O76" s="193" t="e">
        <f t="shared" si="148"/>
        <v>#VALUE!</v>
      </c>
      <c r="P76" s="207">
        <f t="shared" si="149"/>
        <v>0</v>
      </c>
      <c r="Q76" s="70"/>
      <c r="R76" s="208" t="e">
        <f t="shared" si="150"/>
        <v>#VALUE!</v>
      </c>
      <c r="S76" s="207" t="e">
        <f t="shared" si="151"/>
        <v>#DIV/0!</v>
      </c>
      <c r="T76" s="70"/>
      <c r="U76" s="192" t="e">
        <f t="shared" si="152"/>
        <v>#VALUE!</v>
      </c>
      <c r="V76" s="206">
        <f t="shared" si="153"/>
        <v>0</v>
      </c>
      <c r="W76" s="70"/>
      <c r="X76" s="208" t="e">
        <f t="shared" si="154"/>
        <v>#VALUE!</v>
      </c>
      <c r="Y76" s="207" t="e">
        <f t="shared" si="155"/>
        <v>#DIV/0!</v>
      </c>
      <c r="Z76" s="70"/>
      <c r="AA76" s="192" t="e">
        <f t="shared" si="156"/>
        <v>#VALUE!</v>
      </c>
      <c r="AB76" s="206">
        <f t="shared" si="157"/>
        <v>0</v>
      </c>
      <c r="AC76" s="70"/>
      <c r="AD76" s="208" t="e">
        <f t="shared" si="158"/>
        <v>#VALUE!</v>
      </c>
      <c r="AE76" s="207" t="e">
        <f t="shared" si="159"/>
        <v>#DIV/0!</v>
      </c>
      <c r="AF76" s="70"/>
      <c r="AG76" s="192" t="e">
        <f t="shared" si="160"/>
        <v>#VALUE!</v>
      </c>
      <c r="AH76" s="206">
        <f t="shared" si="161"/>
        <v>0</v>
      </c>
      <c r="AI76" s="70"/>
      <c r="AJ76" s="208" t="e">
        <f t="shared" si="162"/>
        <v>#VALUE!</v>
      </c>
      <c r="AK76" s="207" t="e">
        <f t="shared" si="163"/>
        <v>#DIV/0!</v>
      </c>
      <c r="AL76" s="70"/>
      <c r="AM76" s="192" t="e">
        <f t="shared" si="164"/>
        <v>#VALUE!</v>
      </c>
      <c r="AN76" s="206">
        <f t="shared" si="165"/>
        <v>0</v>
      </c>
      <c r="AO76" s="70"/>
      <c r="AP76" s="208" t="e">
        <f t="shared" si="166"/>
        <v>#VALUE!</v>
      </c>
      <c r="AQ76" s="207" t="e">
        <f t="shared" si="167"/>
        <v>#DIV/0!</v>
      </c>
      <c r="AR76" s="70"/>
      <c r="AS76" s="192" t="e">
        <f t="shared" si="168"/>
        <v>#VALUE!</v>
      </c>
      <c r="AT76" s="206">
        <f t="shared" si="169"/>
        <v>0</v>
      </c>
      <c r="AU76" s="70"/>
      <c r="AV76" s="208" t="e">
        <f t="shared" si="170"/>
        <v>#VALUE!</v>
      </c>
      <c r="AW76" s="207" t="e">
        <f t="shared" si="171"/>
        <v>#DIV/0!</v>
      </c>
      <c r="AX76" s="70"/>
      <c r="AY76" s="192" t="e">
        <f t="shared" si="172"/>
        <v>#VALUE!</v>
      </c>
      <c r="AZ76" s="206">
        <f t="shared" si="173"/>
        <v>0</v>
      </c>
      <c r="BA76" s="70"/>
      <c r="BB76" s="208" t="e">
        <f t="shared" si="174"/>
        <v>#VALUE!</v>
      </c>
      <c r="BC76" s="207" t="e">
        <f t="shared" si="175"/>
        <v>#DIV/0!</v>
      </c>
      <c r="BD76" s="70"/>
      <c r="BE76" s="192" t="e">
        <f t="shared" si="176"/>
        <v>#VALUE!</v>
      </c>
      <c r="BF76" s="206">
        <f t="shared" si="177"/>
        <v>0</v>
      </c>
      <c r="BG76" s="70"/>
      <c r="BH76" s="208" t="e">
        <f t="shared" si="178"/>
        <v>#VALUE!</v>
      </c>
      <c r="BI76" s="207" t="e">
        <f t="shared" si="179"/>
        <v>#DIV/0!</v>
      </c>
      <c r="BJ76" s="70"/>
      <c r="BK76" s="192" t="e">
        <f t="shared" si="180"/>
        <v>#VALUE!</v>
      </c>
      <c r="BL76" s="206">
        <f t="shared" si="181"/>
        <v>0</v>
      </c>
      <c r="BM76" s="70"/>
      <c r="BN76" s="208" t="e">
        <f t="shared" si="182"/>
        <v>#VALUE!</v>
      </c>
      <c r="BO76" s="207" t="e">
        <f t="shared" si="183"/>
        <v>#DIV/0!</v>
      </c>
      <c r="BP76" s="70"/>
      <c r="BQ76" s="192" t="e">
        <f t="shared" si="184"/>
        <v>#VALUE!</v>
      </c>
      <c r="BR76" s="206">
        <f t="shared" si="185"/>
        <v>0</v>
      </c>
      <c r="BS76" s="70"/>
      <c r="BT76" s="208" t="e">
        <f t="shared" si="186"/>
        <v>#VALUE!</v>
      </c>
      <c r="BU76" s="207" t="e">
        <f t="shared" si="187"/>
        <v>#DIV/0!</v>
      </c>
      <c r="BV76" s="70"/>
      <c r="BW76" s="192" t="e">
        <f t="shared" si="188"/>
        <v>#VALUE!</v>
      </c>
      <c r="BX76" s="206">
        <f t="shared" si="189"/>
        <v>0</v>
      </c>
      <c r="BY76" s="70"/>
      <c r="BZ76" s="208" t="e">
        <f t="shared" si="190"/>
        <v>#VALUE!</v>
      </c>
      <c r="CA76" s="207" t="e">
        <f t="shared" si="191"/>
        <v>#DIV/0!</v>
      </c>
      <c r="CB76" s="70"/>
      <c r="CC76" s="192" t="e">
        <f t="shared" si="192"/>
        <v>#VALUE!</v>
      </c>
      <c r="CD76" s="206">
        <f t="shared" si="193"/>
        <v>0</v>
      </c>
      <c r="CE76" s="70"/>
      <c r="CF76" s="208" t="e">
        <f t="shared" si="194"/>
        <v>#VALUE!</v>
      </c>
      <c r="CG76" s="207" t="e">
        <f t="shared" si="195"/>
        <v>#DIV/0!</v>
      </c>
      <c r="CH76" s="70"/>
      <c r="CI76" s="192" t="e">
        <f t="shared" si="196"/>
        <v>#VALUE!</v>
      </c>
      <c r="CJ76" s="207">
        <f t="shared" si="197"/>
        <v>0</v>
      </c>
      <c r="CK76" s="70">
        <f t="shared" si="198"/>
        <v>0</v>
      </c>
      <c r="CL76" s="192" t="e">
        <f t="shared" si="199"/>
        <v>#VALUE!</v>
      </c>
      <c r="CM76" s="207" t="e">
        <f t="shared" si="200"/>
        <v>#DIV/0!</v>
      </c>
      <c r="CN76" s="70">
        <f t="shared" si="201"/>
        <v>0</v>
      </c>
      <c r="CO76" s="192" t="e">
        <f t="shared" si="202"/>
        <v>#VALUE!</v>
      </c>
      <c r="CP76" s="207">
        <f t="shared" si="203"/>
        <v>100</v>
      </c>
      <c r="CQ76" s="70">
        <f t="shared" si="204"/>
        <v>4</v>
      </c>
      <c r="CR76" s="192" t="e">
        <f t="shared" si="205"/>
        <v>#VALUE!</v>
      </c>
      <c r="CS76" s="207" t="e">
        <f t="shared" si="206"/>
        <v>#DIV/0!</v>
      </c>
      <c r="CT76" s="70">
        <f t="shared" si="207"/>
        <v>0</v>
      </c>
      <c r="CU76" s="192" t="e">
        <f t="shared" si="208"/>
        <v>#VALUE!</v>
      </c>
      <c r="CV76" s="202">
        <f t="shared" si="209"/>
        <v>0</v>
      </c>
      <c r="CW76" s="70">
        <f t="shared" si="210"/>
        <v>0</v>
      </c>
      <c r="CX76" s="192" t="e">
        <f t="shared" si="211"/>
        <v>#VALUE!</v>
      </c>
      <c r="CY76" s="202">
        <f t="shared" si="212"/>
        <v>1</v>
      </c>
      <c r="CZ76" s="70">
        <f t="shared" si="213"/>
        <v>4</v>
      </c>
      <c r="DA76" s="192" t="e">
        <f t="shared" si="214"/>
        <v>#VALUE!</v>
      </c>
    </row>
    <row r="77" spans="1:105" s="55" customFormat="1" ht="15">
      <c r="A77" s="75" t="s">
        <v>751</v>
      </c>
      <c r="B77" s="67" t="s">
        <v>387</v>
      </c>
      <c r="C77" s="315" t="s">
        <v>388</v>
      </c>
      <c r="D77" s="259" t="s">
        <v>389</v>
      </c>
      <c r="E77" s="306" t="s">
        <v>669</v>
      </c>
      <c r="F77" s="506">
        <v>20.94</v>
      </c>
      <c r="G77" s="459">
        <v>1</v>
      </c>
      <c r="H77" s="276">
        <f t="shared" si="215"/>
        <v>1</v>
      </c>
      <c r="I77" s="368">
        <f t="shared" si="216"/>
        <v>1</v>
      </c>
      <c r="J77" s="132">
        <f t="shared" si="217"/>
        <v>0</v>
      </c>
      <c r="K77" s="132">
        <f t="shared" si="218"/>
        <v>0</v>
      </c>
      <c r="L77" s="39" t="e">
        <f t="shared" ref="L77:L90" si="219">ROUND((F77*(1+$M$8))*(1+$G$8),2)</f>
        <v>#VALUE!</v>
      </c>
      <c r="M77" s="40" t="e">
        <f t="shared" si="146"/>
        <v>#VALUE!</v>
      </c>
      <c r="N77" s="193" t="e">
        <f t="shared" si="147"/>
        <v>#VALUE!</v>
      </c>
      <c r="O77" s="193" t="e">
        <f t="shared" si="148"/>
        <v>#VALUE!</v>
      </c>
      <c r="P77" s="207">
        <f t="shared" si="149"/>
        <v>0</v>
      </c>
      <c r="Q77" s="70"/>
      <c r="R77" s="208" t="e">
        <f t="shared" si="150"/>
        <v>#VALUE!</v>
      </c>
      <c r="S77" s="207" t="e">
        <f t="shared" si="151"/>
        <v>#DIV/0!</v>
      </c>
      <c r="T77" s="70"/>
      <c r="U77" s="192" t="e">
        <f t="shared" si="152"/>
        <v>#VALUE!</v>
      </c>
      <c r="V77" s="206">
        <f t="shared" si="153"/>
        <v>0</v>
      </c>
      <c r="W77" s="70"/>
      <c r="X77" s="208" t="e">
        <f t="shared" si="154"/>
        <v>#VALUE!</v>
      </c>
      <c r="Y77" s="207" t="e">
        <f t="shared" si="155"/>
        <v>#DIV/0!</v>
      </c>
      <c r="Z77" s="70"/>
      <c r="AA77" s="192" t="e">
        <f t="shared" si="156"/>
        <v>#VALUE!</v>
      </c>
      <c r="AB77" s="206">
        <f t="shared" si="157"/>
        <v>0</v>
      </c>
      <c r="AC77" s="70"/>
      <c r="AD77" s="208" t="e">
        <f t="shared" si="158"/>
        <v>#VALUE!</v>
      </c>
      <c r="AE77" s="207" t="e">
        <f t="shared" si="159"/>
        <v>#DIV/0!</v>
      </c>
      <c r="AF77" s="70"/>
      <c r="AG77" s="192" t="e">
        <f t="shared" si="160"/>
        <v>#VALUE!</v>
      </c>
      <c r="AH77" s="206">
        <f t="shared" si="161"/>
        <v>0</v>
      </c>
      <c r="AI77" s="70"/>
      <c r="AJ77" s="208" t="e">
        <f t="shared" si="162"/>
        <v>#VALUE!</v>
      </c>
      <c r="AK77" s="207" t="e">
        <f t="shared" si="163"/>
        <v>#DIV/0!</v>
      </c>
      <c r="AL77" s="70"/>
      <c r="AM77" s="192" t="e">
        <f t="shared" si="164"/>
        <v>#VALUE!</v>
      </c>
      <c r="AN77" s="206">
        <f t="shared" si="165"/>
        <v>0</v>
      </c>
      <c r="AO77" s="70"/>
      <c r="AP77" s="208" t="e">
        <f t="shared" si="166"/>
        <v>#VALUE!</v>
      </c>
      <c r="AQ77" s="207" t="e">
        <f t="shared" si="167"/>
        <v>#DIV/0!</v>
      </c>
      <c r="AR77" s="70"/>
      <c r="AS77" s="192" t="e">
        <f t="shared" si="168"/>
        <v>#VALUE!</v>
      </c>
      <c r="AT77" s="206">
        <f t="shared" si="169"/>
        <v>0</v>
      </c>
      <c r="AU77" s="70"/>
      <c r="AV77" s="208" t="e">
        <f t="shared" si="170"/>
        <v>#VALUE!</v>
      </c>
      <c r="AW77" s="207" t="e">
        <f t="shared" si="171"/>
        <v>#DIV/0!</v>
      </c>
      <c r="AX77" s="70"/>
      <c r="AY77" s="192" t="e">
        <f t="shared" si="172"/>
        <v>#VALUE!</v>
      </c>
      <c r="AZ77" s="206">
        <f t="shared" si="173"/>
        <v>0</v>
      </c>
      <c r="BA77" s="70"/>
      <c r="BB77" s="208" t="e">
        <f t="shared" si="174"/>
        <v>#VALUE!</v>
      </c>
      <c r="BC77" s="207" t="e">
        <f t="shared" si="175"/>
        <v>#DIV/0!</v>
      </c>
      <c r="BD77" s="70"/>
      <c r="BE77" s="192" t="e">
        <f t="shared" si="176"/>
        <v>#VALUE!</v>
      </c>
      <c r="BF77" s="206">
        <f t="shared" si="177"/>
        <v>0</v>
      </c>
      <c r="BG77" s="70"/>
      <c r="BH77" s="208" t="e">
        <f t="shared" si="178"/>
        <v>#VALUE!</v>
      </c>
      <c r="BI77" s="207" t="e">
        <f t="shared" si="179"/>
        <v>#DIV/0!</v>
      </c>
      <c r="BJ77" s="70"/>
      <c r="BK77" s="192" t="e">
        <f t="shared" si="180"/>
        <v>#VALUE!</v>
      </c>
      <c r="BL77" s="206">
        <f t="shared" si="181"/>
        <v>0</v>
      </c>
      <c r="BM77" s="70"/>
      <c r="BN77" s="208" t="e">
        <f t="shared" si="182"/>
        <v>#VALUE!</v>
      </c>
      <c r="BO77" s="207" t="e">
        <f t="shared" si="183"/>
        <v>#DIV/0!</v>
      </c>
      <c r="BP77" s="70"/>
      <c r="BQ77" s="192" t="e">
        <f t="shared" si="184"/>
        <v>#VALUE!</v>
      </c>
      <c r="BR77" s="206">
        <f t="shared" si="185"/>
        <v>0</v>
      </c>
      <c r="BS77" s="70"/>
      <c r="BT77" s="208" t="e">
        <f t="shared" si="186"/>
        <v>#VALUE!</v>
      </c>
      <c r="BU77" s="207" t="e">
        <f t="shared" si="187"/>
        <v>#DIV/0!</v>
      </c>
      <c r="BV77" s="70"/>
      <c r="BW77" s="192" t="e">
        <f t="shared" si="188"/>
        <v>#VALUE!</v>
      </c>
      <c r="BX77" s="206">
        <f t="shared" si="189"/>
        <v>0</v>
      </c>
      <c r="BY77" s="70"/>
      <c r="BZ77" s="208" t="e">
        <f t="shared" si="190"/>
        <v>#VALUE!</v>
      </c>
      <c r="CA77" s="207" t="e">
        <f t="shared" si="191"/>
        <v>#DIV/0!</v>
      </c>
      <c r="CB77" s="70"/>
      <c r="CC77" s="192" t="e">
        <f t="shared" si="192"/>
        <v>#VALUE!</v>
      </c>
      <c r="CD77" s="206">
        <f t="shared" si="193"/>
        <v>0</v>
      </c>
      <c r="CE77" s="70"/>
      <c r="CF77" s="208" t="e">
        <f t="shared" si="194"/>
        <v>#VALUE!</v>
      </c>
      <c r="CG77" s="207" t="e">
        <f t="shared" si="195"/>
        <v>#DIV/0!</v>
      </c>
      <c r="CH77" s="70"/>
      <c r="CI77" s="192" t="e">
        <f t="shared" si="196"/>
        <v>#VALUE!</v>
      </c>
      <c r="CJ77" s="207">
        <f t="shared" si="197"/>
        <v>0</v>
      </c>
      <c r="CK77" s="70">
        <f t="shared" si="198"/>
        <v>0</v>
      </c>
      <c r="CL77" s="192" t="e">
        <f t="shared" si="199"/>
        <v>#VALUE!</v>
      </c>
      <c r="CM77" s="207" t="e">
        <f t="shared" si="200"/>
        <v>#DIV/0!</v>
      </c>
      <c r="CN77" s="70">
        <f t="shared" si="201"/>
        <v>0</v>
      </c>
      <c r="CO77" s="192" t="e">
        <f t="shared" si="202"/>
        <v>#VALUE!</v>
      </c>
      <c r="CP77" s="207">
        <f t="shared" si="203"/>
        <v>100</v>
      </c>
      <c r="CQ77" s="70">
        <f t="shared" si="204"/>
        <v>1</v>
      </c>
      <c r="CR77" s="192" t="e">
        <f t="shared" si="205"/>
        <v>#VALUE!</v>
      </c>
      <c r="CS77" s="207" t="e">
        <f t="shared" si="206"/>
        <v>#DIV/0!</v>
      </c>
      <c r="CT77" s="70">
        <f t="shared" si="207"/>
        <v>0</v>
      </c>
      <c r="CU77" s="192" t="e">
        <f t="shared" si="208"/>
        <v>#VALUE!</v>
      </c>
      <c r="CV77" s="202">
        <f t="shared" si="209"/>
        <v>0</v>
      </c>
      <c r="CW77" s="70">
        <f t="shared" si="210"/>
        <v>0</v>
      </c>
      <c r="CX77" s="192" t="e">
        <f t="shared" si="211"/>
        <v>#VALUE!</v>
      </c>
      <c r="CY77" s="202">
        <f t="shared" si="212"/>
        <v>1</v>
      </c>
      <c r="CZ77" s="70">
        <f t="shared" si="213"/>
        <v>1</v>
      </c>
      <c r="DA77" s="192" t="e">
        <f t="shared" si="214"/>
        <v>#VALUE!</v>
      </c>
    </row>
    <row r="78" spans="1:105" s="55" customFormat="1" ht="15">
      <c r="A78" s="75" t="s">
        <v>657</v>
      </c>
      <c r="B78" s="315" t="s">
        <v>390</v>
      </c>
      <c r="C78" s="315" t="s">
        <v>391</v>
      </c>
      <c r="D78" s="312" t="s">
        <v>392</v>
      </c>
      <c r="E78" s="306" t="s">
        <v>669</v>
      </c>
      <c r="F78" s="313">
        <v>13.3</v>
      </c>
      <c r="G78" s="459">
        <v>1</v>
      </c>
      <c r="H78" s="276">
        <f t="shared" si="215"/>
        <v>1</v>
      </c>
      <c r="I78" s="368">
        <f t="shared" si="216"/>
        <v>1</v>
      </c>
      <c r="J78" s="132">
        <f t="shared" si="217"/>
        <v>0</v>
      </c>
      <c r="K78" s="132">
        <f t="shared" si="218"/>
        <v>0</v>
      </c>
      <c r="L78" s="39" t="e">
        <f t="shared" si="219"/>
        <v>#VALUE!</v>
      </c>
      <c r="M78" s="40" t="e">
        <f t="shared" si="146"/>
        <v>#VALUE!</v>
      </c>
      <c r="N78" s="193" t="e">
        <f t="shared" si="147"/>
        <v>#VALUE!</v>
      </c>
      <c r="O78" s="193" t="e">
        <f t="shared" si="148"/>
        <v>#VALUE!</v>
      </c>
      <c r="P78" s="207">
        <f t="shared" si="149"/>
        <v>0</v>
      </c>
      <c r="Q78" s="70"/>
      <c r="R78" s="208" t="e">
        <f t="shared" si="150"/>
        <v>#VALUE!</v>
      </c>
      <c r="S78" s="207" t="e">
        <f t="shared" si="151"/>
        <v>#DIV/0!</v>
      </c>
      <c r="T78" s="70"/>
      <c r="U78" s="192" t="e">
        <f t="shared" si="152"/>
        <v>#VALUE!</v>
      </c>
      <c r="V78" s="206">
        <f t="shared" si="153"/>
        <v>0</v>
      </c>
      <c r="W78" s="70"/>
      <c r="X78" s="208" t="e">
        <f t="shared" si="154"/>
        <v>#VALUE!</v>
      </c>
      <c r="Y78" s="207" t="e">
        <f t="shared" si="155"/>
        <v>#DIV/0!</v>
      </c>
      <c r="Z78" s="70"/>
      <c r="AA78" s="192" t="e">
        <f t="shared" si="156"/>
        <v>#VALUE!</v>
      </c>
      <c r="AB78" s="206">
        <f t="shared" si="157"/>
        <v>0</v>
      </c>
      <c r="AC78" s="70"/>
      <c r="AD78" s="208" t="e">
        <f t="shared" si="158"/>
        <v>#VALUE!</v>
      </c>
      <c r="AE78" s="207" t="e">
        <f t="shared" si="159"/>
        <v>#DIV/0!</v>
      </c>
      <c r="AF78" s="70"/>
      <c r="AG78" s="192" t="e">
        <f t="shared" si="160"/>
        <v>#VALUE!</v>
      </c>
      <c r="AH78" s="206">
        <f t="shared" si="161"/>
        <v>0</v>
      </c>
      <c r="AI78" s="70"/>
      <c r="AJ78" s="208" t="e">
        <f t="shared" si="162"/>
        <v>#VALUE!</v>
      </c>
      <c r="AK78" s="207" t="e">
        <f t="shared" si="163"/>
        <v>#DIV/0!</v>
      </c>
      <c r="AL78" s="70"/>
      <c r="AM78" s="192" t="e">
        <f t="shared" si="164"/>
        <v>#VALUE!</v>
      </c>
      <c r="AN78" s="206">
        <f t="shared" si="165"/>
        <v>0</v>
      </c>
      <c r="AO78" s="70"/>
      <c r="AP78" s="208" t="e">
        <f t="shared" si="166"/>
        <v>#VALUE!</v>
      </c>
      <c r="AQ78" s="207" t="e">
        <f t="shared" si="167"/>
        <v>#DIV/0!</v>
      </c>
      <c r="AR78" s="70"/>
      <c r="AS78" s="192" t="e">
        <f t="shared" si="168"/>
        <v>#VALUE!</v>
      </c>
      <c r="AT78" s="206">
        <f t="shared" si="169"/>
        <v>0</v>
      </c>
      <c r="AU78" s="70"/>
      <c r="AV78" s="208" t="e">
        <f t="shared" si="170"/>
        <v>#VALUE!</v>
      </c>
      <c r="AW78" s="207" t="e">
        <f t="shared" si="171"/>
        <v>#DIV/0!</v>
      </c>
      <c r="AX78" s="70"/>
      <c r="AY78" s="192" t="e">
        <f t="shared" si="172"/>
        <v>#VALUE!</v>
      </c>
      <c r="AZ78" s="206">
        <f t="shared" si="173"/>
        <v>0</v>
      </c>
      <c r="BA78" s="70"/>
      <c r="BB78" s="208" t="e">
        <f t="shared" si="174"/>
        <v>#VALUE!</v>
      </c>
      <c r="BC78" s="207" t="e">
        <f t="shared" si="175"/>
        <v>#DIV/0!</v>
      </c>
      <c r="BD78" s="70"/>
      <c r="BE78" s="192" t="e">
        <f t="shared" si="176"/>
        <v>#VALUE!</v>
      </c>
      <c r="BF78" s="206">
        <f t="shared" si="177"/>
        <v>0</v>
      </c>
      <c r="BG78" s="70"/>
      <c r="BH78" s="208" t="e">
        <f t="shared" si="178"/>
        <v>#VALUE!</v>
      </c>
      <c r="BI78" s="207" t="e">
        <f t="shared" si="179"/>
        <v>#DIV/0!</v>
      </c>
      <c r="BJ78" s="70"/>
      <c r="BK78" s="192" t="e">
        <f t="shared" si="180"/>
        <v>#VALUE!</v>
      </c>
      <c r="BL78" s="206">
        <f t="shared" si="181"/>
        <v>0</v>
      </c>
      <c r="BM78" s="70"/>
      <c r="BN78" s="208" t="e">
        <f t="shared" si="182"/>
        <v>#VALUE!</v>
      </c>
      <c r="BO78" s="207" t="e">
        <f t="shared" si="183"/>
        <v>#DIV/0!</v>
      </c>
      <c r="BP78" s="70"/>
      <c r="BQ78" s="192" t="e">
        <f t="shared" si="184"/>
        <v>#VALUE!</v>
      </c>
      <c r="BR78" s="206">
        <f t="shared" si="185"/>
        <v>0</v>
      </c>
      <c r="BS78" s="70"/>
      <c r="BT78" s="208" t="e">
        <f t="shared" si="186"/>
        <v>#VALUE!</v>
      </c>
      <c r="BU78" s="207" t="e">
        <f t="shared" si="187"/>
        <v>#DIV/0!</v>
      </c>
      <c r="BV78" s="70"/>
      <c r="BW78" s="192" t="e">
        <f t="shared" si="188"/>
        <v>#VALUE!</v>
      </c>
      <c r="BX78" s="206">
        <f t="shared" si="189"/>
        <v>0</v>
      </c>
      <c r="BY78" s="70"/>
      <c r="BZ78" s="208" t="e">
        <f t="shared" si="190"/>
        <v>#VALUE!</v>
      </c>
      <c r="CA78" s="207" t="e">
        <f t="shared" si="191"/>
        <v>#DIV/0!</v>
      </c>
      <c r="CB78" s="70"/>
      <c r="CC78" s="192" t="e">
        <f t="shared" si="192"/>
        <v>#VALUE!</v>
      </c>
      <c r="CD78" s="206">
        <f t="shared" si="193"/>
        <v>0</v>
      </c>
      <c r="CE78" s="70"/>
      <c r="CF78" s="208" t="e">
        <f t="shared" si="194"/>
        <v>#VALUE!</v>
      </c>
      <c r="CG78" s="207" t="e">
        <f t="shared" si="195"/>
        <v>#DIV/0!</v>
      </c>
      <c r="CH78" s="70"/>
      <c r="CI78" s="192" t="e">
        <f t="shared" si="196"/>
        <v>#VALUE!</v>
      </c>
      <c r="CJ78" s="207">
        <f t="shared" si="197"/>
        <v>0</v>
      </c>
      <c r="CK78" s="70">
        <f t="shared" si="198"/>
        <v>0</v>
      </c>
      <c r="CL78" s="192" t="e">
        <f t="shared" si="199"/>
        <v>#VALUE!</v>
      </c>
      <c r="CM78" s="207" t="e">
        <f t="shared" si="200"/>
        <v>#DIV/0!</v>
      </c>
      <c r="CN78" s="70">
        <f t="shared" si="201"/>
        <v>0</v>
      </c>
      <c r="CO78" s="192" t="e">
        <f t="shared" si="202"/>
        <v>#VALUE!</v>
      </c>
      <c r="CP78" s="207">
        <f t="shared" si="203"/>
        <v>100</v>
      </c>
      <c r="CQ78" s="70">
        <f t="shared" si="204"/>
        <v>1</v>
      </c>
      <c r="CR78" s="192" t="e">
        <f t="shared" si="205"/>
        <v>#VALUE!</v>
      </c>
      <c r="CS78" s="207" t="e">
        <f t="shared" si="206"/>
        <v>#DIV/0!</v>
      </c>
      <c r="CT78" s="70">
        <f t="shared" si="207"/>
        <v>0</v>
      </c>
      <c r="CU78" s="192" t="e">
        <f t="shared" si="208"/>
        <v>#VALUE!</v>
      </c>
      <c r="CV78" s="202">
        <f t="shared" si="209"/>
        <v>0</v>
      </c>
      <c r="CW78" s="70">
        <f t="shared" si="210"/>
        <v>0</v>
      </c>
      <c r="CX78" s="192" t="e">
        <f t="shared" si="211"/>
        <v>#VALUE!</v>
      </c>
      <c r="CY78" s="202">
        <f t="shared" si="212"/>
        <v>1</v>
      </c>
      <c r="CZ78" s="70">
        <f t="shared" si="213"/>
        <v>1</v>
      </c>
      <c r="DA78" s="192" t="e">
        <f t="shared" si="214"/>
        <v>#VALUE!</v>
      </c>
    </row>
    <row r="79" spans="1:105" s="55" customFormat="1" ht="15">
      <c r="A79" s="75" t="s">
        <v>658</v>
      </c>
      <c r="B79" s="67" t="s">
        <v>393</v>
      </c>
      <c r="C79" s="315" t="s">
        <v>394</v>
      </c>
      <c r="D79" s="259" t="s">
        <v>395</v>
      </c>
      <c r="E79" s="306" t="s">
        <v>669</v>
      </c>
      <c r="F79" s="506">
        <v>11.79</v>
      </c>
      <c r="G79" s="459">
        <v>3</v>
      </c>
      <c r="H79" s="276">
        <f t="shared" si="215"/>
        <v>3</v>
      </c>
      <c r="I79" s="368">
        <f t="shared" si="216"/>
        <v>3</v>
      </c>
      <c r="J79" s="132">
        <f t="shared" si="217"/>
        <v>0</v>
      </c>
      <c r="K79" s="132">
        <f t="shared" si="218"/>
        <v>0</v>
      </c>
      <c r="L79" s="39" t="e">
        <f t="shared" si="219"/>
        <v>#VALUE!</v>
      </c>
      <c r="M79" s="40" t="e">
        <f t="shared" si="146"/>
        <v>#VALUE!</v>
      </c>
      <c r="N79" s="193" t="e">
        <f t="shared" si="147"/>
        <v>#VALUE!</v>
      </c>
      <c r="O79" s="193" t="e">
        <f t="shared" si="148"/>
        <v>#VALUE!</v>
      </c>
      <c r="P79" s="207">
        <f t="shared" si="149"/>
        <v>0</v>
      </c>
      <c r="Q79" s="70"/>
      <c r="R79" s="208" t="e">
        <f t="shared" si="150"/>
        <v>#VALUE!</v>
      </c>
      <c r="S79" s="207" t="e">
        <f t="shared" si="151"/>
        <v>#DIV/0!</v>
      </c>
      <c r="T79" s="70"/>
      <c r="U79" s="192" t="e">
        <f t="shared" si="152"/>
        <v>#VALUE!</v>
      </c>
      <c r="V79" s="206">
        <f t="shared" si="153"/>
        <v>0</v>
      </c>
      <c r="W79" s="70"/>
      <c r="X79" s="208" t="e">
        <f t="shared" si="154"/>
        <v>#VALUE!</v>
      </c>
      <c r="Y79" s="207" t="e">
        <f t="shared" si="155"/>
        <v>#DIV/0!</v>
      </c>
      <c r="Z79" s="70"/>
      <c r="AA79" s="192" t="e">
        <f t="shared" si="156"/>
        <v>#VALUE!</v>
      </c>
      <c r="AB79" s="206">
        <f t="shared" si="157"/>
        <v>0</v>
      </c>
      <c r="AC79" s="70"/>
      <c r="AD79" s="208" t="e">
        <f t="shared" si="158"/>
        <v>#VALUE!</v>
      </c>
      <c r="AE79" s="207" t="e">
        <f t="shared" si="159"/>
        <v>#DIV/0!</v>
      </c>
      <c r="AF79" s="70"/>
      <c r="AG79" s="192" t="e">
        <f t="shared" si="160"/>
        <v>#VALUE!</v>
      </c>
      <c r="AH79" s="206">
        <f t="shared" si="161"/>
        <v>0</v>
      </c>
      <c r="AI79" s="70"/>
      <c r="AJ79" s="208" t="e">
        <f t="shared" si="162"/>
        <v>#VALUE!</v>
      </c>
      <c r="AK79" s="207" t="e">
        <f t="shared" si="163"/>
        <v>#DIV/0!</v>
      </c>
      <c r="AL79" s="70"/>
      <c r="AM79" s="192" t="e">
        <f t="shared" si="164"/>
        <v>#VALUE!</v>
      </c>
      <c r="AN79" s="206">
        <f t="shared" si="165"/>
        <v>0</v>
      </c>
      <c r="AO79" s="70"/>
      <c r="AP79" s="208" t="e">
        <f t="shared" si="166"/>
        <v>#VALUE!</v>
      </c>
      <c r="AQ79" s="207" t="e">
        <f t="shared" si="167"/>
        <v>#DIV/0!</v>
      </c>
      <c r="AR79" s="70"/>
      <c r="AS79" s="192" t="e">
        <f t="shared" si="168"/>
        <v>#VALUE!</v>
      </c>
      <c r="AT79" s="206">
        <f t="shared" si="169"/>
        <v>0</v>
      </c>
      <c r="AU79" s="70"/>
      <c r="AV79" s="208" t="e">
        <f t="shared" si="170"/>
        <v>#VALUE!</v>
      </c>
      <c r="AW79" s="207" t="e">
        <f t="shared" si="171"/>
        <v>#DIV/0!</v>
      </c>
      <c r="AX79" s="70"/>
      <c r="AY79" s="192" t="e">
        <f t="shared" si="172"/>
        <v>#VALUE!</v>
      </c>
      <c r="AZ79" s="206">
        <f t="shared" si="173"/>
        <v>0</v>
      </c>
      <c r="BA79" s="70"/>
      <c r="BB79" s="208" t="e">
        <f t="shared" si="174"/>
        <v>#VALUE!</v>
      </c>
      <c r="BC79" s="207" t="e">
        <f t="shared" si="175"/>
        <v>#DIV/0!</v>
      </c>
      <c r="BD79" s="70"/>
      <c r="BE79" s="192" t="e">
        <f t="shared" si="176"/>
        <v>#VALUE!</v>
      </c>
      <c r="BF79" s="206">
        <f t="shared" si="177"/>
        <v>0</v>
      </c>
      <c r="BG79" s="70"/>
      <c r="BH79" s="208" t="e">
        <f t="shared" si="178"/>
        <v>#VALUE!</v>
      </c>
      <c r="BI79" s="207" t="e">
        <f t="shared" si="179"/>
        <v>#DIV/0!</v>
      </c>
      <c r="BJ79" s="70"/>
      <c r="BK79" s="192" t="e">
        <f t="shared" si="180"/>
        <v>#VALUE!</v>
      </c>
      <c r="BL79" s="206">
        <f t="shared" si="181"/>
        <v>0</v>
      </c>
      <c r="BM79" s="70"/>
      <c r="BN79" s="208" t="e">
        <f t="shared" si="182"/>
        <v>#VALUE!</v>
      </c>
      <c r="BO79" s="207" t="e">
        <f t="shared" si="183"/>
        <v>#DIV/0!</v>
      </c>
      <c r="BP79" s="70"/>
      <c r="BQ79" s="192" t="e">
        <f t="shared" si="184"/>
        <v>#VALUE!</v>
      </c>
      <c r="BR79" s="206">
        <f t="shared" si="185"/>
        <v>0</v>
      </c>
      <c r="BS79" s="70"/>
      <c r="BT79" s="208" t="e">
        <f t="shared" si="186"/>
        <v>#VALUE!</v>
      </c>
      <c r="BU79" s="207" t="e">
        <f t="shared" si="187"/>
        <v>#DIV/0!</v>
      </c>
      <c r="BV79" s="70"/>
      <c r="BW79" s="192" t="e">
        <f t="shared" si="188"/>
        <v>#VALUE!</v>
      </c>
      <c r="BX79" s="206">
        <f t="shared" si="189"/>
        <v>0</v>
      </c>
      <c r="BY79" s="70"/>
      <c r="BZ79" s="208" t="e">
        <f t="shared" si="190"/>
        <v>#VALUE!</v>
      </c>
      <c r="CA79" s="207" t="e">
        <f t="shared" si="191"/>
        <v>#DIV/0!</v>
      </c>
      <c r="CB79" s="70"/>
      <c r="CC79" s="192" t="e">
        <f t="shared" si="192"/>
        <v>#VALUE!</v>
      </c>
      <c r="CD79" s="206">
        <f t="shared" si="193"/>
        <v>0</v>
      </c>
      <c r="CE79" s="70"/>
      <c r="CF79" s="208" t="e">
        <f t="shared" si="194"/>
        <v>#VALUE!</v>
      </c>
      <c r="CG79" s="207" t="e">
        <f t="shared" si="195"/>
        <v>#DIV/0!</v>
      </c>
      <c r="CH79" s="70"/>
      <c r="CI79" s="192" t="e">
        <f t="shared" si="196"/>
        <v>#VALUE!</v>
      </c>
      <c r="CJ79" s="207">
        <f t="shared" si="197"/>
        <v>0</v>
      </c>
      <c r="CK79" s="70">
        <f t="shared" si="198"/>
        <v>0</v>
      </c>
      <c r="CL79" s="192" t="e">
        <f t="shared" si="199"/>
        <v>#VALUE!</v>
      </c>
      <c r="CM79" s="207" t="e">
        <f t="shared" si="200"/>
        <v>#DIV/0!</v>
      </c>
      <c r="CN79" s="70">
        <f t="shared" si="201"/>
        <v>0</v>
      </c>
      <c r="CO79" s="192" t="e">
        <f t="shared" si="202"/>
        <v>#VALUE!</v>
      </c>
      <c r="CP79" s="207">
        <f t="shared" si="203"/>
        <v>100</v>
      </c>
      <c r="CQ79" s="70">
        <f t="shared" si="204"/>
        <v>3</v>
      </c>
      <c r="CR79" s="192" t="e">
        <f t="shared" si="205"/>
        <v>#VALUE!</v>
      </c>
      <c r="CS79" s="207" t="e">
        <f t="shared" si="206"/>
        <v>#DIV/0!</v>
      </c>
      <c r="CT79" s="70">
        <f t="shared" si="207"/>
        <v>0</v>
      </c>
      <c r="CU79" s="192" t="e">
        <f t="shared" si="208"/>
        <v>#VALUE!</v>
      </c>
      <c r="CV79" s="202">
        <f t="shared" si="209"/>
        <v>0</v>
      </c>
      <c r="CW79" s="70">
        <f t="shared" si="210"/>
        <v>0</v>
      </c>
      <c r="CX79" s="192" t="e">
        <f t="shared" si="211"/>
        <v>#VALUE!</v>
      </c>
      <c r="CY79" s="202">
        <f t="shared" si="212"/>
        <v>1</v>
      </c>
      <c r="CZ79" s="70">
        <f t="shared" si="213"/>
        <v>3</v>
      </c>
      <c r="DA79" s="192" t="e">
        <f t="shared" si="214"/>
        <v>#VALUE!</v>
      </c>
    </row>
    <row r="80" spans="1:105" s="55" customFormat="1" ht="15">
      <c r="A80" s="75" t="s">
        <v>659</v>
      </c>
      <c r="B80" s="315" t="s">
        <v>909</v>
      </c>
      <c r="C80" s="315" t="s">
        <v>910</v>
      </c>
      <c r="D80" s="312" t="s">
        <v>911</v>
      </c>
      <c r="E80" s="315" t="s">
        <v>673</v>
      </c>
      <c r="F80" s="313">
        <v>16.760000000000002</v>
      </c>
      <c r="G80" s="459">
        <v>192.72</v>
      </c>
      <c r="H80" s="276">
        <f t="shared" si="215"/>
        <v>192.72</v>
      </c>
      <c r="I80" s="368">
        <f t="shared" si="216"/>
        <v>192.72</v>
      </c>
      <c r="J80" s="132">
        <f t="shared" si="217"/>
        <v>0</v>
      </c>
      <c r="K80" s="132">
        <f t="shared" si="218"/>
        <v>0</v>
      </c>
      <c r="L80" s="39" t="e">
        <f t="shared" si="219"/>
        <v>#VALUE!</v>
      </c>
      <c r="M80" s="40" t="e">
        <f t="shared" si="146"/>
        <v>#VALUE!</v>
      </c>
      <c r="N80" s="193" t="e">
        <f t="shared" si="147"/>
        <v>#VALUE!</v>
      </c>
      <c r="O80" s="193" t="e">
        <f t="shared" si="148"/>
        <v>#VALUE!</v>
      </c>
      <c r="P80" s="207">
        <f t="shared" si="149"/>
        <v>0</v>
      </c>
      <c r="Q80" s="70"/>
      <c r="R80" s="208" t="e">
        <f t="shared" si="150"/>
        <v>#VALUE!</v>
      </c>
      <c r="S80" s="207" t="e">
        <f t="shared" si="151"/>
        <v>#DIV/0!</v>
      </c>
      <c r="T80" s="70"/>
      <c r="U80" s="192" t="e">
        <f t="shared" si="152"/>
        <v>#VALUE!</v>
      </c>
      <c r="V80" s="206">
        <f t="shared" si="153"/>
        <v>0</v>
      </c>
      <c r="W80" s="70"/>
      <c r="X80" s="208" t="e">
        <f t="shared" si="154"/>
        <v>#VALUE!</v>
      </c>
      <c r="Y80" s="207" t="e">
        <f t="shared" si="155"/>
        <v>#DIV/0!</v>
      </c>
      <c r="Z80" s="70"/>
      <c r="AA80" s="192" t="e">
        <f t="shared" si="156"/>
        <v>#VALUE!</v>
      </c>
      <c r="AB80" s="206">
        <f t="shared" si="157"/>
        <v>0</v>
      </c>
      <c r="AC80" s="70"/>
      <c r="AD80" s="208" t="e">
        <f t="shared" si="158"/>
        <v>#VALUE!</v>
      </c>
      <c r="AE80" s="207" t="e">
        <f t="shared" si="159"/>
        <v>#DIV/0!</v>
      </c>
      <c r="AF80" s="70"/>
      <c r="AG80" s="192" t="e">
        <f t="shared" si="160"/>
        <v>#VALUE!</v>
      </c>
      <c r="AH80" s="206">
        <f t="shared" si="161"/>
        <v>0</v>
      </c>
      <c r="AI80" s="70"/>
      <c r="AJ80" s="208" t="e">
        <f t="shared" si="162"/>
        <v>#VALUE!</v>
      </c>
      <c r="AK80" s="207" t="e">
        <f t="shared" si="163"/>
        <v>#DIV/0!</v>
      </c>
      <c r="AL80" s="70"/>
      <c r="AM80" s="192" t="e">
        <f t="shared" si="164"/>
        <v>#VALUE!</v>
      </c>
      <c r="AN80" s="206">
        <f t="shared" si="165"/>
        <v>0</v>
      </c>
      <c r="AO80" s="70"/>
      <c r="AP80" s="208" t="e">
        <f t="shared" si="166"/>
        <v>#VALUE!</v>
      </c>
      <c r="AQ80" s="207" t="e">
        <f t="shared" si="167"/>
        <v>#DIV/0!</v>
      </c>
      <c r="AR80" s="70"/>
      <c r="AS80" s="192" t="e">
        <f t="shared" si="168"/>
        <v>#VALUE!</v>
      </c>
      <c r="AT80" s="206">
        <f t="shared" si="169"/>
        <v>0</v>
      </c>
      <c r="AU80" s="70"/>
      <c r="AV80" s="208" t="e">
        <f t="shared" si="170"/>
        <v>#VALUE!</v>
      </c>
      <c r="AW80" s="207" t="e">
        <f t="shared" si="171"/>
        <v>#DIV/0!</v>
      </c>
      <c r="AX80" s="70"/>
      <c r="AY80" s="192" t="e">
        <f t="shared" si="172"/>
        <v>#VALUE!</v>
      </c>
      <c r="AZ80" s="206">
        <f t="shared" si="173"/>
        <v>0</v>
      </c>
      <c r="BA80" s="70"/>
      <c r="BB80" s="208" t="e">
        <f t="shared" si="174"/>
        <v>#VALUE!</v>
      </c>
      <c r="BC80" s="207" t="e">
        <f t="shared" si="175"/>
        <v>#DIV/0!</v>
      </c>
      <c r="BD80" s="70"/>
      <c r="BE80" s="192" t="e">
        <f t="shared" si="176"/>
        <v>#VALUE!</v>
      </c>
      <c r="BF80" s="206">
        <f t="shared" si="177"/>
        <v>0</v>
      </c>
      <c r="BG80" s="70"/>
      <c r="BH80" s="208" t="e">
        <f t="shared" si="178"/>
        <v>#VALUE!</v>
      </c>
      <c r="BI80" s="207" t="e">
        <f t="shared" si="179"/>
        <v>#DIV/0!</v>
      </c>
      <c r="BJ80" s="70"/>
      <c r="BK80" s="192" t="e">
        <f t="shared" si="180"/>
        <v>#VALUE!</v>
      </c>
      <c r="BL80" s="206">
        <f t="shared" si="181"/>
        <v>0</v>
      </c>
      <c r="BM80" s="70"/>
      <c r="BN80" s="208" t="e">
        <f t="shared" si="182"/>
        <v>#VALUE!</v>
      </c>
      <c r="BO80" s="207" t="e">
        <f t="shared" si="183"/>
        <v>#DIV/0!</v>
      </c>
      <c r="BP80" s="70"/>
      <c r="BQ80" s="192" t="e">
        <f t="shared" si="184"/>
        <v>#VALUE!</v>
      </c>
      <c r="BR80" s="206">
        <f t="shared" si="185"/>
        <v>0</v>
      </c>
      <c r="BS80" s="70"/>
      <c r="BT80" s="208" t="e">
        <f t="shared" si="186"/>
        <v>#VALUE!</v>
      </c>
      <c r="BU80" s="207" t="e">
        <f t="shared" si="187"/>
        <v>#DIV/0!</v>
      </c>
      <c r="BV80" s="70"/>
      <c r="BW80" s="192" t="e">
        <f t="shared" si="188"/>
        <v>#VALUE!</v>
      </c>
      <c r="BX80" s="206">
        <f t="shared" si="189"/>
        <v>0</v>
      </c>
      <c r="BY80" s="70"/>
      <c r="BZ80" s="208" t="e">
        <f t="shared" si="190"/>
        <v>#VALUE!</v>
      </c>
      <c r="CA80" s="207" t="e">
        <f t="shared" si="191"/>
        <v>#DIV/0!</v>
      </c>
      <c r="CB80" s="70"/>
      <c r="CC80" s="192" t="e">
        <f t="shared" si="192"/>
        <v>#VALUE!</v>
      </c>
      <c r="CD80" s="206">
        <f t="shared" si="193"/>
        <v>0</v>
      </c>
      <c r="CE80" s="70"/>
      <c r="CF80" s="208" t="e">
        <f t="shared" si="194"/>
        <v>#VALUE!</v>
      </c>
      <c r="CG80" s="207" t="e">
        <f t="shared" si="195"/>
        <v>#DIV/0!</v>
      </c>
      <c r="CH80" s="70"/>
      <c r="CI80" s="192" t="e">
        <f t="shared" si="196"/>
        <v>#VALUE!</v>
      </c>
      <c r="CJ80" s="207">
        <f t="shared" si="197"/>
        <v>0</v>
      </c>
      <c r="CK80" s="70">
        <f t="shared" si="198"/>
        <v>0</v>
      </c>
      <c r="CL80" s="192" t="e">
        <f t="shared" si="199"/>
        <v>#VALUE!</v>
      </c>
      <c r="CM80" s="207" t="e">
        <f t="shared" si="200"/>
        <v>#DIV/0!</v>
      </c>
      <c r="CN80" s="70">
        <f t="shared" si="201"/>
        <v>0</v>
      </c>
      <c r="CO80" s="192" t="e">
        <f t="shared" si="202"/>
        <v>#VALUE!</v>
      </c>
      <c r="CP80" s="207">
        <f t="shared" si="203"/>
        <v>100</v>
      </c>
      <c r="CQ80" s="70">
        <f t="shared" si="204"/>
        <v>192.72</v>
      </c>
      <c r="CR80" s="192" t="e">
        <f t="shared" si="205"/>
        <v>#VALUE!</v>
      </c>
      <c r="CS80" s="207" t="e">
        <f t="shared" si="206"/>
        <v>#DIV/0!</v>
      </c>
      <c r="CT80" s="70">
        <f t="shared" si="207"/>
        <v>0</v>
      </c>
      <c r="CU80" s="192" t="e">
        <f t="shared" si="208"/>
        <v>#VALUE!</v>
      </c>
      <c r="CV80" s="202">
        <f t="shared" si="209"/>
        <v>0</v>
      </c>
      <c r="CW80" s="70">
        <f t="shared" si="210"/>
        <v>0</v>
      </c>
      <c r="CX80" s="192" t="e">
        <f t="shared" si="211"/>
        <v>#VALUE!</v>
      </c>
      <c r="CY80" s="202">
        <f t="shared" si="212"/>
        <v>1</v>
      </c>
      <c r="CZ80" s="70">
        <f t="shared" si="213"/>
        <v>192.72</v>
      </c>
      <c r="DA80" s="192" t="e">
        <f t="shared" si="214"/>
        <v>#VALUE!</v>
      </c>
    </row>
    <row r="81" spans="1:105" s="55" customFormat="1" ht="15">
      <c r="A81" s="75" t="s">
        <v>55</v>
      </c>
      <c r="B81" s="315" t="s">
        <v>396</v>
      </c>
      <c r="C81" s="315" t="s">
        <v>397</v>
      </c>
      <c r="D81" s="312" t="s">
        <v>398</v>
      </c>
      <c r="E81" s="315" t="s">
        <v>673</v>
      </c>
      <c r="F81" s="313">
        <v>30.84</v>
      </c>
      <c r="G81" s="459">
        <v>35.450000000000003</v>
      </c>
      <c r="H81" s="276">
        <f t="shared" si="215"/>
        <v>35.450000000000003</v>
      </c>
      <c r="I81" s="368">
        <f t="shared" si="216"/>
        <v>35.450000000000003</v>
      </c>
      <c r="J81" s="132">
        <f t="shared" si="217"/>
        <v>0</v>
      </c>
      <c r="K81" s="132">
        <f t="shared" si="218"/>
        <v>0</v>
      </c>
      <c r="L81" s="39" t="e">
        <f t="shared" si="219"/>
        <v>#VALUE!</v>
      </c>
      <c r="M81" s="40" t="e">
        <f t="shared" si="146"/>
        <v>#VALUE!</v>
      </c>
      <c r="N81" s="193" t="e">
        <f t="shared" si="147"/>
        <v>#VALUE!</v>
      </c>
      <c r="O81" s="193" t="e">
        <f t="shared" si="148"/>
        <v>#VALUE!</v>
      </c>
      <c r="P81" s="207">
        <f t="shared" si="149"/>
        <v>0</v>
      </c>
      <c r="Q81" s="70"/>
      <c r="R81" s="208" t="e">
        <f t="shared" si="150"/>
        <v>#VALUE!</v>
      </c>
      <c r="S81" s="207" t="e">
        <f t="shared" si="151"/>
        <v>#DIV/0!</v>
      </c>
      <c r="T81" s="70"/>
      <c r="U81" s="192" t="e">
        <f t="shared" si="152"/>
        <v>#VALUE!</v>
      </c>
      <c r="V81" s="206">
        <f t="shared" si="153"/>
        <v>0</v>
      </c>
      <c r="W81" s="70"/>
      <c r="X81" s="208" t="e">
        <f t="shared" si="154"/>
        <v>#VALUE!</v>
      </c>
      <c r="Y81" s="207" t="e">
        <f t="shared" si="155"/>
        <v>#DIV/0!</v>
      </c>
      <c r="Z81" s="70"/>
      <c r="AA81" s="192" t="e">
        <f t="shared" si="156"/>
        <v>#VALUE!</v>
      </c>
      <c r="AB81" s="206">
        <f t="shared" si="157"/>
        <v>0</v>
      </c>
      <c r="AC81" s="70"/>
      <c r="AD81" s="208" t="e">
        <f t="shared" si="158"/>
        <v>#VALUE!</v>
      </c>
      <c r="AE81" s="207" t="e">
        <f t="shared" si="159"/>
        <v>#DIV/0!</v>
      </c>
      <c r="AF81" s="70"/>
      <c r="AG81" s="192" t="e">
        <f t="shared" si="160"/>
        <v>#VALUE!</v>
      </c>
      <c r="AH81" s="206">
        <f t="shared" si="161"/>
        <v>0</v>
      </c>
      <c r="AI81" s="70"/>
      <c r="AJ81" s="208" t="e">
        <f t="shared" si="162"/>
        <v>#VALUE!</v>
      </c>
      <c r="AK81" s="207" t="e">
        <f t="shared" si="163"/>
        <v>#DIV/0!</v>
      </c>
      <c r="AL81" s="70"/>
      <c r="AM81" s="192" t="e">
        <f t="shared" si="164"/>
        <v>#VALUE!</v>
      </c>
      <c r="AN81" s="206">
        <f t="shared" si="165"/>
        <v>0</v>
      </c>
      <c r="AO81" s="70"/>
      <c r="AP81" s="208" t="e">
        <f t="shared" si="166"/>
        <v>#VALUE!</v>
      </c>
      <c r="AQ81" s="207" t="e">
        <f t="shared" si="167"/>
        <v>#DIV/0!</v>
      </c>
      <c r="AR81" s="70"/>
      <c r="AS81" s="192" t="e">
        <f t="shared" si="168"/>
        <v>#VALUE!</v>
      </c>
      <c r="AT81" s="206">
        <f t="shared" si="169"/>
        <v>0</v>
      </c>
      <c r="AU81" s="70"/>
      <c r="AV81" s="208" t="e">
        <f t="shared" si="170"/>
        <v>#VALUE!</v>
      </c>
      <c r="AW81" s="207" t="e">
        <f t="shared" si="171"/>
        <v>#DIV/0!</v>
      </c>
      <c r="AX81" s="70"/>
      <c r="AY81" s="192" t="e">
        <f t="shared" si="172"/>
        <v>#VALUE!</v>
      </c>
      <c r="AZ81" s="206">
        <f t="shared" si="173"/>
        <v>0</v>
      </c>
      <c r="BA81" s="70"/>
      <c r="BB81" s="208" t="e">
        <f t="shared" si="174"/>
        <v>#VALUE!</v>
      </c>
      <c r="BC81" s="207" t="e">
        <f t="shared" si="175"/>
        <v>#DIV/0!</v>
      </c>
      <c r="BD81" s="70"/>
      <c r="BE81" s="192" t="e">
        <f t="shared" si="176"/>
        <v>#VALUE!</v>
      </c>
      <c r="BF81" s="206">
        <f t="shared" si="177"/>
        <v>0</v>
      </c>
      <c r="BG81" s="70"/>
      <c r="BH81" s="208" t="e">
        <f t="shared" si="178"/>
        <v>#VALUE!</v>
      </c>
      <c r="BI81" s="207" t="e">
        <f t="shared" si="179"/>
        <v>#DIV/0!</v>
      </c>
      <c r="BJ81" s="70"/>
      <c r="BK81" s="192" t="e">
        <f t="shared" si="180"/>
        <v>#VALUE!</v>
      </c>
      <c r="BL81" s="206">
        <f t="shared" si="181"/>
        <v>0</v>
      </c>
      <c r="BM81" s="70"/>
      <c r="BN81" s="208" t="e">
        <f t="shared" si="182"/>
        <v>#VALUE!</v>
      </c>
      <c r="BO81" s="207" t="e">
        <f t="shared" si="183"/>
        <v>#DIV/0!</v>
      </c>
      <c r="BP81" s="70"/>
      <c r="BQ81" s="192" t="e">
        <f t="shared" si="184"/>
        <v>#VALUE!</v>
      </c>
      <c r="BR81" s="206">
        <f t="shared" si="185"/>
        <v>0</v>
      </c>
      <c r="BS81" s="70"/>
      <c r="BT81" s="208" t="e">
        <f t="shared" si="186"/>
        <v>#VALUE!</v>
      </c>
      <c r="BU81" s="207" t="e">
        <f t="shared" si="187"/>
        <v>#DIV/0!</v>
      </c>
      <c r="BV81" s="70"/>
      <c r="BW81" s="192" t="e">
        <f t="shared" si="188"/>
        <v>#VALUE!</v>
      </c>
      <c r="BX81" s="206">
        <f t="shared" si="189"/>
        <v>0</v>
      </c>
      <c r="BY81" s="70"/>
      <c r="BZ81" s="208" t="e">
        <f t="shared" si="190"/>
        <v>#VALUE!</v>
      </c>
      <c r="CA81" s="207" t="e">
        <f t="shared" si="191"/>
        <v>#DIV/0!</v>
      </c>
      <c r="CB81" s="70"/>
      <c r="CC81" s="192" t="e">
        <f t="shared" si="192"/>
        <v>#VALUE!</v>
      </c>
      <c r="CD81" s="206">
        <f t="shared" si="193"/>
        <v>0</v>
      </c>
      <c r="CE81" s="70"/>
      <c r="CF81" s="208" t="e">
        <f t="shared" si="194"/>
        <v>#VALUE!</v>
      </c>
      <c r="CG81" s="207" t="e">
        <f t="shared" si="195"/>
        <v>#DIV/0!</v>
      </c>
      <c r="CH81" s="70"/>
      <c r="CI81" s="192" t="e">
        <f t="shared" si="196"/>
        <v>#VALUE!</v>
      </c>
      <c r="CJ81" s="207">
        <f t="shared" si="197"/>
        <v>0</v>
      </c>
      <c r="CK81" s="70">
        <f t="shared" si="198"/>
        <v>0</v>
      </c>
      <c r="CL81" s="192" t="e">
        <f t="shared" si="199"/>
        <v>#VALUE!</v>
      </c>
      <c r="CM81" s="207" t="e">
        <f t="shared" si="200"/>
        <v>#DIV/0!</v>
      </c>
      <c r="CN81" s="70">
        <f t="shared" si="201"/>
        <v>0</v>
      </c>
      <c r="CO81" s="192" t="e">
        <f t="shared" si="202"/>
        <v>#VALUE!</v>
      </c>
      <c r="CP81" s="207">
        <f t="shared" si="203"/>
        <v>100</v>
      </c>
      <c r="CQ81" s="70">
        <f t="shared" si="204"/>
        <v>35.450000000000003</v>
      </c>
      <c r="CR81" s="192" t="e">
        <f t="shared" si="205"/>
        <v>#VALUE!</v>
      </c>
      <c r="CS81" s="207" t="e">
        <f t="shared" si="206"/>
        <v>#DIV/0!</v>
      </c>
      <c r="CT81" s="70">
        <f t="shared" si="207"/>
        <v>0</v>
      </c>
      <c r="CU81" s="192" t="e">
        <f t="shared" si="208"/>
        <v>#VALUE!</v>
      </c>
      <c r="CV81" s="202">
        <f t="shared" si="209"/>
        <v>0</v>
      </c>
      <c r="CW81" s="70">
        <f t="shared" si="210"/>
        <v>0</v>
      </c>
      <c r="CX81" s="192" t="e">
        <f t="shared" si="211"/>
        <v>#VALUE!</v>
      </c>
      <c r="CY81" s="202">
        <f t="shared" si="212"/>
        <v>1</v>
      </c>
      <c r="CZ81" s="70">
        <f t="shared" si="213"/>
        <v>35.450000000000003</v>
      </c>
      <c r="DA81" s="192" t="e">
        <f t="shared" si="214"/>
        <v>#VALUE!</v>
      </c>
    </row>
    <row r="82" spans="1:105" s="55" customFormat="1" ht="15">
      <c r="A82" s="75" t="s">
        <v>56</v>
      </c>
      <c r="B82" s="315" t="s">
        <v>979</v>
      </c>
      <c r="C82" s="315" t="s">
        <v>980</v>
      </c>
      <c r="D82" s="312" t="s">
        <v>981</v>
      </c>
      <c r="E82" s="315" t="s">
        <v>673</v>
      </c>
      <c r="F82" s="313">
        <v>9.7899999999999991</v>
      </c>
      <c r="G82" s="459">
        <v>129.83000000000001</v>
      </c>
      <c r="H82" s="276">
        <f t="shared" si="215"/>
        <v>129.83000000000001</v>
      </c>
      <c r="I82" s="368">
        <f t="shared" si="216"/>
        <v>129.83000000000001</v>
      </c>
      <c r="J82" s="132">
        <f t="shared" si="217"/>
        <v>0</v>
      </c>
      <c r="K82" s="132">
        <f t="shared" si="218"/>
        <v>0</v>
      </c>
      <c r="L82" s="39" t="e">
        <f t="shared" si="219"/>
        <v>#VALUE!</v>
      </c>
      <c r="M82" s="40" t="e">
        <f t="shared" si="146"/>
        <v>#VALUE!</v>
      </c>
      <c r="N82" s="193" t="e">
        <f t="shared" si="147"/>
        <v>#VALUE!</v>
      </c>
      <c r="O82" s="193" t="e">
        <f t="shared" si="148"/>
        <v>#VALUE!</v>
      </c>
      <c r="P82" s="207">
        <f t="shared" si="149"/>
        <v>0</v>
      </c>
      <c r="Q82" s="70"/>
      <c r="R82" s="208" t="e">
        <f t="shared" si="150"/>
        <v>#VALUE!</v>
      </c>
      <c r="S82" s="207" t="e">
        <f t="shared" si="151"/>
        <v>#DIV/0!</v>
      </c>
      <c r="T82" s="70"/>
      <c r="U82" s="192" t="e">
        <f t="shared" si="152"/>
        <v>#VALUE!</v>
      </c>
      <c r="V82" s="206">
        <f t="shared" si="153"/>
        <v>0</v>
      </c>
      <c r="W82" s="70"/>
      <c r="X82" s="208" t="e">
        <f t="shared" si="154"/>
        <v>#VALUE!</v>
      </c>
      <c r="Y82" s="207" t="e">
        <f t="shared" si="155"/>
        <v>#DIV/0!</v>
      </c>
      <c r="Z82" s="70"/>
      <c r="AA82" s="192" t="e">
        <f t="shared" si="156"/>
        <v>#VALUE!</v>
      </c>
      <c r="AB82" s="206">
        <f t="shared" si="157"/>
        <v>0</v>
      </c>
      <c r="AC82" s="70"/>
      <c r="AD82" s="208" t="e">
        <f t="shared" si="158"/>
        <v>#VALUE!</v>
      </c>
      <c r="AE82" s="207" t="e">
        <f t="shared" si="159"/>
        <v>#DIV/0!</v>
      </c>
      <c r="AF82" s="70"/>
      <c r="AG82" s="192" t="e">
        <f t="shared" si="160"/>
        <v>#VALUE!</v>
      </c>
      <c r="AH82" s="206">
        <f t="shared" si="161"/>
        <v>0</v>
      </c>
      <c r="AI82" s="70"/>
      <c r="AJ82" s="208" t="e">
        <f t="shared" si="162"/>
        <v>#VALUE!</v>
      </c>
      <c r="AK82" s="207" t="e">
        <f t="shared" si="163"/>
        <v>#DIV/0!</v>
      </c>
      <c r="AL82" s="70"/>
      <c r="AM82" s="192" t="e">
        <f t="shared" si="164"/>
        <v>#VALUE!</v>
      </c>
      <c r="AN82" s="206">
        <f t="shared" si="165"/>
        <v>0</v>
      </c>
      <c r="AO82" s="70"/>
      <c r="AP82" s="208" t="e">
        <f t="shared" si="166"/>
        <v>#VALUE!</v>
      </c>
      <c r="AQ82" s="207" t="e">
        <f t="shared" si="167"/>
        <v>#DIV/0!</v>
      </c>
      <c r="AR82" s="70"/>
      <c r="AS82" s="192" t="e">
        <f t="shared" si="168"/>
        <v>#VALUE!</v>
      </c>
      <c r="AT82" s="206">
        <f t="shared" si="169"/>
        <v>0</v>
      </c>
      <c r="AU82" s="70"/>
      <c r="AV82" s="208" t="e">
        <f t="shared" si="170"/>
        <v>#VALUE!</v>
      </c>
      <c r="AW82" s="207" t="e">
        <f t="shared" si="171"/>
        <v>#DIV/0!</v>
      </c>
      <c r="AX82" s="70"/>
      <c r="AY82" s="192" t="e">
        <f t="shared" si="172"/>
        <v>#VALUE!</v>
      </c>
      <c r="AZ82" s="206">
        <f t="shared" si="173"/>
        <v>0</v>
      </c>
      <c r="BA82" s="70"/>
      <c r="BB82" s="208" t="e">
        <f t="shared" si="174"/>
        <v>#VALUE!</v>
      </c>
      <c r="BC82" s="207" t="e">
        <f t="shared" si="175"/>
        <v>#DIV/0!</v>
      </c>
      <c r="BD82" s="70"/>
      <c r="BE82" s="192" t="e">
        <f t="shared" si="176"/>
        <v>#VALUE!</v>
      </c>
      <c r="BF82" s="206">
        <f t="shared" si="177"/>
        <v>0</v>
      </c>
      <c r="BG82" s="70"/>
      <c r="BH82" s="208" t="e">
        <f t="shared" si="178"/>
        <v>#VALUE!</v>
      </c>
      <c r="BI82" s="207" t="e">
        <f t="shared" si="179"/>
        <v>#DIV/0!</v>
      </c>
      <c r="BJ82" s="70"/>
      <c r="BK82" s="192" t="e">
        <f t="shared" si="180"/>
        <v>#VALUE!</v>
      </c>
      <c r="BL82" s="206">
        <f t="shared" si="181"/>
        <v>0</v>
      </c>
      <c r="BM82" s="70"/>
      <c r="BN82" s="208" t="e">
        <f t="shared" si="182"/>
        <v>#VALUE!</v>
      </c>
      <c r="BO82" s="207" t="e">
        <f t="shared" si="183"/>
        <v>#DIV/0!</v>
      </c>
      <c r="BP82" s="70"/>
      <c r="BQ82" s="192" t="e">
        <f t="shared" si="184"/>
        <v>#VALUE!</v>
      </c>
      <c r="BR82" s="206">
        <f t="shared" si="185"/>
        <v>0</v>
      </c>
      <c r="BS82" s="70"/>
      <c r="BT82" s="208" t="e">
        <f t="shared" si="186"/>
        <v>#VALUE!</v>
      </c>
      <c r="BU82" s="207" t="e">
        <f t="shared" si="187"/>
        <v>#DIV/0!</v>
      </c>
      <c r="BV82" s="70"/>
      <c r="BW82" s="192" t="e">
        <f t="shared" si="188"/>
        <v>#VALUE!</v>
      </c>
      <c r="BX82" s="206">
        <f t="shared" si="189"/>
        <v>0</v>
      </c>
      <c r="BY82" s="70"/>
      <c r="BZ82" s="208" t="e">
        <f t="shared" si="190"/>
        <v>#VALUE!</v>
      </c>
      <c r="CA82" s="207" t="e">
        <f t="shared" si="191"/>
        <v>#DIV/0!</v>
      </c>
      <c r="CB82" s="70"/>
      <c r="CC82" s="192" t="e">
        <f t="shared" si="192"/>
        <v>#VALUE!</v>
      </c>
      <c r="CD82" s="206">
        <f t="shared" si="193"/>
        <v>0</v>
      </c>
      <c r="CE82" s="70"/>
      <c r="CF82" s="208" t="e">
        <f t="shared" si="194"/>
        <v>#VALUE!</v>
      </c>
      <c r="CG82" s="207" t="e">
        <f t="shared" si="195"/>
        <v>#DIV/0!</v>
      </c>
      <c r="CH82" s="70"/>
      <c r="CI82" s="192" t="e">
        <f t="shared" si="196"/>
        <v>#VALUE!</v>
      </c>
      <c r="CJ82" s="207">
        <f t="shared" si="197"/>
        <v>0</v>
      </c>
      <c r="CK82" s="70">
        <f t="shared" si="198"/>
        <v>0</v>
      </c>
      <c r="CL82" s="192" t="e">
        <f t="shared" si="199"/>
        <v>#VALUE!</v>
      </c>
      <c r="CM82" s="207" t="e">
        <f t="shared" si="200"/>
        <v>#DIV/0!</v>
      </c>
      <c r="CN82" s="70">
        <f t="shared" si="201"/>
        <v>0</v>
      </c>
      <c r="CO82" s="192" t="e">
        <f t="shared" si="202"/>
        <v>#VALUE!</v>
      </c>
      <c r="CP82" s="207">
        <f t="shared" si="203"/>
        <v>100</v>
      </c>
      <c r="CQ82" s="70">
        <f t="shared" si="204"/>
        <v>129.83000000000001</v>
      </c>
      <c r="CR82" s="192" t="e">
        <f t="shared" si="205"/>
        <v>#VALUE!</v>
      </c>
      <c r="CS82" s="207" t="e">
        <f t="shared" si="206"/>
        <v>#DIV/0!</v>
      </c>
      <c r="CT82" s="70">
        <f t="shared" si="207"/>
        <v>0</v>
      </c>
      <c r="CU82" s="192" t="e">
        <f t="shared" si="208"/>
        <v>#VALUE!</v>
      </c>
      <c r="CV82" s="202">
        <f t="shared" si="209"/>
        <v>0</v>
      </c>
      <c r="CW82" s="70">
        <f t="shared" si="210"/>
        <v>0</v>
      </c>
      <c r="CX82" s="192" t="e">
        <f t="shared" si="211"/>
        <v>#VALUE!</v>
      </c>
      <c r="CY82" s="202">
        <f t="shared" si="212"/>
        <v>1</v>
      </c>
      <c r="CZ82" s="70">
        <f t="shared" si="213"/>
        <v>129.83000000000001</v>
      </c>
      <c r="DA82" s="192" t="e">
        <f t="shared" si="214"/>
        <v>#VALUE!</v>
      </c>
    </row>
    <row r="83" spans="1:105" s="55" customFormat="1" ht="15">
      <c r="A83" s="75" t="s">
        <v>57</v>
      </c>
      <c r="B83" s="315" t="s">
        <v>399</v>
      </c>
      <c r="C83" s="315" t="s">
        <v>400</v>
      </c>
      <c r="D83" s="312" t="s">
        <v>401</v>
      </c>
      <c r="E83" s="315" t="s">
        <v>673</v>
      </c>
      <c r="F83" s="313">
        <v>14.23</v>
      </c>
      <c r="G83" s="459">
        <v>28.37</v>
      </c>
      <c r="H83" s="276">
        <f t="shared" si="215"/>
        <v>28.37</v>
      </c>
      <c r="I83" s="368">
        <f t="shared" si="216"/>
        <v>28.37</v>
      </c>
      <c r="J83" s="132">
        <f t="shared" si="217"/>
        <v>0</v>
      </c>
      <c r="K83" s="132">
        <f t="shared" si="218"/>
        <v>0</v>
      </c>
      <c r="L83" s="39" t="e">
        <f t="shared" si="219"/>
        <v>#VALUE!</v>
      </c>
      <c r="M83" s="40" t="e">
        <f t="shared" si="146"/>
        <v>#VALUE!</v>
      </c>
      <c r="N83" s="193" t="e">
        <f t="shared" si="147"/>
        <v>#VALUE!</v>
      </c>
      <c r="O83" s="193" t="e">
        <f t="shared" si="148"/>
        <v>#VALUE!</v>
      </c>
      <c r="P83" s="207">
        <f t="shared" si="149"/>
        <v>0</v>
      </c>
      <c r="Q83" s="70"/>
      <c r="R83" s="208" t="e">
        <f t="shared" si="150"/>
        <v>#VALUE!</v>
      </c>
      <c r="S83" s="207" t="e">
        <f t="shared" si="151"/>
        <v>#DIV/0!</v>
      </c>
      <c r="T83" s="70"/>
      <c r="U83" s="192" t="e">
        <f t="shared" si="152"/>
        <v>#VALUE!</v>
      </c>
      <c r="V83" s="206">
        <f t="shared" si="153"/>
        <v>0</v>
      </c>
      <c r="W83" s="70"/>
      <c r="X83" s="208" t="e">
        <f t="shared" si="154"/>
        <v>#VALUE!</v>
      </c>
      <c r="Y83" s="207" t="e">
        <f t="shared" si="155"/>
        <v>#DIV/0!</v>
      </c>
      <c r="Z83" s="70"/>
      <c r="AA83" s="192" t="e">
        <f t="shared" si="156"/>
        <v>#VALUE!</v>
      </c>
      <c r="AB83" s="206">
        <f t="shared" si="157"/>
        <v>0</v>
      </c>
      <c r="AC83" s="70"/>
      <c r="AD83" s="208" t="e">
        <f t="shared" si="158"/>
        <v>#VALUE!</v>
      </c>
      <c r="AE83" s="207" t="e">
        <f t="shared" si="159"/>
        <v>#DIV/0!</v>
      </c>
      <c r="AF83" s="70"/>
      <c r="AG83" s="192" t="e">
        <f t="shared" si="160"/>
        <v>#VALUE!</v>
      </c>
      <c r="AH83" s="206">
        <f t="shared" si="161"/>
        <v>0</v>
      </c>
      <c r="AI83" s="70"/>
      <c r="AJ83" s="208" t="e">
        <f t="shared" si="162"/>
        <v>#VALUE!</v>
      </c>
      <c r="AK83" s="207" t="e">
        <f t="shared" si="163"/>
        <v>#DIV/0!</v>
      </c>
      <c r="AL83" s="70"/>
      <c r="AM83" s="192" t="e">
        <f t="shared" si="164"/>
        <v>#VALUE!</v>
      </c>
      <c r="AN83" s="206">
        <f t="shared" si="165"/>
        <v>0</v>
      </c>
      <c r="AO83" s="70"/>
      <c r="AP83" s="208" t="e">
        <f t="shared" si="166"/>
        <v>#VALUE!</v>
      </c>
      <c r="AQ83" s="207" t="e">
        <f t="shared" si="167"/>
        <v>#DIV/0!</v>
      </c>
      <c r="AR83" s="70"/>
      <c r="AS83" s="192" t="e">
        <f t="shared" si="168"/>
        <v>#VALUE!</v>
      </c>
      <c r="AT83" s="206">
        <f t="shared" si="169"/>
        <v>0</v>
      </c>
      <c r="AU83" s="70"/>
      <c r="AV83" s="208" t="e">
        <f t="shared" si="170"/>
        <v>#VALUE!</v>
      </c>
      <c r="AW83" s="207" t="e">
        <f t="shared" si="171"/>
        <v>#DIV/0!</v>
      </c>
      <c r="AX83" s="70"/>
      <c r="AY83" s="192" t="e">
        <f t="shared" si="172"/>
        <v>#VALUE!</v>
      </c>
      <c r="AZ83" s="206">
        <f t="shared" si="173"/>
        <v>0</v>
      </c>
      <c r="BA83" s="70"/>
      <c r="BB83" s="208" t="e">
        <f t="shared" si="174"/>
        <v>#VALUE!</v>
      </c>
      <c r="BC83" s="207" t="e">
        <f t="shared" si="175"/>
        <v>#DIV/0!</v>
      </c>
      <c r="BD83" s="70"/>
      <c r="BE83" s="192" t="e">
        <f t="shared" si="176"/>
        <v>#VALUE!</v>
      </c>
      <c r="BF83" s="206">
        <f t="shared" si="177"/>
        <v>0</v>
      </c>
      <c r="BG83" s="70"/>
      <c r="BH83" s="208" t="e">
        <f t="shared" si="178"/>
        <v>#VALUE!</v>
      </c>
      <c r="BI83" s="207" t="e">
        <f t="shared" si="179"/>
        <v>#DIV/0!</v>
      </c>
      <c r="BJ83" s="70"/>
      <c r="BK83" s="192" t="e">
        <f t="shared" si="180"/>
        <v>#VALUE!</v>
      </c>
      <c r="BL83" s="206">
        <f t="shared" si="181"/>
        <v>0</v>
      </c>
      <c r="BM83" s="70"/>
      <c r="BN83" s="208" t="e">
        <f t="shared" si="182"/>
        <v>#VALUE!</v>
      </c>
      <c r="BO83" s="207" t="e">
        <f t="shared" si="183"/>
        <v>#DIV/0!</v>
      </c>
      <c r="BP83" s="70"/>
      <c r="BQ83" s="192" t="e">
        <f t="shared" si="184"/>
        <v>#VALUE!</v>
      </c>
      <c r="BR83" s="206">
        <f t="shared" si="185"/>
        <v>0</v>
      </c>
      <c r="BS83" s="70"/>
      <c r="BT83" s="208" t="e">
        <f t="shared" si="186"/>
        <v>#VALUE!</v>
      </c>
      <c r="BU83" s="207" t="e">
        <f t="shared" si="187"/>
        <v>#DIV/0!</v>
      </c>
      <c r="BV83" s="70"/>
      <c r="BW83" s="192" t="e">
        <f t="shared" si="188"/>
        <v>#VALUE!</v>
      </c>
      <c r="BX83" s="206">
        <f t="shared" si="189"/>
        <v>0</v>
      </c>
      <c r="BY83" s="70"/>
      <c r="BZ83" s="208" t="e">
        <f t="shared" si="190"/>
        <v>#VALUE!</v>
      </c>
      <c r="CA83" s="207" t="e">
        <f t="shared" si="191"/>
        <v>#DIV/0!</v>
      </c>
      <c r="CB83" s="70"/>
      <c r="CC83" s="192" t="e">
        <f t="shared" si="192"/>
        <v>#VALUE!</v>
      </c>
      <c r="CD83" s="206">
        <f t="shared" si="193"/>
        <v>0</v>
      </c>
      <c r="CE83" s="70"/>
      <c r="CF83" s="208" t="e">
        <f t="shared" si="194"/>
        <v>#VALUE!</v>
      </c>
      <c r="CG83" s="207" t="e">
        <f t="shared" si="195"/>
        <v>#DIV/0!</v>
      </c>
      <c r="CH83" s="70"/>
      <c r="CI83" s="192" t="e">
        <f t="shared" si="196"/>
        <v>#VALUE!</v>
      </c>
      <c r="CJ83" s="207">
        <f t="shared" si="197"/>
        <v>0</v>
      </c>
      <c r="CK83" s="70">
        <f t="shared" si="198"/>
        <v>0</v>
      </c>
      <c r="CL83" s="192" t="e">
        <f t="shared" si="199"/>
        <v>#VALUE!</v>
      </c>
      <c r="CM83" s="207" t="e">
        <f t="shared" si="200"/>
        <v>#DIV/0!</v>
      </c>
      <c r="CN83" s="70">
        <f t="shared" si="201"/>
        <v>0</v>
      </c>
      <c r="CO83" s="192" t="e">
        <f t="shared" si="202"/>
        <v>#VALUE!</v>
      </c>
      <c r="CP83" s="207">
        <f t="shared" si="203"/>
        <v>100</v>
      </c>
      <c r="CQ83" s="70">
        <f t="shared" si="204"/>
        <v>28.37</v>
      </c>
      <c r="CR83" s="192" t="e">
        <f t="shared" si="205"/>
        <v>#VALUE!</v>
      </c>
      <c r="CS83" s="207" t="e">
        <f t="shared" si="206"/>
        <v>#DIV/0!</v>
      </c>
      <c r="CT83" s="70">
        <f t="shared" si="207"/>
        <v>0</v>
      </c>
      <c r="CU83" s="192" t="e">
        <f t="shared" si="208"/>
        <v>#VALUE!</v>
      </c>
      <c r="CV83" s="202">
        <f t="shared" si="209"/>
        <v>0</v>
      </c>
      <c r="CW83" s="70">
        <f t="shared" si="210"/>
        <v>0</v>
      </c>
      <c r="CX83" s="192" t="e">
        <f t="shared" si="211"/>
        <v>#VALUE!</v>
      </c>
      <c r="CY83" s="202">
        <f t="shared" si="212"/>
        <v>1</v>
      </c>
      <c r="CZ83" s="70">
        <f t="shared" si="213"/>
        <v>28.37</v>
      </c>
      <c r="DA83" s="192" t="e">
        <f t="shared" si="214"/>
        <v>#VALUE!</v>
      </c>
    </row>
    <row r="84" spans="1:105" s="55" customFormat="1" ht="15">
      <c r="A84" s="75" t="s">
        <v>58</v>
      </c>
      <c r="B84" s="315" t="s">
        <v>976</v>
      </c>
      <c r="C84" s="315" t="s">
        <v>977</v>
      </c>
      <c r="D84" s="312" t="s">
        <v>978</v>
      </c>
      <c r="E84" s="315" t="s">
        <v>673</v>
      </c>
      <c r="F84" s="313">
        <v>7.32</v>
      </c>
      <c r="G84" s="459">
        <v>58.54</v>
      </c>
      <c r="H84" s="276">
        <f t="shared" si="215"/>
        <v>58.54</v>
      </c>
      <c r="I84" s="368">
        <f t="shared" si="216"/>
        <v>58.54</v>
      </c>
      <c r="J84" s="132">
        <f t="shared" si="217"/>
        <v>0</v>
      </c>
      <c r="K84" s="132">
        <f t="shared" si="218"/>
        <v>0</v>
      </c>
      <c r="L84" s="39" t="e">
        <f t="shared" si="219"/>
        <v>#VALUE!</v>
      </c>
      <c r="M84" s="40" t="e">
        <f t="shared" si="146"/>
        <v>#VALUE!</v>
      </c>
      <c r="N84" s="193" t="e">
        <f t="shared" si="147"/>
        <v>#VALUE!</v>
      </c>
      <c r="O84" s="193" t="e">
        <f t="shared" si="148"/>
        <v>#VALUE!</v>
      </c>
      <c r="P84" s="207">
        <f t="shared" si="149"/>
        <v>0</v>
      </c>
      <c r="Q84" s="70"/>
      <c r="R84" s="208" t="e">
        <f t="shared" si="150"/>
        <v>#VALUE!</v>
      </c>
      <c r="S84" s="207" t="e">
        <f t="shared" si="151"/>
        <v>#DIV/0!</v>
      </c>
      <c r="T84" s="70"/>
      <c r="U84" s="192" t="e">
        <f t="shared" si="152"/>
        <v>#VALUE!</v>
      </c>
      <c r="V84" s="206">
        <f t="shared" si="153"/>
        <v>0</v>
      </c>
      <c r="W84" s="70"/>
      <c r="X84" s="208" t="e">
        <f t="shared" si="154"/>
        <v>#VALUE!</v>
      </c>
      <c r="Y84" s="207" t="e">
        <f t="shared" si="155"/>
        <v>#DIV/0!</v>
      </c>
      <c r="Z84" s="70"/>
      <c r="AA84" s="192" t="e">
        <f t="shared" si="156"/>
        <v>#VALUE!</v>
      </c>
      <c r="AB84" s="206">
        <f t="shared" si="157"/>
        <v>0</v>
      </c>
      <c r="AC84" s="70"/>
      <c r="AD84" s="208" t="e">
        <f t="shared" si="158"/>
        <v>#VALUE!</v>
      </c>
      <c r="AE84" s="207" t="e">
        <f t="shared" si="159"/>
        <v>#DIV/0!</v>
      </c>
      <c r="AF84" s="70"/>
      <c r="AG84" s="192" t="e">
        <f t="shared" si="160"/>
        <v>#VALUE!</v>
      </c>
      <c r="AH84" s="206">
        <f t="shared" si="161"/>
        <v>0</v>
      </c>
      <c r="AI84" s="70"/>
      <c r="AJ84" s="208" t="e">
        <f t="shared" si="162"/>
        <v>#VALUE!</v>
      </c>
      <c r="AK84" s="207" t="e">
        <f t="shared" si="163"/>
        <v>#DIV/0!</v>
      </c>
      <c r="AL84" s="70"/>
      <c r="AM84" s="192" t="e">
        <f t="shared" si="164"/>
        <v>#VALUE!</v>
      </c>
      <c r="AN84" s="206">
        <f t="shared" si="165"/>
        <v>0</v>
      </c>
      <c r="AO84" s="70"/>
      <c r="AP84" s="208" t="e">
        <f t="shared" si="166"/>
        <v>#VALUE!</v>
      </c>
      <c r="AQ84" s="207" t="e">
        <f t="shared" si="167"/>
        <v>#DIV/0!</v>
      </c>
      <c r="AR84" s="70"/>
      <c r="AS84" s="192" t="e">
        <f t="shared" si="168"/>
        <v>#VALUE!</v>
      </c>
      <c r="AT84" s="206">
        <f t="shared" si="169"/>
        <v>0</v>
      </c>
      <c r="AU84" s="70"/>
      <c r="AV84" s="208" t="e">
        <f t="shared" si="170"/>
        <v>#VALUE!</v>
      </c>
      <c r="AW84" s="207" t="e">
        <f t="shared" si="171"/>
        <v>#DIV/0!</v>
      </c>
      <c r="AX84" s="70"/>
      <c r="AY84" s="192" t="e">
        <f t="shared" si="172"/>
        <v>#VALUE!</v>
      </c>
      <c r="AZ84" s="206">
        <f t="shared" si="173"/>
        <v>0</v>
      </c>
      <c r="BA84" s="70"/>
      <c r="BB84" s="208" t="e">
        <f t="shared" si="174"/>
        <v>#VALUE!</v>
      </c>
      <c r="BC84" s="207" t="e">
        <f t="shared" si="175"/>
        <v>#DIV/0!</v>
      </c>
      <c r="BD84" s="70"/>
      <c r="BE84" s="192" t="e">
        <f t="shared" si="176"/>
        <v>#VALUE!</v>
      </c>
      <c r="BF84" s="206">
        <f t="shared" si="177"/>
        <v>0</v>
      </c>
      <c r="BG84" s="70"/>
      <c r="BH84" s="208" t="e">
        <f t="shared" si="178"/>
        <v>#VALUE!</v>
      </c>
      <c r="BI84" s="207" t="e">
        <f t="shared" si="179"/>
        <v>#DIV/0!</v>
      </c>
      <c r="BJ84" s="70"/>
      <c r="BK84" s="192" t="e">
        <f t="shared" si="180"/>
        <v>#VALUE!</v>
      </c>
      <c r="BL84" s="206">
        <f t="shared" si="181"/>
        <v>0</v>
      </c>
      <c r="BM84" s="70"/>
      <c r="BN84" s="208" t="e">
        <f t="shared" si="182"/>
        <v>#VALUE!</v>
      </c>
      <c r="BO84" s="207" t="e">
        <f t="shared" si="183"/>
        <v>#DIV/0!</v>
      </c>
      <c r="BP84" s="70"/>
      <c r="BQ84" s="192" t="e">
        <f t="shared" si="184"/>
        <v>#VALUE!</v>
      </c>
      <c r="BR84" s="206">
        <f t="shared" si="185"/>
        <v>0</v>
      </c>
      <c r="BS84" s="70"/>
      <c r="BT84" s="208" t="e">
        <f t="shared" si="186"/>
        <v>#VALUE!</v>
      </c>
      <c r="BU84" s="207" t="e">
        <f t="shared" si="187"/>
        <v>#DIV/0!</v>
      </c>
      <c r="BV84" s="70"/>
      <c r="BW84" s="192" t="e">
        <f t="shared" si="188"/>
        <v>#VALUE!</v>
      </c>
      <c r="BX84" s="206">
        <f t="shared" si="189"/>
        <v>0</v>
      </c>
      <c r="BY84" s="70"/>
      <c r="BZ84" s="208" t="e">
        <f t="shared" si="190"/>
        <v>#VALUE!</v>
      </c>
      <c r="CA84" s="207" t="e">
        <f t="shared" si="191"/>
        <v>#DIV/0!</v>
      </c>
      <c r="CB84" s="70"/>
      <c r="CC84" s="192" t="e">
        <f t="shared" si="192"/>
        <v>#VALUE!</v>
      </c>
      <c r="CD84" s="206">
        <f t="shared" si="193"/>
        <v>0</v>
      </c>
      <c r="CE84" s="70"/>
      <c r="CF84" s="208" t="e">
        <f t="shared" si="194"/>
        <v>#VALUE!</v>
      </c>
      <c r="CG84" s="207" t="e">
        <f t="shared" si="195"/>
        <v>#DIV/0!</v>
      </c>
      <c r="CH84" s="70"/>
      <c r="CI84" s="192" t="e">
        <f t="shared" si="196"/>
        <v>#VALUE!</v>
      </c>
      <c r="CJ84" s="207">
        <f t="shared" si="197"/>
        <v>0</v>
      </c>
      <c r="CK84" s="70">
        <f t="shared" si="198"/>
        <v>0</v>
      </c>
      <c r="CL84" s="192" t="e">
        <f t="shared" si="199"/>
        <v>#VALUE!</v>
      </c>
      <c r="CM84" s="207" t="e">
        <f t="shared" si="200"/>
        <v>#DIV/0!</v>
      </c>
      <c r="CN84" s="70">
        <f t="shared" si="201"/>
        <v>0</v>
      </c>
      <c r="CO84" s="192" t="e">
        <f t="shared" si="202"/>
        <v>#VALUE!</v>
      </c>
      <c r="CP84" s="207">
        <f t="shared" si="203"/>
        <v>100</v>
      </c>
      <c r="CQ84" s="70">
        <f t="shared" si="204"/>
        <v>58.54</v>
      </c>
      <c r="CR84" s="192" t="e">
        <f t="shared" si="205"/>
        <v>#VALUE!</v>
      </c>
      <c r="CS84" s="207" t="e">
        <f t="shared" si="206"/>
        <v>#DIV/0!</v>
      </c>
      <c r="CT84" s="70">
        <f t="shared" si="207"/>
        <v>0</v>
      </c>
      <c r="CU84" s="192" t="e">
        <f t="shared" si="208"/>
        <v>#VALUE!</v>
      </c>
      <c r="CV84" s="202">
        <f t="shared" si="209"/>
        <v>0</v>
      </c>
      <c r="CW84" s="70">
        <f t="shared" si="210"/>
        <v>0</v>
      </c>
      <c r="CX84" s="192" t="e">
        <f t="shared" si="211"/>
        <v>#VALUE!</v>
      </c>
      <c r="CY84" s="202">
        <f t="shared" si="212"/>
        <v>1</v>
      </c>
      <c r="CZ84" s="70">
        <f t="shared" si="213"/>
        <v>58.54</v>
      </c>
      <c r="DA84" s="192" t="e">
        <f t="shared" si="214"/>
        <v>#VALUE!</v>
      </c>
    </row>
    <row r="85" spans="1:105" s="55" customFormat="1" ht="15">
      <c r="A85" s="75" t="s">
        <v>59</v>
      </c>
      <c r="B85" s="315" t="s">
        <v>402</v>
      </c>
      <c r="C85" s="315" t="s">
        <v>403</v>
      </c>
      <c r="D85" s="312" t="s">
        <v>404</v>
      </c>
      <c r="E85" s="306" t="s">
        <v>669</v>
      </c>
      <c r="F85" s="313">
        <v>24.14</v>
      </c>
      <c r="G85" s="459">
        <v>2</v>
      </c>
      <c r="H85" s="276">
        <f t="shared" si="215"/>
        <v>2</v>
      </c>
      <c r="I85" s="368">
        <f t="shared" si="216"/>
        <v>2</v>
      </c>
      <c r="J85" s="132">
        <f t="shared" si="217"/>
        <v>0</v>
      </c>
      <c r="K85" s="132">
        <f t="shared" si="218"/>
        <v>0</v>
      </c>
      <c r="L85" s="39" t="e">
        <f t="shared" si="219"/>
        <v>#VALUE!</v>
      </c>
      <c r="M85" s="40" t="e">
        <f t="shared" si="146"/>
        <v>#VALUE!</v>
      </c>
      <c r="N85" s="193" t="e">
        <f t="shared" si="147"/>
        <v>#VALUE!</v>
      </c>
      <c r="O85" s="193" t="e">
        <f t="shared" si="148"/>
        <v>#VALUE!</v>
      </c>
      <c r="P85" s="207">
        <f t="shared" si="149"/>
        <v>0</v>
      </c>
      <c r="Q85" s="70"/>
      <c r="R85" s="208" t="e">
        <f t="shared" si="150"/>
        <v>#VALUE!</v>
      </c>
      <c r="S85" s="207" t="e">
        <f t="shared" si="151"/>
        <v>#DIV/0!</v>
      </c>
      <c r="T85" s="70"/>
      <c r="U85" s="192" t="e">
        <f t="shared" si="152"/>
        <v>#VALUE!</v>
      </c>
      <c r="V85" s="206">
        <f t="shared" si="153"/>
        <v>0</v>
      </c>
      <c r="W85" s="70"/>
      <c r="X85" s="208" t="e">
        <f t="shared" si="154"/>
        <v>#VALUE!</v>
      </c>
      <c r="Y85" s="207" t="e">
        <f t="shared" si="155"/>
        <v>#DIV/0!</v>
      </c>
      <c r="Z85" s="70"/>
      <c r="AA85" s="192" t="e">
        <f t="shared" si="156"/>
        <v>#VALUE!</v>
      </c>
      <c r="AB85" s="206">
        <f t="shared" si="157"/>
        <v>0</v>
      </c>
      <c r="AC85" s="70"/>
      <c r="AD85" s="208" t="e">
        <f t="shared" si="158"/>
        <v>#VALUE!</v>
      </c>
      <c r="AE85" s="207" t="e">
        <f t="shared" si="159"/>
        <v>#DIV/0!</v>
      </c>
      <c r="AF85" s="70"/>
      <c r="AG85" s="192" t="e">
        <f t="shared" si="160"/>
        <v>#VALUE!</v>
      </c>
      <c r="AH85" s="206">
        <f t="shared" si="161"/>
        <v>0</v>
      </c>
      <c r="AI85" s="70"/>
      <c r="AJ85" s="208" t="e">
        <f t="shared" si="162"/>
        <v>#VALUE!</v>
      </c>
      <c r="AK85" s="207" t="e">
        <f t="shared" si="163"/>
        <v>#DIV/0!</v>
      </c>
      <c r="AL85" s="70"/>
      <c r="AM85" s="192" t="e">
        <f t="shared" si="164"/>
        <v>#VALUE!</v>
      </c>
      <c r="AN85" s="206">
        <f t="shared" si="165"/>
        <v>0</v>
      </c>
      <c r="AO85" s="70"/>
      <c r="AP85" s="208" t="e">
        <f t="shared" si="166"/>
        <v>#VALUE!</v>
      </c>
      <c r="AQ85" s="207" t="e">
        <f t="shared" si="167"/>
        <v>#DIV/0!</v>
      </c>
      <c r="AR85" s="70"/>
      <c r="AS85" s="192" t="e">
        <f t="shared" si="168"/>
        <v>#VALUE!</v>
      </c>
      <c r="AT85" s="206">
        <f t="shared" si="169"/>
        <v>0</v>
      </c>
      <c r="AU85" s="70"/>
      <c r="AV85" s="208" t="e">
        <f t="shared" si="170"/>
        <v>#VALUE!</v>
      </c>
      <c r="AW85" s="207" t="e">
        <f t="shared" si="171"/>
        <v>#DIV/0!</v>
      </c>
      <c r="AX85" s="70"/>
      <c r="AY85" s="192" t="e">
        <f t="shared" si="172"/>
        <v>#VALUE!</v>
      </c>
      <c r="AZ85" s="206">
        <f t="shared" si="173"/>
        <v>0</v>
      </c>
      <c r="BA85" s="70"/>
      <c r="BB85" s="208" t="e">
        <f t="shared" si="174"/>
        <v>#VALUE!</v>
      </c>
      <c r="BC85" s="207" t="e">
        <f t="shared" si="175"/>
        <v>#DIV/0!</v>
      </c>
      <c r="BD85" s="70"/>
      <c r="BE85" s="192" t="e">
        <f t="shared" si="176"/>
        <v>#VALUE!</v>
      </c>
      <c r="BF85" s="206">
        <f t="shared" si="177"/>
        <v>0</v>
      </c>
      <c r="BG85" s="70"/>
      <c r="BH85" s="208" t="e">
        <f t="shared" si="178"/>
        <v>#VALUE!</v>
      </c>
      <c r="BI85" s="207" t="e">
        <f t="shared" si="179"/>
        <v>#DIV/0!</v>
      </c>
      <c r="BJ85" s="70"/>
      <c r="BK85" s="192" t="e">
        <f t="shared" si="180"/>
        <v>#VALUE!</v>
      </c>
      <c r="BL85" s="206">
        <f t="shared" si="181"/>
        <v>0</v>
      </c>
      <c r="BM85" s="70"/>
      <c r="BN85" s="208" t="e">
        <f t="shared" si="182"/>
        <v>#VALUE!</v>
      </c>
      <c r="BO85" s="207" t="e">
        <f t="shared" si="183"/>
        <v>#DIV/0!</v>
      </c>
      <c r="BP85" s="70"/>
      <c r="BQ85" s="192" t="e">
        <f t="shared" si="184"/>
        <v>#VALUE!</v>
      </c>
      <c r="BR85" s="206">
        <f t="shared" si="185"/>
        <v>0</v>
      </c>
      <c r="BS85" s="70"/>
      <c r="BT85" s="208" t="e">
        <f t="shared" si="186"/>
        <v>#VALUE!</v>
      </c>
      <c r="BU85" s="207" t="e">
        <f t="shared" si="187"/>
        <v>#DIV/0!</v>
      </c>
      <c r="BV85" s="70"/>
      <c r="BW85" s="192" t="e">
        <f t="shared" si="188"/>
        <v>#VALUE!</v>
      </c>
      <c r="BX85" s="206">
        <f t="shared" si="189"/>
        <v>0</v>
      </c>
      <c r="BY85" s="70"/>
      <c r="BZ85" s="208" t="e">
        <f t="shared" si="190"/>
        <v>#VALUE!</v>
      </c>
      <c r="CA85" s="207" t="e">
        <f t="shared" si="191"/>
        <v>#DIV/0!</v>
      </c>
      <c r="CB85" s="70"/>
      <c r="CC85" s="192" t="e">
        <f t="shared" si="192"/>
        <v>#VALUE!</v>
      </c>
      <c r="CD85" s="206">
        <f t="shared" si="193"/>
        <v>0</v>
      </c>
      <c r="CE85" s="70"/>
      <c r="CF85" s="208" t="e">
        <f t="shared" si="194"/>
        <v>#VALUE!</v>
      </c>
      <c r="CG85" s="207" t="e">
        <f t="shared" si="195"/>
        <v>#DIV/0!</v>
      </c>
      <c r="CH85" s="70"/>
      <c r="CI85" s="192" t="e">
        <f t="shared" si="196"/>
        <v>#VALUE!</v>
      </c>
      <c r="CJ85" s="207">
        <f t="shared" si="197"/>
        <v>0</v>
      </c>
      <c r="CK85" s="70">
        <f t="shared" si="198"/>
        <v>0</v>
      </c>
      <c r="CL85" s="192" t="e">
        <f t="shared" si="199"/>
        <v>#VALUE!</v>
      </c>
      <c r="CM85" s="207" t="e">
        <f t="shared" si="200"/>
        <v>#DIV/0!</v>
      </c>
      <c r="CN85" s="70">
        <f t="shared" si="201"/>
        <v>0</v>
      </c>
      <c r="CO85" s="192" t="e">
        <f t="shared" si="202"/>
        <v>#VALUE!</v>
      </c>
      <c r="CP85" s="207">
        <f t="shared" si="203"/>
        <v>100</v>
      </c>
      <c r="CQ85" s="70">
        <f t="shared" si="204"/>
        <v>2</v>
      </c>
      <c r="CR85" s="192" t="e">
        <f t="shared" si="205"/>
        <v>#VALUE!</v>
      </c>
      <c r="CS85" s="207" t="e">
        <f t="shared" si="206"/>
        <v>#DIV/0!</v>
      </c>
      <c r="CT85" s="70">
        <f t="shared" si="207"/>
        <v>0</v>
      </c>
      <c r="CU85" s="192" t="e">
        <f t="shared" si="208"/>
        <v>#VALUE!</v>
      </c>
      <c r="CV85" s="202">
        <f t="shared" si="209"/>
        <v>0</v>
      </c>
      <c r="CW85" s="70">
        <f t="shared" si="210"/>
        <v>0</v>
      </c>
      <c r="CX85" s="192" t="e">
        <f t="shared" si="211"/>
        <v>#VALUE!</v>
      </c>
      <c r="CY85" s="202">
        <f t="shared" si="212"/>
        <v>1</v>
      </c>
      <c r="CZ85" s="70">
        <f t="shared" si="213"/>
        <v>2</v>
      </c>
      <c r="DA85" s="192" t="e">
        <f t="shared" si="214"/>
        <v>#VALUE!</v>
      </c>
    </row>
    <row r="86" spans="1:105" s="55" customFormat="1" ht="15">
      <c r="A86" s="75" t="s">
        <v>60</v>
      </c>
      <c r="B86" s="315" t="s">
        <v>982</v>
      </c>
      <c r="C86" s="315" t="s">
        <v>983</v>
      </c>
      <c r="D86" s="312" t="s">
        <v>984</v>
      </c>
      <c r="E86" s="306" t="s">
        <v>669</v>
      </c>
      <c r="F86" s="313">
        <v>13.03</v>
      </c>
      <c r="G86" s="459">
        <v>25</v>
      </c>
      <c r="H86" s="276">
        <f t="shared" ref="H86:I90" si="220">G86</f>
        <v>25</v>
      </c>
      <c r="I86" s="368">
        <f t="shared" si="220"/>
        <v>25</v>
      </c>
      <c r="J86" s="132">
        <f t="shared" ref="J86:K90" si="221">H86-G86</f>
        <v>0</v>
      </c>
      <c r="K86" s="132">
        <f t="shared" si="221"/>
        <v>0</v>
      </c>
      <c r="L86" s="39" t="e">
        <f t="shared" si="219"/>
        <v>#VALUE!</v>
      </c>
      <c r="M86" s="40" t="e">
        <f t="shared" si="146"/>
        <v>#VALUE!</v>
      </c>
      <c r="N86" s="193" t="e">
        <f t="shared" si="147"/>
        <v>#VALUE!</v>
      </c>
      <c r="O86" s="193" t="e">
        <f t="shared" si="148"/>
        <v>#VALUE!</v>
      </c>
      <c r="P86" s="207">
        <f t="shared" si="149"/>
        <v>0</v>
      </c>
      <c r="Q86" s="70"/>
      <c r="R86" s="208" t="e">
        <f t="shared" si="150"/>
        <v>#VALUE!</v>
      </c>
      <c r="S86" s="207" t="e">
        <f t="shared" si="151"/>
        <v>#DIV/0!</v>
      </c>
      <c r="T86" s="70"/>
      <c r="U86" s="192" t="e">
        <f t="shared" si="152"/>
        <v>#VALUE!</v>
      </c>
      <c r="V86" s="206">
        <f t="shared" si="153"/>
        <v>0</v>
      </c>
      <c r="W86" s="70"/>
      <c r="X86" s="208" t="e">
        <f t="shared" si="154"/>
        <v>#VALUE!</v>
      </c>
      <c r="Y86" s="207" t="e">
        <f t="shared" si="155"/>
        <v>#DIV/0!</v>
      </c>
      <c r="Z86" s="70"/>
      <c r="AA86" s="192" t="e">
        <f t="shared" si="156"/>
        <v>#VALUE!</v>
      </c>
      <c r="AB86" s="206">
        <f t="shared" si="157"/>
        <v>0</v>
      </c>
      <c r="AC86" s="70"/>
      <c r="AD86" s="208" t="e">
        <f t="shared" si="158"/>
        <v>#VALUE!</v>
      </c>
      <c r="AE86" s="207" t="e">
        <f t="shared" si="159"/>
        <v>#DIV/0!</v>
      </c>
      <c r="AF86" s="70"/>
      <c r="AG86" s="192" t="e">
        <f t="shared" si="160"/>
        <v>#VALUE!</v>
      </c>
      <c r="AH86" s="206">
        <f t="shared" si="161"/>
        <v>0</v>
      </c>
      <c r="AI86" s="70"/>
      <c r="AJ86" s="208" t="e">
        <f t="shared" si="162"/>
        <v>#VALUE!</v>
      </c>
      <c r="AK86" s="207" t="e">
        <f t="shared" si="163"/>
        <v>#DIV/0!</v>
      </c>
      <c r="AL86" s="70"/>
      <c r="AM86" s="192" t="e">
        <f t="shared" si="164"/>
        <v>#VALUE!</v>
      </c>
      <c r="AN86" s="206">
        <f t="shared" si="165"/>
        <v>0</v>
      </c>
      <c r="AO86" s="70"/>
      <c r="AP86" s="208" t="e">
        <f t="shared" si="166"/>
        <v>#VALUE!</v>
      </c>
      <c r="AQ86" s="207" t="e">
        <f t="shared" si="167"/>
        <v>#DIV/0!</v>
      </c>
      <c r="AR86" s="70"/>
      <c r="AS86" s="192" t="e">
        <f t="shared" si="168"/>
        <v>#VALUE!</v>
      </c>
      <c r="AT86" s="206">
        <f t="shared" si="169"/>
        <v>0</v>
      </c>
      <c r="AU86" s="70"/>
      <c r="AV86" s="208" t="e">
        <f t="shared" si="170"/>
        <v>#VALUE!</v>
      </c>
      <c r="AW86" s="207" t="e">
        <f t="shared" si="171"/>
        <v>#DIV/0!</v>
      </c>
      <c r="AX86" s="70"/>
      <c r="AY86" s="192" t="e">
        <f t="shared" si="172"/>
        <v>#VALUE!</v>
      </c>
      <c r="AZ86" s="206">
        <f t="shared" si="173"/>
        <v>0</v>
      </c>
      <c r="BA86" s="70"/>
      <c r="BB86" s="208" t="e">
        <f t="shared" si="174"/>
        <v>#VALUE!</v>
      </c>
      <c r="BC86" s="207" t="e">
        <f t="shared" si="175"/>
        <v>#DIV/0!</v>
      </c>
      <c r="BD86" s="70"/>
      <c r="BE86" s="192" t="e">
        <f t="shared" si="176"/>
        <v>#VALUE!</v>
      </c>
      <c r="BF86" s="206">
        <f t="shared" si="177"/>
        <v>0</v>
      </c>
      <c r="BG86" s="70"/>
      <c r="BH86" s="208" t="e">
        <f t="shared" si="178"/>
        <v>#VALUE!</v>
      </c>
      <c r="BI86" s="207" t="e">
        <f t="shared" si="179"/>
        <v>#DIV/0!</v>
      </c>
      <c r="BJ86" s="70"/>
      <c r="BK86" s="192" t="e">
        <f t="shared" si="180"/>
        <v>#VALUE!</v>
      </c>
      <c r="BL86" s="206">
        <f t="shared" si="181"/>
        <v>0</v>
      </c>
      <c r="BM86" s="70"/>
      <c r="BN86" s="208" t="e">
        <f t="shared" si="182"/>
        <v>#VALUE!</v>
      </c>
      <c r="BO86" s="207" t="e">
        <f t="shared" si="183"/>
        <v>#DIV/0!</v>
      </c>
      <c r="BP86" s="70"/>
      <c r="BQ86" s="192" t="e">
        <f t="shared" si="184"/>
        <v>#VALUE!</v>
      </c>
      <c r="BR86" s="206">
        <f t="shared" si="185"/>
        <v>0</v>
      </c>
      <c r="BS86" s="70"/>
      <c r="BT86" s="208" t="e">
        <f t="shared" si="186"/>
        <v>#VALUE!</v>
      </c>
      <c r="BU86" s="207" t="e">
        <f t="shared" si="187"/>
        <v>#DIV/0!</v>
      </c>
      <c r="BV86" s="70"/>
      <c r="BW86" s="192" t="e">
        <f t="shared" si="188"/>
        <v>#VALUE!</v>
      </c>
      <c r="BX86" s="206">
        <f t="shared" si="189"/>
        <v>0</v>
      </c>
      <c r="BY86" s="70"/>
      <c r="BZ86" s="208" t="e">
        <f t="shared" si="190"/>
        <v>#VALUE!</v>
      </c>
      <c r="CA86" s="207" t="e">
        <f t="shared" si="191"/>
        <v>#DIV/0!</v>
      </c>
      <c r="CB86" s="70"/>
      <c r="CC86" s="192" t="e">
        <f t="shared" si="192"/>
        <v>#VALUE!</v>
      </c>
      <c r="CD86" s="206">
        <f t="shared" si="193"/>
        <v>0</v>
      </c>
      <c r="CE86" s="70"/>
      <c r="CF86" s="208" t="e">
        <f t="shared" si="194"/>
        <v>#VALUE!</v>
      </c>
      <c r="CG86" s="207" t="e">
        <f t="shared" si="195"/>
        <v>#DIV/0!</v>
      </c>
      <c r="CH86" s="70"/>
      <c r="CI86" s="192" t="e">
        <f t="shared" si="196"/>
        <v>#VALUE!</v>
      </c>
      <c r="CJ86" s="207">
        <f t="shared" si="197"/>
        <v>0</v>
      </c>
      <c r="CK86" s="70">
        <f t="shared" si="198"/>
        <v>0</v>
      </c>
      <c r="CL86" s="192" t="e">
        <f t="shared" si="199"/>
        <v>#VALUE!</v>
      </c>
      <c r="CM86" s="207" t="e">
        <f t="shared" si="200"/>
        <v>#DIV/0!</v>
      </c>
      <c r="CN86" s="70">
        <f t="shared" si="201"/>
        <v>0</v>
      </c>
      <c r="CO86" s="192" t="e">
        <f t="shared" si="202"/>
        <v>#VALUE!</v>
      </c>
      <c r="CP86" s="207">
        <f t="shared" si="203"/>
        <v>100</v>
      </c>
      <c r="CQ86" s="70">
        <f t="shared" si="204"/>
        <v>25</v>
      </c>
      <c r="CR86" s="192" t="e">
        <f t="shared" si="205"/>
        <v>#VALUE!</v>
      </c>
      <c r="CS86" s="207" t="e">
        <f t="shared" si="206"/>
        <v>#DIV/0!</v>
      </c>
      <c r="CT86" s="70">
        <f t="shared" si="207"/>
        <v>0</v>
      </c>
      <c r="CU86" s="192" t="e">
        <f t="shared" si="208"/>
        <v>#VALUE!</v>
      </c>
      <c r="CV86" s="202">
        <f t="shared" si="209"/>
        <v>0</v>
      </c>
      <c r="CW86" s="70">
        <f t="shared" si="210"/>
        <v>0</v>
      </c>
      <c r="CX86" s="192" t="e">
        <f t="shared" si="211"/>
        <v>#VALUE!</v>
      </c>
      <c r="CY86" s="202">
        <f t="shared" si="212"/>
        <v>1</v>
      </c>
      <c r="CZ86" s="70">
        <f t="shared" si="213"/>
        <v>25</v>
      </c>
      <c r="DA86" s="192" t="e">
        <f t="shared" si="214"/>
        <v>#VALUE!</v>
      </c>
    </row>
    <row r="87" spans="1:105" s="55" customFormat="1" ht="15">
      <c r="A87" s="75" t="s">
        <v>61</v>
      </c>
      <c r="B87" s="67" t="s">
        <v>405</v>
      </c>
      <c r="C87" s="315" t="s">
        <v>406</v>
      </c>
      <c r="D87" s="259" t="s">
        <v>407</v>
      </c>
      <c r="E87" s="306" t="s">
        <v>669</v>
      </c>
      <c r="F87" s="506">
        <v>19.54</v>
      </c>
      <c r="G87" s="459">
        <v>2</v>
      </c>
      <c r="H87" s="276">
        <f t="shared" si="220"/>
        <v>2</v>
      </c>
      <c r="I87" s="368">
        <f t="shared" si="220"/>
        <v>2</v>
      </c>
      <c r="J87" s="132">
        <f t="shared" si="221"/>
        <v>0</v>
      </c>
      <c r="K87" s="132">
        <f t="shared" si="221"/>
        <v>0</v>
      </c>
      <c r="L87" s="39" t="e">
        <f t="shared" si="219"/>
        <v>#VALUE!</v>
      </c>
      <c r="M87" s="40" t="e">
        <f t="shared" si="146"/>
        <v>#VALUE!</v>
      </c>
      <c r="N87" s="193" t="e">
        <f t="shared" si="147"/>
        <v>#VALUE!</v>
      </c>
      <c r="O87" s="193" t="e">
        <f t="shared" si="148"/>
        <v>#VALUE!</v>
      </c>
      <c r="P87" s="207">
        <f t="shared" si="149"/>
        <v>0</v>
      </c>
      <c r="Q87" s="70"/>
      <c r="R87" s="208" t="e">
        <f t="shared" si="150"/>
        <v>#VALUE!</v>
      </c>
      <c r="S87" s="207" t="e">
        <f t="shared" si="151"/>
        <v>#DIV/0!</v>
      </c>
      <c r="T87" s="70"/>
      <c r="U87" s="192" t="e">
        <f t="shared" si="152"/>
        <v>#VALUE!</v>
      </c>
      <c r="V87" s="206">
        <f t="shared" si="153"/>
        <v>0</v>
      </c>
      <c r="W87" s="70"/>
      <c r="X87" s="208" t="e">
        <f t="shared" si="154"/>
        <v>#VALUE!</v>
      </c>
      <c r="Y87" s="207" t="e">
        <f t="shared" si="155"/>
        <v>#DIV/0!</v>
      </c>
      <c r="Z87" s="70"/>
      <c r="AA87" s="192" t="e">
        <f t="shared" si="156"/>
        <v>#VALUE!</v>
      </c>
      <c r="AB87" s="206">
        <f t="shared" si="157"/>
        <v>0</v>
      </c>
      <c r="AC87" s="70"/>
      <c r="AD87" s="208" t="e">
        <f t="shared" si="158"/>
        <v>#VALUE!</v>
      </c>
      <c r="AE87" s="207" t="e">
        <f t="shared" si="159"/>
        <v>#DIV/0!</v>
      </c>
      <c r="AF87" s="70"/>
      <c r="AG87" s="192" t="e">
        <f t="shared" si="160"/>
        <v>#VALUE!</v>
      </c>
      <c r="AH87" s="206">
        <f t="shared" si="161"/>
        <v>0</v>
      </c>
      <c r="AI87" s="70"/>
      <c r="AJ87" s="208" t="e">
        <f t="shared" si="162"/>
        <v>#VALUE!</v>
      </c>
      <c r="AK87" s="207" t="e">
        <f t="shared" si="163"/>
        <v>#DIV/0!</v>
      </c>
      <c r="AL87" s="70"/>
      <c r="AM87" s="192" t="e">
        <f t="shared" si="164"/>
        <v>#VALUE!</v>
      </c>
      <c r="AN87" s="206">
        <f t="shared" si="165"/>
        <v>0</v>
      </c>
      <c r="AO87" s="70"/>
      <c r="AP87" s="208" t="e">
        <f t="shared" si="166"/>
        <v>#VALUE!</v>
      </c>
      <c r="AQ87" s="207" t="e">
        <f t="shared" si="167"/>
        <v>#DIV/0!</v>
      </c>
      <c r="AR87" s="70"/>
      <c r="AS87" s="192" t="e">
        <f t="shared" si="168"/>
        <v>#VALUE!</v>
      </c>
      <c r="AT87" s="206">
        <f t="shared" si="169"/>
        <v>0</v>
      </c>
      <c r="AU87" s="70"/>
      <c r="AV87" s="208" t="e">
        <f t="shared" si="170"/>
        <v>#VALUE!</v>
      </c>
      <c r="AW87" s="207" t="e">
        <f t="shared" si="171"/>
        <v>#DIV/0!</v>
      </c>
      <c r="AX87" s="70"/>
      <c r="AY87" s="192" t="e">
        <f t="shared" si="172"/>
        <v>#VALUE!</v>
      </c>
      <c r="AZ87" s="206">
        <f t="shared" si="173"/>
        <v>0</v>
      </c>
      <c r="BA87" s="70"/>
      <c r="BB87" s="208" t="e">
        <f t="shared" si="174"/>
        <v>#VALUE!</v>
      </c>
      <c r="BC87" s="207" t="e">
        <f t="shared" si="175"/>
        <v>#DIV/0!</v>
      </c>
      <c r="BD87" s="70"/>
      <c r="BE87" s="192" t="e">
        <f t="shared" si="176"/>
        <v>#VALUE!</v>
      </c>
      <c r="BF87" s="206">
        <f t="shared" si="177"/>
        <v>0</v>
      </c>
      <c r="BG87" s="70"/>
      <c r="BH87" s="208" t="e">
        <f t="shared" si="178"/>
        <v>#VALUE!</v>
      </c>
      <c r="BI87" s="207" t="e">
        <f t="shared" si="179"/>
        <v>#DIV/0!</v>
      </c>
      <c r="BJ87" s="70"/>
      <c r="BK87" s="192" t="e">
        <f t="shared" si="180"/>
        <v>#VALUE!</v>
      </c>
      <c r="BL87" s="206">
        <f t="shared" si="181"/>
        <v>0</v>
      </c>
      <c r="BM87" s="70"/>
      <c r="BN87" s="208" t="e">
        <f t="shared" si="182"/>
        <v>#VALUE!</v>
      </c>
      <c r="BO87" s="207" t="e">
        <f t="shared" si="183"/>
        <v>#DIV/0!</v>
      </c>
      <c r="BP87" s="70"/>
      <c r="BQ87" s="192" t="e">
        <f t="shared" si="184"/>
        <v>#VALUE!</v>
      </c>
      <c r="BR87" s="206">
        <f t="shared" si="185"/>
        <v>0</v>
      </c>
      <c r="BS87" s="70"/>
      <c r="BT87" s="208" t="e">
        <f t="shared" si="186"/>
        <v>#VALUE!</v>
      </c>
      <c r="BU87" s="207" t="e">
        <f t="shared" si="187"/>
        <v>#DIV/0!</v>
      </c>
      <c r="BV87" s="70"/>
      <c r="BW87" s="192" t="e">
        <f t="shared" si="188"/>
        <v>#VALUE!</v>
      </c>
      <c r="BX87" s="206">
        <f t="shared" si="189"/>
        <v>0</v>
      </c>
      <c r="BY87" s="70"/>
      <c r="BZ87" s="208" t="e">
        <f t="shared" si="190"/>
        <v>#VALUE!</v>
      </c>
      <c r="CA87" s="207" t="e">
        <f t="shared" si="191"/>
        <v>#DIV/0!</v>
      </c>
      <c r="CB87" s="70"/>
      <c r="CC87" s="192" t="e">
        <f t="shared" si="192"/>
        <v>#VALUE!</v>
      </c>
      <c r="CD87" s="206">
        <f t="shared" si="193"/>
        <v>0</v>
      </c>
      <c r="CE87" s="70"/>
      <c r="CF87" s="208" t="e">
        <f t="shared" si="194"/>
        <v>#VALUE!</v>
      </c>
      <c r="CG87" s="207" t="e">
        <f t="shared" si="195"/>
        <v>#DIV/0!</v>
      </c>
      <c r="CH87" s="70"/>
      <c r="CI87" s="192" t="e">
        <f t="shared" si="196"/>
        <v>#VALUE!</v>
      </c>
      <c r="CJ87" s="207">
        <f t="shared" si="197"/>
        <v>0</v>
      </c>
      <c r="CK87" s="70">
        <f t="shared" si="198"/>
        <v>0</v>
      </c>
      <c r="CL87" s="192" t="e">
        <f t="shared" si="199"/>
        <v>#VALUE!</v>
      </c>
      <c r="CM87" s="207" t="e">
        <f t="shared" si="200"/>
        <v>#DIV/0!</v>
      </c>
      <c r="CN87" s="70">
        <f t="shared" si="201"/>
        <v>0</v>
      </c>
      <c r="CO87" s="192" t="e">
        <f t="shared" si="202"/>
        <v>#VALUE!</v>
      </c>
      <c r="CP87" s="207">
        <f t="shared" si="203"/>
        <v>100</v>
      </c>
      <c r="CQ87" s="70">
        <f t="shared" si="204"/>
        <v>2</v>
      </c>
      <c r="CR87" s="192" t="e">
        <f t="shared" si="205"/>
        <v>#VALUE!</v>
      </c>
      <c r="CS87" s="207" t="e">
        <f t="shared" si="206"/>
        <v>#DIV/0!</v>
      </c>
      <c r="CT87" s="70">
        <f t="shared" si="207"/>
        <v>0</v>
      </c>
      <c r="CU87" s="192" t="e">
        <f t="shared" si="208"/>
        <v>#VALUE!</v>
      </c>
      <c r="CV87" s="202">
        <f t="shared" si="209"/>
        <v>0</v>
      </c>
      <c r="CW87" s="70">
        <f t="shared" si="210"/>
        <v>0</v>
      </c>
      <c r="CX87" s="192" t="e">
        <f t="shared" si="211"/>
        <v>#VALUE!</v>
      </c>
      <c r="CY87" s="202">
        <f t="shared" si="212"/>
        <v>1</v>
      </c>
      <c r="CZ87" s="70">
        <f t="shared" si="213"/>
        <v>2</v>
      </c>
      <c r="DA87" s="192" t="e">
        <f t="shared" si="214"/>
        <v>#VALUE!</v>
      </c>
    </row>
    <row r="88" spans="1:105" s="55" customFormat="1" ht="15">
      <c r="A88" s="75" t="s">
        <v>62</v>
      </c>
      <c r="B88" s="315" t="s">
        <v>408</v>
      </c>
      <c r="C88" s="315" t="s">
        <v>409</v>
      </c>
      <c r="D88" s="312" t="s">
        <v>410</v>
      </c>
      <c r="E88" s="306" t="s">
        <v>669</v>
      </c>
      <c r="F88" s="313">
        <v>15.86</v>
      </c>
      <c r="G88" s="459">
        <v>1</v>
      </c>
      <c r="H88" s="276">
        <f t="shared" si="220"/>
        <v>1</v>
      </c>
      <c r="I88" s="368">
        <f t="shared" si="220"/>
        <v>1</v>
      </c>
      <c r="J88" s="132">
        <f t="shared" si="221"/>
        <v>0</v>
      </c>
      <c r="K88" s="132">
        <f t="shared" si="221"/>
        <v>0</v>
      </c>
      <c r="L88" s="39" t="e">
        <f t="shared" si="219"/>
        <v>#VALUE!</v>
      </c>
      <c r="M88" s="40" t="e">
        <f t="shared" si="146"/>
        <v>#VALUE!</v>
      </c>
      <c r="N88" s="193" t="e">
        <f t="shared" si="147"/>
        <v>#VALUE!</v>
      </c>
      <c r="O88" s="193" t="e">
        <f t="shared" si="148"/>
        <v>#VALUE!</v>
      </c>
      <c r="P88" s="207">
        <f t="shared" si="149"/>
        <v>0</v>
      </c>
      <c r="Q88" s="70"/>
      <c r="R88" s="208" t="e">
        <f t="shared" si="150"/>
        <v>#VALUE!</v>
      </c>
      <c r="S88" s="207" t="e">
        <f t="shared" si="151"/>
        <v>#DIV/0!</v>
      </c>
      <c r="T88" s="70"/>
      <c r="U88" s="192" t="e">
        <f t="shared" si="152"/>
        <v>#VALUE!</v>
      </c>
      <c r="V88" s="206">
        <f t="shared" si="153"/>
        <v>0</v>
      </c>
      <c r="W88" s="70"/>
      <c r="X88" s="208" t="e">
        <f t="shared" si="154"/>
        <v>#VALUE!</v>
      </c>
      <c r="Y88" s="207" t="e">
        <f t="shared" si="155"/>
        <v>#DIV/0!</v>
      </c>
      <c r="Z88" s="70"/>
      <c r="AA88" s="192" t="e">
        <f t="shared" si="156"/>
        <v>#VALUE!</v>
      </c>
      <c r="AB88" s="206">
        <f t="shared" si="157"/>
        <v>0</v>
      </c>
      <c r="AC88" s="70"/>
      <c r="AD88" s="208" t="e">
        <f t="shared" si="158"/>
        <v>#VALUE!</v>
      </c>
      <c r="AE88" s="207" t="e">
        <f t="shared" si="159"/>
        <v>#DIV/0!</v>
      </c>
      <c r="AF88" s="70"/>
      <c r="AG88" s="192" t="e">
        <f t="shared" si="160"/>
        <v>#VALUE!</v>
      </c>
      <c r="AH88" s="206">
        <f t="shared" si="161"/>
        <v>0</v>
      </c>
      <c r="AI88" s="70"/>
      <c r="AJ88" s="208" t="e">
        <f t="shared" si="162"/>
        <v>#VALUE!</v>
      </c>
      <c r="AK88" s="207" t="e">
        <f t="shared" si="163"/>
        <v>#DIV/0!</v>
      </c>
      <c r="AL88" s="70"/>
      <c r="AM88" s="192" t="e">
        <f t="shared" si="164"/>
        <v>#VALUE!</v>
      </c>
      <c r="AN88" s="206">
        <f t="shared" si="165"/>
        <v>0</v>
      </c>
      <c r="AO88" s="70"/>
      <c r="AP88" s="208" t="e">
        <f t="shared" si="166"/>
        <v>#VALUE!</v>
      </c>
      <c r="AQ88" s="207" t="e">
        <f t="shared" si="167"/>
        <v>#DIV/0!</v>
      </c>
      <c r="AR88" s="70"/>
      <c r="AS88" s="192" t="e">
        <f t="shared" si="168"/>
        <v>#VALUE!</v>
      </c>
      <c r="AT88" s="206">
        <f t="shared" si="169"/>
        <v>0</v>
      </c>
      <c r="AU88" s="70"/>
      <c r="AV88" s="208" t="e">
        <f t="shared" si="170"/>
        <v>#VALUE!</v>
      </c>
      <c r="AW88" s="207" t="e">
        <f t="shared" si="171"/>
        <v>#DIV/0!</v>
      </c>
      <c r="AX88" s="70"/>
      <c r="AY88" s="192" t="e">
        <f t="shared" si="172"/>
        <v>#VALUE!</v>
      </c>
      <c r="AZ88" s="206">
        <f t="shared" si="173"/>
        <v>0</v>
      </c>
      <c r="BA88" s="70"/>
      <c r="BB88" s="208" t="e">
        <f t="shared" si="174"/>
        <v>#VALUE!</v>
      </c>
      <c r="BC88" s="207" t="e">
        <f t="shared" si="175"/>
        <v>#DIV/0!</v>
      </c>
      <c r="BD88" s="70"/>
      <c r="BE88" s="192" t="e">
        <f t="shared" si="176"/>
        <v>#VALUE!</v>
      </c>
      <c r="BF88" s="206">
        <f t="shared" si="177"/>
        <v>0</v>
      </c>
      <c r="BG88" s="70"/>
      <c r="BH88" s="208" t="e">
        <f t="shared" si="178"/>
        <v>#VALUE!</v>
      </c>
      <c r="BI88" s="207" t="e">
        <f t="shared" si="179"/>
        <v>#DIV/0!</v>
      </c>
      <c r="BJ88" s="70"/>
      <c r="BK88" s="192" t="e">
        <f t="shared" si="180"/>
        <v>#VALUE!</v>
      </c>
      <c r="BL88" s="206">
        <f t="shared" si="181"/>
        <v>0</v>
      </c>
      <c r="BM88" s="70"/>
      <c r="BN88" s="208" t="e">
        <f t="shared" si="182"/>
        <v>#VALUE!</v>
      </c>
      <c r="BO88" s="207" t="e">
        <f t="shared" si="183"/>
        <v>#DIV/0!</v>
      </c>
      <c r="BP88" s="70"/>
      <c r="BQ88" s="192" t="e">
        <f t="shared" si="184"/>
        <v>#VALUE!</v>
      </c>
      <c r="BR88" s="206">
        <f t="shared" si="185"/>
        <v>0</v>
      </c>
      <c r="BS88" s="70"/>
      <c r="BT88" s="208" t="e">
        <f t="shared" si="186"/>
        <v>#VALUE!</v>
      </c>
      <c r="BU88" s="207" t="e">
        <f t="shared" si="187"/>
        <v>#DIV/0!</v>
      </c>
      <c r="BV88" s="70"/>
      <c r="BW88" s="192" t="e">
        <f t="shared" si="188"/>
        <v>#VALUE!</v>
      </c>
      <c r="BX88" s="206">
        <f t="shared" si="189"/>
        <v>0</v>
      </c>
      <c r="BY88" s="70"/>
      <c r="BZ88" s="208" t="e">
        <f t="shared" si="190"/>
        <v>#VALUE!</v>
      </c>
      <c r="CA88" s="207" t="e">
        <f t="shared" si="191"/>
        <v>#DIV/0!</v>
      </c>
      <c r="CB88" s="70"/>
      <c r="CC88" s="192" t="e">
        <f t="shared" si="192"/>
        <v>#VALUE!</v>
      </c>
      <c r="CD88" s="206">
        <f t="shared" si="193"/>
        <v>0</v>
      </c>
      <c r="CE88" s="70"/>
      <c r="CF88" s="208" t="e">
        <f t="shared" si="194"/>
        <v>#VALUE!</v>
      </c>
      <c r="CG88" s="207" t="e">
        <f t="shared" si="195"/>
        <v>#DIV/0!</v>
      </c>
      <c r="CH88" s="70"/>
      <c r="CI88" s="192" t="e">
        <f t="shared" si="196"/>
        <v>#VALUE!</v>
      </c>
      <c r="CJ88" s="207">
        <f t="shared" si="197"/>
        <v>0</v>
      </c>
      <c r="CK88" s="70">
        <f t="shared" si="198"/>
        <v>0</v>
      </c>
      <c r="CL88" s="192" t="e">
        <f t="shared" si="199"/>
        <v>#VALUE!</v>
      </c>
      <c r="CM88" s="207" t="e">
        <f t="shared" si="200"/>
        <v>#DIV/0!</v>
      </c>
      <c r="CN88" s="70">
        <f t="shared" si="201"/>
        <v>0</v>
      </c>
      <c r="CO88" s="192" t="e">
        <f t="shared" si="202"/>
        <v>#VALUE!</v>
      </c>
      <c r="CP88" s="207">
        <f t="shared" si="203"/>
        <v>100</v>
      </c>
      <c r="CQ88" s="70">
        <f t="shared" si="204"/>
        <v>1</v>
      </c>
      <c r="CR88" s="192" t="e">
        <f t="shared" si="205"/>
        <v>#VALUE!</v>
      </c>
      <c r="CS88" s="207" t="e">
        <f t="shared" si="206"/>
        <v>#DIV/0!</v>
      </c>
      <c r="CT88" s="70">
        <f t="shared" si="207"/>
        <v>0</v>
      </c>
      <c r="CU88" s="192" t="e">
        <f t="shared" si="208"/>
        <v>#VALUE!</v>
      </c>
      <c r="CV88" s="202">
        <f t="shared" si="209"/>
        <v>0</v>
      </c>
      <c r="CW88" s="70">
        <f t="shared" si="210"/>
        <v>0</v>
      </c>
      <c r="CX88" s="192" t="e">
        <f t="shared" si="211"/>
        <v>#VALUE!</v>
      </c>
      <c r="CY88" s="202">
        <f t="shared" si="212"/>
        <v>1</v>
      </c>
      <c r="CZ88" s="70">
        <f t="shared" si="213"/>
        <v>1</v>
      </c>
      <c r="DA88" s="192" t="e">
        <f t="shared" si="214"/>
        <v>#VALUE!</v>
      </c>
    </row>
    <row r="89" spans="1:105" s="55" customFormat="1" ht="42.75">
      <c r="A89" s="75" t="s">
        <v>63</v>
      </c>
      <c r="B89" s="315" t="s">
        <v>810</v>
      </c>
      <c r="C89" s="315" t="s">
        <v>588</v>
      </c>
      <c r="D89" s="463" t="s">
        <v>411</v>
      </c>
      <c r="E89" s="306" t="s">
        <v>669</v>
      </c>
      <c r="F89" s="464">
        <v>8007.09</v>
      </c>
      <c r="G89" s="459">
        <v>1</v>
      </c>
      <c r="H89" s="276">
        <f t="shared" si="220"/>
        <v>1</v>
      </c>
      <c r="I89" s="368">
        <f t="shared" si="220"/>
        <v>1</v>
      </c>
      <c r="J89" s="132">
        <f t="shared" si="221"/>
        <v>0</v>
      </c>
      <c r="K89" s="132">
        <f t="shared" si="221"/>
        <v>0</v>
      </c>
      <c r="L89" s="39" t="e">
        <f t="shared" si="219"/>
        <v>#VALUE!</v>
      </c>
      <c r="M89" s="40" t="e">
        <f t="shared" si="146"/>
        <v>#VALUE!</v>
      </c>
      <c r="N89" s="193" t="e">
        <f t="shared" si="147"/>
        <v>#VALUE!</v>
      </c>
      <c r="O89" s="193" t="e">
        <f t="shared" si="148"/>
        <v>#VALUE!</v>
      </c>
      <c r="P89" s="207">
        <f t="shared" si="149"/>
        <v>0</v>
      </c>
      <c r="Q89" s="70"/>
      <c r="R89" s="208" t="e">
        <f t="shared" si="150"/>
        <v>#VALUE!</v>
      </c>
      <c r="S89" s="207" t="e">
        <f t="shared" si="151"/>
        <v>#DIV/0!</v>
      </c>
      <c r="T89" s="70"/>
      <c r="U89" s="192" t="e">
        <f t="shared" si="152"/>
        <v>#VALUE!</v>
      </c>
      <c r="V89" s="206">
        <f t="shared" si="153"/>
        <v>0</v>
      </c>
      <c r="W89" s="70"/>
      <c r="X89" s="208" t="e">
        <f t="shared" si="154"/>
        <v>#VALUE!</v>
      </c>
      <c r="Y89" s="207" t="e">
        <f t="shared" si="155"/>
        <v>#DIV/0!</v>
      </c>
      <c r="Z89" s="70"/>
      <c r="AA89" s="192" t="e">
        <f t="shared" si="156"/>
        <v>#VALUE!</v>
      </c>
      <c r="AB89" s="206">
        <f t="shared" si="157"/>
        <v>0</v>
      </c>
      <c r="AC89" s="70"/>
      <c r="AD89" s="208" t="e">
        <f t="shared" si="158"/>
        <v>#VALUE!</v>
      </c>
      <c r="AE89" s="207" t="e">
        <f t="shared" si="159"/>
        <v>#DIV/0!</v>
      </c>
      <c r="AF89" s="70"/>
      <c r="AG89" s="192" t="e">
        <f t="shared" si="160"/>
        <v>#VALUE!</v>
      </c>
      <c r="AH89" s="206">
        <f t="shared" si="161"/>
        <v>0</v>
      </c>
      <c r="AI89" s="70"/>
      <c r="AJ89" s="208" t="e">
        <f t="shared" si="162"/>
        <v>#VALUE!</v>
      </c>
      <c r="AK89" s="207" t="e">
        <f t="shared" si="163"/>
        <v>#DIV/0!</v>
      </c>
      <c r="AL89" s="70"/>
      <c r="AM89" s="192" t="e">
        <f t="shared" si="164"/>
        <v>#VALUE!</v>
      </c>
      <c r="AN89" s="206">
        <f t="shared" si="165"/>
        <v>0</v>
      </c>
      <c r="AO89" s="70"/>
      <c r="AP89" s="208" t="e">
        <f t="shared" si="166"/>
        <v>#VALUE!</v>
      </c>
      <c r="AQ89" s="207" t="e">
        <f t="shared" si="167"/>
        <v>#DIV/0!</v>
      </c>
      <c r="AR89" s="70"/>
      <c r="AS89" s="192" t="e">
        <f t="shared" si="168"/>
        <v>#VALUE!</v>
      </c>
      <c r="AT89" s="206">
        <f t="shared" si="169"/>
        <v>0</v>
      </c>
      <c r="AU89" s="70"/>
      <c r="AV89" s="208" t="e">
        <f t="shared" si="170"/>
        <v>#VALUE!</v>
      </c>
      <c r="AW89" s="207" t="e">
        <f t="shared" si="171"/>
        <v>#DIV/0!</v>
      </c>
      <c r="AX89" s="70"/>
      <c r="AY89" s="192" t="e">
        <f t="shared" si="172"/>
        <v>#VALUE!</v>
      </c>
      <c r="AZ89" s="206">
        <f t="shared" si="173"/>
        <v>0</v>
      </c>
      <c r="BA89" s="70"/>
      <c r="BB89" s="208" t="e">
        <f t="shared" si="174"/>
        <v>#VALUE!</v>
      </c>
      <c r="BC89" s="207" t="e">
        <f t="shared" si="175"/>
        <v>#DIV/0!</v>
      </c>
      <c r="BD89" s="70"/>
      <c r="BE89" s="192" t="e">
        <f t="shared" si="176"/>
        <v>#VALUE!</v>
      </c>
      <c r="BF89" s="206">
        <f t="shared" si="177"/>
        <v>0</v>
      </c>
      <c r="BG89" s="70"/>
      <c r="BH89" s="208" t="e">
        <f t="shared" si="178"/>
        <v>#VALUE!</v>
      </c>
      <c r="BI89" s="207" t="e">
        <f t="shared" si="179"/>
        <v>#DIV/0!</v>
      </c>
      <c r="BJ89" s="70"/>
      <c r="BK89" s="192" t="e">
        <f t="shared" si="180"/>
        <v>#VALUE!</v>
      </c>
      <c r="BL89" s="206">
        <f t="shared" si="181"/>
        <v>0</v>
      </c>
      <c r="BM89" s="70"/>
      <c r="BN89" s="208" t="e">
        <f t="shared" si="182"/>
        <v>#VALUE!</v>
      </c>
      <c r="BO89" s="207" t="e">
        <f t="shared" si="183"/>
        <v>#DIV/0!</v>
      </c>
      <c r="BP89" s="70"/>
      <c r="BQ89" s="192" t="e">
        <f t="shared" si="184"/>
        <v>#VALUE!</v>
      </c>
      <c r="BR89" s="206">
        <f t="shared" si="185"/>
        <v>0</v>
      </c>
      <c r="BS89" s="70"/>
      <c r="BT89" s="208" t="e">
        <f t="shared" si="186"/>
        <v>#VALUE!</v>
      </c>
      <c r="BU89" s="207" t="e">
        <f t="shared" si="187"/>
        <v>#DIV/0!</v>
      </c>
      <c r="BV89" s="70"/>
      <c r="BW89" s="192" t="e">
        <f t="shared" si="188"/>
        <v>#VALUE!</v>
      </c>
      <c r="BX89" s="206">
        <f t="shared" si="189"/>
        <v>0</v>
      </c>
      <c r="BY89" s="70"/>
      <c r="BZ89" s="208" t="e">
        <f t="shared" si="190"/>
        <v>#VALUE!</v>
      </c>
      <c r="CA89" s="207" t="e">
        <f t="shared" si="191"/>
        <v>#DIV/0!</v>
      </c>
      <c r="CB89" s="70"/>
      <c r="CC89" s="192" t="e">
        <f t="shared" si="192"/>
        <v>#VALUE!</v>
      </c>
      <c r="CD89" s="206">
        <f t="shared" si="193"/>
        <v>0</v>
      </c>
      <c r="CE89" s="70"/>
      <c r="CF89" s="208" t="e">
        <f t="shared" si="194"/>
        <v>#VALUE!</v>
      </c>
      <c r="CG89" s="207" t="e">
        <f t="shared" si="195"/>
        <v>#DIV/0!</v>
      </c>
      <c r="CH89" s="70"/>
      <c r="CI89" s="192" t="e">
        <f t="shared" si="196"/>
        <v>#VALUE!</v>
      </c>
      <c r="CJ89" s="207">
        <f t="shared" si="197"/>
        <v>0</v>
      </c>
      <c r="CK89" s="70">
        <f t="shared" si="198"/>
        <v>0</v>
      </c>
      <c r="CL89" s="192" t="e">
        <f t="shared" si="199"/>
        <v>#VALUE!</v>
      </c>
      <c r="CM89" s="207" t="e">
        <f t="shared" si="200"/>
        <v>#DIV/0!</v>
      </c>
      <c r="CN89" s="70">
        <f t="shared" si="201"/>
        <v>0</v>
      </c>
      <c r="CO89" s="192" t="e">
        <f t="shared" si="202"/>
        <v>#VALUE!</v>
      </c>
      <c r="CP89" s="207">
        <f t="shared" si="203"/>
        <v>100</v>
      </c>
      <c r="CQ89" s="70">
        <f t="shared" si="204"/>
        <v>1</v>
      </c>
      <c r="CR89" s="192" t="e">
        <f t="shared" si="205"/>
        <v>#VALUE!</v>
      </c>
      <c r="CS89" s="207" t="e">
        <f t="shared" si="206"/>
        <v>#DIV/0!</v>
      </c>
      <c r="CT89" s="70">
        <f t="shared" si="207"/>
        <v>0</v>
      </c>
      <c r="CU89" s="192" t="e">
        <f t="shared" si="208"/>
        <v>#VALUE!</v>
      </c>
      <c r="CV89" s="202">
        <f t="shared" si="209"/>
        <v>0</v>
      </c>
      <c r="CW89" s="70">
        <f t="shared" si="210"/>
        <v>0</v>
      </c>
      <c r="CX89" s="192" t="e">
        <f t="shared" si="211"/>
        <v>#VALUE!</v>
      </c>
      <c r="CY89" s="202">
        <f t="shared" si="212"/>
        <v>1</v>
      </c>
      <c r="CZ89" s="70">
        <f t="shared" si="213"/>
        <v>1</v>
      </c>
      <c r="DA89" s="192" t="e">
        <f t="shared" si="214"/>
        <v>#VALUE!</v>
      </c>
    </row>
    <row r="90" spans="1:105" s="55" customFormat="1" ht="15">
      <c r="A90" s="75" t="s">
        <v>64</v>
      </c>
      <c r="B90" s="320" t="s">
        <v>767</v>
      </c>
      <c r="C90" s="315" t="s">
        <v>589</v>
      </c>
      <c r="D90" s="322" t="s">
        <v>412</v>
      </c>
      <c r="E90" s="306" t="s">
        <v>669</v>
      </c>
      <c r="F90" s="464">
        <v>4798.74</v>
      </c>
      <c r="G90" s="459">
        <v>3</v>
      </c>
      <c r="H90" s="276">
        <f t="shared" si="220"/>
        <v>3</v>
      </c>
      <c r="I90" s="368">
        <f t="shared" si="220"/>
        <v>3</v>
      </c>
      <c r="J90" s="132">
        <f t="shared" si="221"/>
        <v>0</v>
      </c>
      <c r="K90" s="132">
        <f t="shared" si="221"/>
        <v>0</v>
      </c>
      <c r="L90" s="39" t="e">
        <f t="shared" si="219"/>
        <v>#VALUE!</v>
      </c>
      <c r="M90" s="40" t="e">
        <f t="shared" si="146"/>
        <v>#VALUE!</v>
      </c>
      <c r="N90" s="193" t="e">
        <f t="shared" si="147"/>
        <v>#VALUE!</v>
      </c>
      <c r="O90" s="193" t="e">
        <f t="shared" si="148"/>
        <v>#VALUE!</v>
      </c>
      <c r="P90" s="207">
        <f t="shared" si="149"/>
        <v>0</v>
      </c>
      <c r="Q90" s="70"/>
      <c r="R90" s="208" t="e">
        <f t="shared" si="150"/>
        <v>#VALUE!</v>
      </c>
      <c r="S90" s="207" t="e">
        <f t="shared" si="151"/>
        <v>#DIV/0!</v>
      </c>
      <c r="T90" s="70"/>
      <c r="U90" s="192" t="e">
        <f t="shared" si="152"/>
        <v>#VALUE!</v>
      </c>
      <c r="V90" s="206">
        <f t="shared" si="153"/>
        <v>0</v>
      </c>
      <c r="W90" s="70"/>
      <c r="X90" s="208" t="e">
        <f t="shared" si="154"/>
        <v>#VALUE!</v>
      </c>
      <c r="Y90" s="207" t="e">
        <f t="shared" si="155"/>
        <v>#DIV/0!</v>
      </c>
      <c r="Z90" s="70"/>
      <c r="AA90" s="192" t="e">
        <f t="shared" si="156"/>
        <v>#VALUE!</v>
      </c>
      <c r="AB90" s="206">
        <f t="shared" si="157"/>
        <v>0</v>
      </c>
      <c r="AC90" s="70"/>
      <c r="AD90" s="208" t="e">
        <f t="shared" si="158"/>
        <v>#VALUE!</v>
      </c>
      <c r="AE90" s="207" t="e">
        <f t="shared" si="159"/>
        <v>#DIV/0!</v>
      </c>
      <c r="AF90" s="70"/>
      <c r="AG90" s="192" t="e">
        <f t="shared" si="160"/>
        <v>#VALUE!</v>
      </c>
      <c r="AH90" s="206">
        <f t="shared" si="161"/>
        <v>0</v>
      </c>
      <c r="AI90" s="70"/>
      <c r="AJ90" s="208" t="e">
        <f t="shared" si="162"/>
        <v>#VALUE!</v>
      </c>
      <c r="AK90" s="207" t="e">
        <f t="shared" si="163"/>
        <v>#DIV/0!</v>
      </c>
      <c r="AL90" s="70"/>
      <c r="AM90" s="192" t="e">
        <f t="shared" si="164"/>
        <v>#VALUE!</v>
      </c>
      <c r="AN90" s="206">
        <f t="shared" si="165"/>
        <v>0</v>
      </c>
      <c r="AO90" s="70"/>
      <c r="AP90" s="208" t="e">
        <f t="shared" si="166"/>
        <v>#VALUE!</v>
      </c>
      <c r="AQ90" s="207" t="e">
        <f t="shared" si="167"/>
        <v>#DIV/0!</v>
      </c>
      <c r="AR90" s="70"/>
      <c r="AS90" s="192" t="e">
        <f t="shared" si="168"/>
        <v>#VALUE!</v>
      </c>
      <c r="AT90" s="206">
        <f t="shared" si="169"/>
        <v>0</v>
      </c>
      <c r="AU90" s="70"/>
      <c r="AV90" s="208" t="e">
        <f t="shared" si="170"/>
        <v>#VALUE!</v>
      </c>
      <c r="AW90" s="207" t="e">
        <f t="shared" si="171"/>
        <v>#DIV/0!</v>
      </c>
      <c r="AX90" s="70"/>
      <c r="AY90" s="192" t="e">
        <f t="shared" si="172"/>
        <v>#VALUE!</v>
      </c>
      <c r="AZ90" s="206">
        <f t="shared" si="173"/>
        <v>0</v>
      </c>
      <c r="BA90" s="70"/>
      <c r="BB90" s="208" t="e">
        <f t="shared" si="174"/>
        <v>#VALUE!</v>
      </c>
      <c r="BC90" s="207" t="e">
        <f t="shared" si="175"/>
        <v>#DIV/0!</v>
      </c>
      <c r="BD90" s="70"/>
      <c r="BE90" s="192" t="e">
        <f t="shared" si="176"/>
        <v>#VALUE!</v>
      </c>
      <c r="BF90" s="206">
        <f t="shared" si="177"/>
        <v>0</v>
      </c>
      <c r="BG90" s="70"/>
      <c r="BH90" s="208" t="e">
        <f t="shared" si="178"/>
        <v>#VALUE!</v>
      </c>
      <c r="BI90" s="207" t="e">
        <f t="shared" si="179"/>
        <v>#DIV/0!</v>
      </c>
      <c r="BJ90" s="70"/>
      <c r="BK90" s="192" t="e">
        <f t="shared" si="180"/>
        <v>#VALUE!</v>
      </c>
      <c r="BL90" s="206">
        <f t="shared" si="181"/>
        <v>0</v>
      </c>
      <c r="BM90" s="70"/>
      <c r="BN90" s="208" t="e">
        <f t="shared" si="182"/>
        <v>#VALUE!</v>
      </c>
      <c r="BO90" s="207" t="e">
        <f t="shared" si="183"/>
        <v>#DIV/0!</v>
      </c>
      <c r="BP90" s="70"/>
      <c r="BQ90" s="192" t="e">
        <f t="shared" si="184"/>
        <v>#VALUE!</v>
      </c>
      <c r="BR90" s="206">
        <f t="shared" si="185"/>
        <v>0</v>
      </c>
      <c r="BS90" s="70"/>
      <c r="BT90" s="208" t="e">
        <f t="shared" si="186"/>
        <v>#VALUE!</v>
      </c>
      <c r="BU90" s="207" t="e">
        <f t="shared" si="187"/>
        <v>#DIV/0!</v>
      </c>
      <c r="BV90" s="70"/>
      <c r="BW90" s="192" t="e">
        <f t="shared" si="188"/>
        <v>#VALUE!</v>
      </c>
      <c r="BX90" s="206">
        <f t="shared" si="189"/>
        <v>0</v>
      </c>
      <c r="BY90" s="70"/>
      <c r="BZ90" s="208" t="e">
        <f t="shared" si="190"/>
        <v>#VALUE!</v>
      </c>
      <c r="CA90" s="207" t="e">
        <f t="shared" si="191"/>
        <v>#DIV/0!</v>
      </c>
      <c r="CB90" s="70"/>
      <c r="CC90" s="192" t="e">
        <f t="shared" si="192"/>
        <v>#VALUE!</v>
      </c>
      <c r="CD90" s="206">
        <f t="shared" si="193"/>
        <v>0</v>
      </c>
      <c r="CE90" s="70"/>
      <c r="CF90" s="208" t="e">
        <f t="shared" si="194"/>
        <v>#VALUE!</v>
      </c>
      <c r="CG90" s="207" t="e">
        <f t="shared" si="195"/>
        <v>#DIV/0!</v>
      </c>
      <c r="CH90" s="70"/>
      <c r="CI90" s="192" t="e">
        <f t="shared" si="196"/>
        <v>#VALUE!</v>
      </c>
      <c r="CJ90" s="207">
        <f t="shared" si="197"/>
        <v>0</v>
      </c>
      <c r="CK90" s="70">
        <f t="shared" si="198"/>
        <v>0</v>
      </c>
      <c r="CL90" s="192" t="e">
        <f t="shared" si="199"/>
        <v>#VALUE!</v>
      </c>
      <c r="CM90" s="207" t="e">
        <f t="shared" si="200"/>
        <v>#DIV/0!</v>
      </c>
      <c r="CN90" s="70">
        <f t="shared" si="201"/>
        <v>0</v>
      </c>
      <c r="CO90" s="192" t="e">
        <f t="shared" si="202"/>
        <v>#VALUE!</v>
      </c>
      <c r="CP90" s="207">
        <f t="shared" si="203"/>
        <v>100</v>
      </c>
      <c r="CQ90" s="70">
        <f t="shared" si="204"/>
        <v>3</v>
      </c>
      <c r="CR90" s="192" t="e">
        <f t="shared" si="205"/>
        <v>#VALUE!</v>
      </c>
      <c r="CS90" s="207" t="e">
        <f t="shared" si="206"/>
        <v>#DIV/0!</v>
      </c>
      <c r="CT90" s="70">
        <f t="shared" si="207"/>
        <v>0</v>
      </c>
      <c r="CU90" s="192" t="e">
        <f t="shared" si="208"/>
        <v>#VALUE!</v>
      </c>
      <c r="CV90" s="202">
        <f t="shared" si="209"/>
        <v>0</v>
      </c>
      <c r="CW90" s="70">
        <f t="shared" si="210"/>
        <v>0</v>
      </c>
      <c r="CX90" s="192" t="e">
        <f t="shared" si="211"/>
        <v>#VALUE!</v>
      </c>
      <c r="CY90" s="202">
        <f t="shared" si="212"/>
        <v>1</v>
      </c>
      <c r="CZ90" s="70">
        <f t="shared" si="213"/>
        <v>3</v>
      </c>
      <c r="DA90" s="192" t="e">
        <f t="shared" si="214"/>
        <v>#VALUE!</v>
      </c>
    </row>
    <row r="91" spans="1:105" ht="15" customHeight="1">
      <c r="A91" s="41"/>
      <c r="B91" s="45"/>
      <c r="C91" s="45"/>
      <c r="D91" s="42"/>
      <c r="E91" s="43"/>
      <c r="F91" s="316"/>
      <c r="G91" s="39"/>
      <c r="H91" s="276"/>
      <c r="I91" s="368"/>
      <c r="J91" s="132"/>
      <c r="K91" s="132"/>
      <c r="L91" s="201" t="s">
        <v>667</v>
      </c>
      <c r="M91" s="194" t="e">
        <f>SUM(M58:M90)</f>
        <v>#VALUE!</v>
      </c>
      <c r="N91" s="194" t="e">
        <f>SUM(N58:N90)</f>
        <v>#VALUE!</v>
      </c>
      <c r="O91" s="194" t="e">
        <f>SUM(O58:O90)</f>
        <v>#VALUE!</v>
      </c>
      <c r="P91" s="1250" t="s">
        <v>667</v>
      </c>
      <c r="Q91" s="1246"/>
      <c r="R91" s="155" t="e">
        <f>SUM(R58:R90)</f>
        <v>#VALUE!</v>
      </c>
      <c r="S91" s="1250" t="s">
        <v>667</v>
      </c>
      <c r="T91" s="1246"/>
      <c r="U91" s="44" t="e">
        <f>SUM(U58:U90)</f>
        <v>#VALUE!</v>
      </c>
      <c r="V91" s="1251" t="s">
        <v>667</v>
      </c>
      <c r="W91" s="1246"/>
      <c r="X91" s="155" t="e">
        <f>SUM(X58:X90)</f>
        <v>#VALUE!</v>
      </c>
      <c r="Y91" s="1250" t="s">
        <v>667</v>
      </c>
      <c r="Z91" s="1246"/>
      <c r="AA91" s="44" t="e">
        <f>SUM(AA58:AA90)</f>
        <v>#VALUE!</v>
      </c>
      <c r="AB91" s="1251" t="s">
        <v>667</v>
      </c>
      <c r="AC91" s="1246"/>
      <c r="AD91" s="155" t="e">
        <f>SUM(AD58:AD90)</f>
        <v>#VALUE!</v>
      </c>
      <c r="AE91" s="1250" t="s">
        <v>667</v>
      </c>
      <c r="AF91" s="1246"/>
      <c r="AG91" s="44" t="e">
        <f>SUM(AG58:AG90)</f>
        <v>#VALUE!</v>
      </c>
      <c r="AH91" s="1251" t="s">
        <v>667</v>
      </c>
      <c r="AI91" s="1246"/>
      <c r="AJ91" s="155" t="e">
        <f>SUM(AJ58:AJ90)</f>
        <v>#VALUE!</v>
      </c>
      <c r="AK91" s="1250" t="s">
        <v>667</v>
      </c>
      <c r="AL91" s="1246"/>
      <c r="AM91" s="44" t="e">
        <f>SUM(AM58:AM90)</f>
        <v>#VALUE!</v>
      </c>
      <c r="AN91" s="1251" t="s">
        <v>667</v>
      </c>
      <c r="AO91" s="1246"/>
      <c r="AP91" s="155" t="e">
        <f>SUM(AP58:AP90)</f>
        <v>#VALUE!</v>
      </c>
      <c r="AQ91" s="1250" t="s">
        <v>667</v>
      </c>
      <c r="AR91" s="1246"/>
      <c r="AS91" s="44" t="e">
        <f>SUM(AS58:AS90)</f>
        <v>#VALUE!</v>
      </c>
      <c r="AT91" s="1251" t="s">
        <v>667</v>
      </c>
      <c r="AU91" s="1246"/>
      <c r="AV91" s="155" t="e">
        <f>SUM(AV58:AV90)</f>
        <v>#VALUE!</v>
      </c>
      <c r="AW91" s="1250" t="s">
        <v>667</v>
      </c>
      <c r="AX91" s="1246"/>
      <c r="AY91" s="44" t="e">
        <f>SUM(AY58:AY90)</f>
        <v>#VALUE!</v>
      </c>
      <c r="AZ91" s="1251" t="s">
        <v>667</v>
      </c>
      <c r="BA91" s="1246"/>
      <c r="BB91" s="155" t="e">
        <f>SUM(BB58:BB90)</f>
        <v>#VALUE!</v>
      </c>
      <c r="BC91" s="1250" t="s">
        <v>667</v>
      </c>
      <c r="BD91" s="1246"/>
      <c r="BE91" s="44" t="e">
        <f>SUM(BE58:BE90)</f>
        <v>#VALUE!</v>
      </c>
      <c r="BF91" s="1251" t="s">
        <v>667</v>
      </c>
      <c r="BG91" s="1246"/>
      <c r="BH91" s="155" t="e">
        <f>SUM(BH58:BH90)</f>
        <v>#VALUE!</v>
      </c>
      <c r="BI91" s="1250" t="s">
        <v>667</v>
      </c>
      <c r="BJ91" s="1246"/>
      <c r="BK91" s="44" t="e">
        <f>SUM(BK58:BK90)</f>
        <v>#VALUE!</v>
      </c>
      <c r="BL91" s="1251" t="s">
        <v>667</v>
      </c>
      <c r="BM91" s="1246"/>
      <c r="BN91" s="155" t="e">
        <f>SUM(BN58:BN90)</f>
        <v>#VALUE!</v>
      </c>
      <c r="BO91" s="1250" t="s">
        <v>667</v>
      </c>
      <c r="BP91" s="1246"/>
      <c r="BQ91" s="44" t="e">
        <f>SUM(BQ58:BQ90)</f>
        <v>#VALUE!</v>
      </c>
      <c r="BR91" s="1251" t="s">
        <v>667</v>
      </c>
      <c r="BS91" s="1246"/>
      <c r="BT91" s="155" t="e">
        <f>SUM(BT58:BT90)</f>
        <v>#VALUE!</v>
      </c>
      <c r="BU91" s="1250" t="s">
        <v>667</v>
      </c>
      <c r="BV91" s="1246"/>
      <c r="BW91" s="44" t="e">
        <f>SUM(BW58:BW90)</f>
        <v>#VALUE!</v>
      </c>
      <c r="BX91" s="1251" t="s">
        <v>667</v>
      </c>
      <c r="BY91" s="1246"/>
      <c r="BZ91" s="155" t="e">
        <f>SUM(BZ58:BZ90)</f>
        <v>#VALUE!</v>
      </c>
      <c r="CA91" s="1250" t="s">
        <v>667</v>
      </c>
      <c r="CB91" s="1246"/>
      <c r="CC91" s="44" t="e">
        <f>SUM(CC58:CC90)</f>
        <v>#VALUE!</v>
      </c>
      <c r="CD91" s="1251" t="s">
        <v>667</v>
      </c>
      <c r="CE91" s="1246"/>
      <c r="CF91" s="155" t="e">
        <f>SUM(CF58:CF90)</f>
        <v>#VALUE!</v>
      </c>
      <c r="CG91" s="1250" t="s">
        <v>667</v>
      </c>
      <c r="CH91" s="1246"/>
      <c r="CI91" s="44" t="e">
        <f>SUM(CI58:CI90)</f>
        <v>#VALUE!</v>
      </c>
      <c r="CJ91" s="1250" t="s">
        <v>667</v>
      </c>
      <c r="CK91" s="1246"/>
      <c r="CL91" s="44" t="e">
        <f>SUM(CL58:CL90)</f>
        <v>#VALUE!</v>
      </c>
      <c r="CM91" s="1250" t="s">
        <v>667</v>
      </c>
      <c r="CN91" s="1246"/>
      <c r="CO91" s="44" t="e">
        <f>SUM(CO57:CO90)</f>
        <v>#VALUE!</v>
      </c>
      <c r="CP91" s="1250" t="s">
        <v>667</v>
      </c>
      <c r="CQ91" s="1246"/>
      <c r="CR91" s="44" t="e">
        <f>SUM(CR58:CR90)</f>
        <v>#VALUE!</v>
      </c>
      <c r="CS91" s="1250" t="s">
        <v>667</v>
      </c>
      <c r="CT91" s="1246"/>
      <c r="CU91" s="44" t="e">
        <f>SUM(CU57:CU90)</f>
        <v>#VALUE!</v>
      </c>
      <c r="CV91" s="1250" t="s">
        <v>667</v>
      </c>
      <c r="CW91" s="1246"/>
      <c r="CX91" s="44" t="e">
        <f>SUM(CX58:CX90)</f>
        <v>#VALUE!</v>
      </c>
      <c r="CY91" s="1250" t="s">
        <v>667</v>
      </c>
      <c r="CZ91" s="1246"/>
      <c r="DA91" s="44" t="e">
        <f>SUM(DA57:DA90)</f>
        <v>#VALUE!</v>
      </c>
    </row>
    <row r="92" spans="1:105" ht="15">
      <c r="A92" s="73" t="s">
        <v>784</v>
      </c>
      <c r="B92" s="46"/>
      <c r="C92" s="46"/>
      <c r="D92" s="74" t="s">
        <v>811</v>
      </c>
      <c r="E92" s="35"/>
      <c r="F92" s="325"/>
      <c r="G92" s="267"/>
      <c r="H92" s="276"/>
      <c r="I92" s="368"/>
      <c r="J92" s="132"/>
      <c r="K92" s="132"/>
      <c r="L92" s="39"/>
      <c r="M92" s="40"/>
      <c r="N92" s="193"/>
      <c r="O92" s="193"/>
      <c r="P92" s="246"/>
      <c r="Q92" s="245"/>
      <c r="R92" s="248"/>
      <c r="S92" s="247"/>
      <c r="T92" s="245"/>
      <c r="U92" s="249"/>
      <c r="V92" s="246"/>
      <c r="W92" s="245"/>
      <c r="X92" s="248"/>
      <c r="Y92" s="247"/>
      <c r="Z92" s="245"/>
      <c r="AA92" s="249"/>
      <c r="AB92" s="246"/>
      <c r="AC92" s="245"/>
      <c r="AD92" s="248"/>
      <c r="AE92" s="247"/>
      <c r="AF92" s="245"/>
      <c r="AG92" s="249"/>
      <c r="AH92" s="246"/>
      <c r="AI92" s="245"/>
      <c r="AJ92" s="248"/>
      <c r="AK92" s="247"/>
      <c r="AL92" s="245"/>
      <c r="AM92" s="249"/>
      <c r="AN92" s="246"/>
      <c r="AO92" s="245"/>
      <c r="AP92" s="248"/>
      <c r="AQ92" s="247"/>
      <c r="AR92" s="245"/>
      <c r="AS92" s="249"/>
      <c r="AT92" s="246"/>
      <c r="AU92" s="245"/>
      <c r="AV92" s="248"/>
      <c r="AW92" s="247"/>
      <c r="AX92" s="245"/>
      <c r="AY92" s="249"/>
      <c r="AZ92" s="246"/>
      <c r="BA92" s="245"/>
      <c r="BB92" s="248"/>
      <c r="BC92" s="247"/>
      <c r="BD92" s="245"/>
      <c r="BE92" s="249"/>
      <c r="BF92" s="246"/>
      <c r="BG92" s="245"/>
      <c r="BH92" s="248"/>
      <c r="BI92" s="247"/>
      <c r="BJ92" s="245"/>
      <c r="BK92" s="249"/>
      <c r="BL92" s="246"/>
      <c r="BM92" s="245"/>
      <c r="BN92" s="248"/>
      <c r="BO92" s="247"/>
      <c r="BP92" s="245"/>
      <c r="BQ92" s="249"/>
      <c r="BR92" s="246"/>
      <c r="BS92" s="245"/>
      <c r="BT92" s="248"/>
      <c r="BU92" s="247"/>
      <c r="BV92" s="245"/>
      <c r="BW92" s="249"/>
      <c r="BX92" s="246"/>
      <c r="BY92" s="245"/>
      <c r="BZ92" s="248"/>
      <c r="CA92" s="247"/>
      <c r="CB92" s="245"/>
      <c r="CC92" s="249"/>
      <c r="CD92" s="246"/>
      <c r="CE92" s="245"/>
      <c r="CF92" s="248"/>
      <c r="CG92" s="247"/>
      <c r="CH92" s="245"/>
      <c r="CI92" s="249"/>
      <c r="CJ92" s="247"/>
      <c r="CK92" s="245"/>
      <c r="CL92" s="249"/>
      <c r="CM92" s="247"/>
      <c r="CN92" s="245"/>
      <c r="CO92" s="249"/>
      <c r="CP92" s="247"/>
      <c r="CQ92" s="245"/>
      <c r="CR92" s="249"/>
      <c r="CS92" s="247"/>
      <c r="CT92" s="245"/>
      <c r="CU92" s="249"/>
      <c r="CV92" s="247"/>
      <c r="CW92" s="245"/>
      <c r="CX92" s="249"/>
      <c r="CY92" s="247"/>
      <c r="CZ92" s="245"/>
      <c r="DA92" s="249"/>
    </row>
    <row r="93" spans="1:105" ht="15">
      <c r="A93" s="75" t="s">
        <v>785</v>
      </c>
      <c r="B93" s="315" t="s">
        <v>413</v>
      </c>
      <c r="C93" s="315" t="s">
        <v>414</v>
      </c>
      <c r="D93" s="312" t="s">
        <v>415</v>
      </c>
      <c r="E93" s="315" t="s">
        <v>673</v>
      </c>
      <c r="F93" s="313">
        <v>173.1</v>
      </c>
      <c r="G93" s="465">
        <v>16.5</v>
      </c>
      <c r="H93" s="276">
        <f>G93</f>
        <v>16.5</v>
      </c>
      <c r="I93" s="368">
        <f>H93</f>
        <v>16.5</v>
      </c>
      <c r="J93" s="132">
        <f>H93-G93</f>
        <v>0</v>
      </c>
      <c r="K93" s="132">
        <f>I93-H93</f>
        <v>0</v>
      </c>
      <c r="L93" s="39" t="e">
        <f t="shared" ref="L93:L104" si="222">ROUND((F93*(1+$M$8))*(1+$G$8),2)</f>
        <v>#VALUE!</v>
      </c>
      <c r="M93" s="40" t="e">
        <f t="shared" ref="M93:M104" si="223">TRUNC(L93*G93,2)</f>
        <v>#VALUE!</v>
      </c>
      <c r="N93" s="193" t="e">
        <f t="shared" ref="N93:N104" si="224">TRUNC(L93*J93,2)</f>
        <v>#VALUE!</v>
      </c>
      <c r="O93" s="193" t="e">
        <f t="shared" ref="O93:O104" si="225">TRUNC(L93*K93,2)</f>
        <v>#VALUE!</v>
      </c>
      <c r="P93" s="207">
        <f t="shared" ref="P93:P104" si="226">Q93/$G93*100</f>
        <v>0</v>
      </c>
      <c r="Q93" s="70"/>
      <c r="R93" s="208" t="e">
        <f t="shared" ref="R93:R104" si="227">TRUNC(Q93*$L93,2)</f>
        <v>#VALUE!</v>
      </c>
      <c r="S93" s="207" t="e">
        <f t="shared" ref="S93:S104" si="228">T93/(IF($I93&lt;&gt;$H93,($J93+$K93),$J93))*100</f>
        <v>#DIV/0!</v>
      </c>
      <c r="T93" s="70"/>
      <c r="U93" s="192" t="e">
        <f t="shared" ref="U93:U104" si="229">TRUNC(T93*$L93,2)</f>
        <v>#VALUE!</v>
      </c>
      <c r="V93" s="206">
        <f t="shared" ref="V93:V104" si="230">W93/$G93*100</f>
        <v>0</v>
      </c>
      <c r="W93" s="70"/>
      <c r="X93" s="208" t="e">
        <f t="shared" ref="X93:X104" si="231">TRUNC(W93*$L93,2)</f>
        <v>#VALUE!</v>
      </c>
      <c r="Y93" s="207" t="e">
        <f t="shared" ref="Y93:Y104" si="232">Z93/(IF($I93&lt;&gt;$H93,($J93+$K93),$J93))*100</f>
        <v>#DIV/0!</v>
      </c>
      <c r="Z93" s="70"/>
      <c r="AA93" s="192" t="e">
        <f t="shared" ref="AA93:AA104" si="233">TRUNC(Z93*$L93,2)</f>
        <v>#VALUE!</v>
      </c>
      <c r="AB93" s="206">
        <f t="shared" ref="AB93:AB104" si="234">AC93/$G93*100</f>
        <v>0</v>
      </c>
      <c r="AC93" s="70"/>
      <c r="AD93" s="208" t="e">
        <f t="shared" ref="AD93:AD104" si="235">TRUNC(AC93*$L93,2)</f>
        <v>#VALUE!</v>
      </c>
      <c r="AE93" s="207" t="e">
        <f t="shared" ref="AE93:AE104" si="236">AF93/(IF($I93&lt;&gt;$H93,($J93+$K93),$J93))*100</f>
        <v>#DIV/0!</v>
      </c>
      <c r="AF93" s="70"/>
      <c r="AG93" s="192" t="e">
        <f t="shared" ref="AG93:AG104" si="237">TRUNC(AF93*$L93,2)</f>
        <v>#VALUE!</v>
      </c>
      <c r="AH93" s="206">
        <f t="shared" ref="AH93:AH104" si="238">AI93/$G93*100</f>
        <v>0</v>
      </c>
      <c r="AI93" s="70"/>
      <c r="AJ93" s="208" t="e">
        <f t="shared" ref="AJ93:AJ104" si="239">TRUNC(AI93*$L93,2)</f>
        <v>#VALUE!</v>
      </c>
      <c r="AK93" s="207" t="e">
        <f t="shared" ref="AK93:AK104" si="240">AL93/(IF($I93&lt;&gt;$H93,($J93+$K93),$J93))*100</f>
        <v>#DIV/0!</v>
      </c>
      <c r="AL93" s="70"/>
      <c r="AM93" s="192" t="e">
        <f t="shared" ref="AM93:AM104" si="241">TRUNC(AL93*$L93,2)</f>
        <v>#VALUE!</v>
      </c>
      <c r="AN93" s="206">
        <f t="shared" ref="AN93:AN104" si="242">AO93/$G93*100</f>
        <v>0</v>
      </c>
      <c r="AO93" s="70"/>
      <c r="AP93" s="208" t="e">
        <f t="shared" ref="AP93:AP104" si="243">TRUNC(AO93*$L93,2)</f>
        <v>#VALUE!</v>
      </c>
      <c r="AQ93" s="207" t="e">
        <f t="shared" ref="AQ93:AQ104" si="244">AR93/(IF($I93&lt;&gt;$H93,($J93+$K93),$J93))*100</f>
        <v>#DIV/0!</v>
      </c>
      <c r="AR93" s="70"/>
      <c r="AS93" s="192" t="e">
        <f t="shared" ref="AS93:AS104" si="245">TRUNC(AR93*$L93,2)</f>
        <v>#VALUE!</v>
      </c>
      <c r="AT93" s="206">
        <f t="shared" ref="AT93:AT104" si="246">AU93/$G93*100</f>
        <v>0</v>
      </c>
      <c r="AU93" s="70"/>
      <c r="AV93" s="208" t="e">
        <f t="shared" ref="AV93:AV104" si="247">TRUNC(AU93*$L93,2)</f>
        <v>#VALUE!</v>
      </c>
      <c r="AW93" s="207" t="e">
        <f t="shared" ref="AW93:AW104" si="248">AX93/(IF($I93&lt;&gt;$H93,($J93+$K93),$J93))*100</f>
        <v>#DIV/0!</v>
      </c>
      <c r="AX93" s="70"/>
      <c r="AY93" s="192" t="e">
        <f t="shared" ref="AY93:AY104" si="249">TRUNC(AX93*$L93,2)</f>
        <v>#VALUE!</v>
      </c>
      <c r="AZ93" s="206">
        <f t="shared" ref="AZ93:AZ104" si="250">BA93/$G93*100</f>
        <v>0</v>
      </c>
      <c r="BA93" s="70"/>
      <c r="BB93" s="208" t="e">
        <f t="shared" ref="BB93:BB104" si="251">TRUNC(BA93*$L93,2)</f>
        <v>#VALUE!</v>
      </c>
      <c r="BC93" s="207" t="e">
        <f t="shared" ref="BC93:BC104" si="252">BD93/(IF($I93&lt;&gt;$H93,($J93+$K93),$J93))*100</f>
        <v>#DIV/0!</v>
      </c>
      <c r="BD93" s="70"/>
      <c r="BE93" s="192" t="e">
        <f t="shared" ref="BE93:BE104" si="253">TRUNC(BD93*$L93,2)</f>
        <v>#VALUE!</v>
      </c>
      <c r="BF93" s="206">
        <f t="shared" ref="BF93:BF104" si="254">BG93/$G93*100</f>
        <v>0</v>
      </c>
      <c r="BG93" s="70"/>
      <c r="BH93" s="208" t="e">
        <f t="shared" ref="BH93:BH104" si="255">TRUNC(BG93*$L93,2)</f>
        <v>#VALUE!</v>
      </c>
      <c r="BI93" s="207" t="e">
        <f t="shared" ref="BI93:BI104" si="256">BJ93/(IF($I93&lt;&gt;$H93,($J93+$K93),$J93))*100</f>
        <v>#DIV/0!</v>
      </c>
      <c r="BJ93" s="70"/>
      <c r="BK93" s="192" t="e">
        <f t="shared" ref="BK93:BK104" si="257">TRUNC(BJ93*$L93,2)</f>
        <v>#VALUE!</v>
      </c>
      <c r="BL93" s="206">
        <f t="shared" ref="BL93:BL104" si="258">BM93/$G93*100</f>
        <v>0</v>
      </c>
      <c r="BM93" s="70"/>
      <c r="BN93" s="208" t="e">
        <f t="shared" ref="BN93:BN104" si="259">TRUNC(BM93*$L93,2)</f>
        <v>#VALUE!</v>
      </c>
      <c r="BO93" s="207" t="e">
        <f t="shared" ref="BO93:BO104" si="260">BP93/(IF($I93&lt;&gt;$H93,($J93+$K93),$J93))*100</f>
        <v>#DIV/0!</v>
      </c>
      <c r="BP93" s="70"/>
      <c r="BQ93" s="192" t="e">
        <f t="shared" ref="BQ93:BQ104" si="261">TRUNC(BP93*$L93,2)</f>
        <v>#VALUE!</v>
      </c>
      <c r="BR93" s="206">
        <f t="shared" ref="BR93:BR104" si="262">BS93/$G93*100</f>
        <v>0</v>
      </c>
      <c r="BS93" s="70"/>
      <c r="BT93" s="208" t="e">
        <f t="shared" ref="BT93:BT104" si="263">TRUNC(BS93*$L93,2)</f>
        <v>#VALUE!</v>
      </c>
      <c r="BU93" s="207" t="e">
        <f t="shared" ref="BU93:BU104" si="264">BV93/(IF($I93&lt;&gt;$H93,($J93+$K93),$J93))*100</f>
        <v>#DIV/0!</v>
      </c>
      <c r="BV93" s="70"/>
      <c r="BW93" s="192" t="e">
        <f t="shared" ref="BW93:BW104" si="265">TRUNC(BV93*$L93,2)</f>
        <v>#VALUE!</v>
      </c>
      <c r="BX93" s="206">
        <f t="shared" ref="BX93:BX104" si="266">BY93/$G93*100</f>
        <v>0</v>
      </c>
      <c r="BY93" s="70"/>
      <c r="BZ93" s="208" t="e">
        <f t="shared" ref="BZ93:BZ104" si="267">TRUNC(BY93*$L93,2)</f>
        <v>#VALUE!</v>
      </c>
      <c r="CA93" s="207" t="e">
        <f t="shared" ref="CA93:CA104" si="268">CB93/(IF($I93&lt;&gt;$H93,($J93+$K93),$J93))*100</f>
        <v>#DIV/0!</v>
      </c>
      <c r="CB93" s="70"/>
      <c r="CC93" s="192" t="e">
        <f t="shared" ref="CC93:CC104" si="269">TRUNC(CB93*$L93,2)</f>
        <v>#VALUE!</v>
      </c>
      <c r="CD93" s="206">
        <f t="shared" ref="CD93:CD104" si="270">CE93/$G93*100</f>
        <v>0</v>
      </c>
      <c r="CE93" s="70"/>
      <c r="CF93" s="208" t="e">
        <f t="shared" ref="CF93:CF104" si="271">TRUNC(CE93*$L93,2)</f>
        <v>#VALUE!</v>
      </c>
      <c r="CG93" s="207" t="e">
        <f t="shared" ref="CG93:CG104" si="272">CH93/(IF($I93&lt;&gt;$H93,($J93+$K93),$J93))*100</f>
        <v>#DIV/0!</v>
      </c>
      <c r="CH93" s="70"/>
      <c r="CI93" s="192" t="e">
        <f t="shared" ref="CI93:CI104" si="273">TRUNC(CH93*$L93,2)</f>
        <v>#VALUE!</v>
      </c>
      <c r="CJ93" s="207">
        <f t="shared" ref="CJ93:CJ104" si="274">CK93/$G93*100</f>
        <v>0</v>
      </c>
      <c r="CK93" s="70">
        <f t="shared" ref="CK93:CK104" si="275">W93+Q93+AC93+AI93+AO93+AU93+BA93+BG93+BM93+BS93+BY93+CE93</f>
        <v>0</v>
      </c>
      <c r="CL93" s="192" t="e">
        <f t="shared" ref="CL93:CL104" si="276">TRUNC(CK93*$L93,2)</f>
        <v>#VALUE!</v>
      </c>
      <c r="CM93" s="207" t="e">
        <f t="shared" ref="CM93:CM104" si="277">CN93/(IF($K93&lt;&gt;0,($I93-$G93),($H93-$G93)))*100</f>
        <v>#DIV/0!</v>
      </c>
      <c r="CN93" s="70">
        <f t="shared" ref="CN93:CN104" si="278">T93+Z93+AF93+AL93+AR93+AX93+BD93+BJ93+BP93+BV93+CB93+CH93</f>
        <v>0</v>
      </c>
      <c r="CO93" s="192" t="e">
        <f t="shared" ref="CO93:CO104" si="279">TRUNC(CN93*$L93,2)</f>
        <v>#VALUE!</v>
      </c>
      <c r="CP93" s="207">
        <f t="shared" ref="CP93:CP104" si="280">CQ93/$G93*100</f>
        <v>100</v>
      </c>
      <c r="CQ93" s="70">
        <f t="shared" ref="CQ93:CQ104" si="281">G93-CK93</f>
        <v>16.5</v>
      </c>
      <c r="CR93" s="192" t="e">
        <f t="shared" ref="CR93:CR104" si="282">TRUNC(CQ93*$L93,2)</f>
        <v>#VALUE!</v>
      </c>
      <c r="CS93" s="207" t="e">
        <f t="shared" ref="CS93:CS104" si="283">CT93/(IF(I93&lt;&gt;H93,(I93-G93),(H93-G93)))*100</f>
        <v>#DIV/0!</v>
      </c>
      <c r="CT93" s="70">
        <f t="shared" ref="CT93:CT104" si="284">(IF(I93&lt;&gt;H93,(I93-G93),(H93-G93)))-CN93</f>
        <v>0</v>
      </c>
      <c r="CU93" s="192" t="e">
        <f t="shared" ref="CU93:CU104" si="285">TRUNC(CT93*$L93,2)</f>
        <v>#VALUE!</v>
      </c>
      <c r="CV93" s="202">
        <f t="shared" ref="CV93:CV104" si="286">$CW93/$I93</f>
        <v>0</v>
      </c>
      <c r="CW93" s="70">
        <f t="shared" ref="CW93:CW104" si="287">CK93+CN93</f>
        <v>0</v>
      </c>
      <c r="CX93" s="192" t="e">
        <f t="shared" ref="CX93:CX104" si="288">TRUNC(CW93*$L93,2)</f>
        <v>#VALUE!</v>
      </c>
      <c r="CY93" s="202">
        <f t="shared" ref="CY93:CY104" si="289">$CZ93/($G93+IF($K93&lt;&gt;0,$K93,$J93))</f>
        <v>1</v>
      </c>
      <c r="CZ93" s="70">
        <f t="shared" ref="CZ93:CZ104" si="290">CQ93+CT93</f>
        <v>16.5</v>
      </c>
      <c r="DA93" s="192" t="e">
        <f t="shared" ref="DA93:DA104" si="291">TRUNC(CZ93*$L93,2)</f>
        <v>#VALUE!</v>
      </c>
    </row>
    <row r="94" spans="1:105" s="55" customFormat="1" ht="42.75">
      <c r="A94" s="75" t="s">
        <v>786</v>
      </c>
      <c r="B94" s="315" t="s">
        <v>985</v>
      </c>
      <c r="C94" s="315" t="s">
        <v>986</v>
      </c>
      <c r="D94" s="312" t="s">
        <v>416</v>
      </c>
      <c r="E94" s="306" t="s">
        <v>669</v>
      </c>
      <c r="F94" s="313">
        <v>263.85000000000002</v>
      </c>
      <c r="G94" s="465">
        <v>20</v>
      </c>
      <c r="H94" s="276">
        <f t="shared" ref="H94:H101" si="292">G94</f>
        <v>20</v>
      </c>
      <c r="I94" s="368">
        <f t="shared" ref="I94:I101" si="293">H94</f>
        <v>20</v>
      </c>
      <c r="J94" s="132">
        <f t="shared" ref="J94:J101" si="294">H94-G94</f>
        <v>0</v>
      </c>
      <c r="K94" s="132">
        <f t="shared" ref="K94:K101" si="295">I94-H94</f>
        <v>0</v>
      </c>
      <c r="L94" s="39" t="e">
        <f t="shared" si="222"/>
        <v>#VALUE!</v>
      </c>
      <c r="M94" s="40" t="e">
        <f t="shared" si="223"/>
        <v>#VALUE!</v>
      </c>
      <c r="N94" s="193" t="e">
        <f t="shared" si="224"/>
        <v>#VALUE!</v>
      </c>
      <c r="O94" s="193" t="e">
        <f t="shared" si="225"/>
        <v>#VALUE!</v>
      </c>
      <c r="P94" s="207">
        <f t="shared" si="226"/>
        <v>0</v>
      </c>
      <c r="Q94" s="70"/>
      <c r="R94" s="208" t="e">
        <f t="shared" si="227"/>
        <v>#VALUE!</v>
      </c>
      <c r="S94" s="207" t="e">
        <f t="shared" si="228"/>
        <v>#DIV/0!</v>
      </c>
      <c r="T94" s="70"/>
      <c r="U94" s="192" t="e">
        <f t="shared" si="229"/>
        <v>#VALUE!</v>
      </c>
      <c r="V94" s="206">
        <f t="shared" si="230"/>
        <v>0</v>
      </c>
      <c r="W94" s="70"/>
      <c r="X94" s="208" t="e">
        <f t="shared" si="231"/>
        <v>#VALUE!</v>
      </c>
      <c r="Y94" s="207" t="e">
        <f t="shared" si="232"/>
        <v>#DIV/0!</v>
      </c>
      <c r="Z94" s="70"/>
      <c r="AA94" s="192" t="e">
        <f t="shared" si="233"/>
        <v>#VALUE!</v>
      </c>
      <c r="AB94" s="206">
        <f t="shared" si="234"/>
        <v>0</v>
      </c>
      <c r="AC94" s="70"/>
      <c r="AD94" s="208" t="e">
        <f t="shared" si="235"/>
        <v>#VALUE!</v>
      </c>
      <c r="AE94" s="207" t="e">
        <f t="shared" si="236"/>
        <v>#DIV/0!</v>
      </c>
      <c r="AF94" s="70"/>
      <c r="AG94" s="192" t="e">
        <f t="shared" si="237"/>
        <v>#VALUE!</v>
      </c>
      <c r="AH94" s="206">
        <f t="shared" si="238"/>
        <v>0</v>
      </c>
      <c r="AI94" s="70"/>
      <c r="AJ94" s="208" t="e">
        <f t="shared" si="239"/>
        <v>#VALUE!</v>
      </c>
      <c r="AK94" s="207" t="e">
        <f t="shared" si="240"/>
        <v>#DIV/0!</v>
      </c>
      <c r="AL94" s="70"/>
      <c r="AM94" s="192" t="e">
        <f t="shared" si="241"/>
        <v>#VALUE!</v>
      </c>
      <c r="AN94" s="206">
        <f t="shared" si="242"/>
        <v>0</v>
      </c>
      <c r="AO94" s="70"/>
      <c r="AP94" s="208" t="e">
        <f t="shared" si="243"/>
        <v>#VALUE!</v>
      </c>
      <c r="AQ94" s="207" t="e">
        <f t="shared" si="244"/>
        <v>#DIV/0!</v>
      </c>
      <c r="AR94" s="70"/>
      <c r="AS94" s="192" t="e">
        <f t="shared" si="245"/>
        <v>#VALUE!</v>
      </c>
      <c r="AT94" s="206">
        <f t="shared" si="246"/>
        <v>0</v>
      </c>
      <c r="AU94" s="70"/>
      <c r="AV94" s="208" t="e">
        <f t="shared" si="247"/>
        <v>#VALUE!</v>
      </c>
      <c r="AW94" s="207" t="e">
        <f t="shared" si="248"/>
        <v>#DIV/0!</v>
      </c>
      <c r="AX94" s="70"/>
      <c r="AY94" s="192" t="e">
        <f t="shared" si="249"/>
        <v>#VALUE!</v>
      </c>
      <c r="AZ94" s="206">
        <f t="shared" si="250"/>
        <v>0</v>
      </c>
      <c r="BA94" s="70"/>
      <c r="BB94" s="208" t="e">
        <f t="shared" si="251"/>
        <v>#VALUE!</v>
      </c>
      <c r="BC94" s="207" t="e">
        <f t="shared" si="252"/>
        <v>#DIV/0!</v>
      </c>
      <c r="BD94" s="70"/>
      <c r="BE94" s="192" t="e">
        <f t="shared" si="253"/>
        <v>#VALUE!</v>
      </c>
      <c r="BF94" s="206">
        <f t="shared" si="254"/>
        <v>0</v>
      </c>
      <c r="BG94" s="70"/>
      <c r="BH94" s="208" t="e">
        <f t="shared" si="255"/>
        <v>#VALUE!</v>
      </c>
      <c r="BI94" s="207" t="e">
        <f t="shared" si="256"/>
        <v>#DIV/0!</v>
      </c>
      <c r="BJ94" s="70"/>
      <c r="BK94" s="192" t="e">
        <f t="shared" si="257"/>
        <v>#VALUE!</v>
      </c>
      <c r="BL94" s="206">
        <f t="shared" si="258"/>
        <v>0</v>
      </c>
      <c r="BM94" s="70"/>
      <c r="BN94" s="208" t="e">
        <f t="shared" si="259"/>
        <v>#VALUE!</v>
      </c>
      <c r="BO94" s="207" t="e">
        <f t="shared" si="260"/>
        <v>#DIV/0!</v>
      </c>
      <c r="BP94" s="70"/>
      <c r="BQ94" s="192" t="e">
        <f t="shared" si="261"/>
        <v>#VALUE!</v>
      </c>
      <c r="BR94" s="206">
        <f t="shared" si="262"/>
        <v>0</v>
      </c>
      <c r="BS94" s="70"/>
      <c r="BT94" s="208" t="e">
        <f t="shared" si="263"/>
        <v>#VALUE!</v>
      </c>
      <c r="BU94" s="207" t="e">
        <f t="shared" si="264"/>
        <v>#DIV/0!</v>
      </c>
      <c r="BV94" s="70"/>
      <c r="BW94" s="192" t="e">
        <f t="shared" si="265"/>
        <v>#VALUE!</v>
      </c>
      <c r="BX94" s="206">
        <f t="shared" si="266"/>
        <v>0</v>
      </c>
      <c r="BY94" s="70"/>
      <c r="BZ94" s="208" t="e">
        <f t="shared" si="267"/>
        <v>#VALUE!</v>
      </c>
      <c r="CA94" s="207" t="e">
        <f t="shared" si="268"/>
        <v>#DIV/0!</v>
      </c>
      <c r="CB94" s="70"/>
      <c r="CC94" s="192" t="e">
        <f t="shared" si="269"/>
        <v>#VALUE!</v>
      </c>
      <c r="CD94" s="206">
        <f t="shared" si="270"/>
        <v>0</v>
      </c>
      <c r="CE94" s="70"/>
      <c r="CF94" s="208" t="e">
        <f t="shared" si="271"/>
        <v>#VALUE!</v>
      </c>
      <c r="CG94" s="207" t="e">
        <f t="shared" si="272"/>
        <v>#DIV/0!</v>
      </c>
      <c r="CH94" s="70"/>
      <c r="CI94" s="192" t="e">
        <f t="shared" si="273"/>
        <v>#VALUE!</v>
      </c>
      <c r="CJ94" s="207">
        <f t="shared" si="274"/>
        <v>0</v>
      </c>
      <c r="CK94" s="70">
        <f t="shared" si="275"/>
        <v>0</v>
      </c>
      <c r="CL94" s="192" t="e">
        <f t="shared" si="276"/>
        <v>#VALUE!</v>
      </c>
      <c r="CM94" s="207" t="e">
        <f t="shared" si="277"/>
        <v>#DIV/0!</v>
      </c>
      <c r="CN94" s="70">
        <f t="shared" si="278"/>
        <v>0</v>
      </c>
      <c r="CO94" s="192" t="e">
        <f t="shared" si="279"/>
        <v>#VALUE!</v>
      </c>
      <c r="CP94" s="207">
        <f t="shared" si="280"/>
        <v>100</v>
      </c>
      <c r="CQ94" s="70">
        <f t="shared" si="281"/>
        <v>20</v>
      </c>
      <c r="CR94" s="192" t="e">
        <f t="shared" si="282"/>
        <v>#VALUE!</v>
      </c>
      <c r="CS94" s="207" t="e">
        <f t="shared" si="283"/>
        <v>#DIV/0!</v>
      </c>
      <c r="CT94" s="70">
        <f t="shared" si="284"/>
        <v>0</v>
      </c>
      <c r="CU94" s="192" t="e">
        <f t="shared" si="285"/>
        <v>#VALUE!</v>
      </c>
      <c r="CV94" s="202">
        <f t="shared" si="286"/>
        <v>0</v>
      </c>
      <c r="CW94" s="70">
        <f t="shared" si="287"/>
        <v>0</v>
      </c>
      <c r="CX94" s="192" t="e">
        <f t="shared" si="288"/>
        <v>#VALUE!</v>
      </c>
      <c r="CY94" s="202">
        <f t="shared" si="289"/>
        <v>1</v>
      </c>
      <c r="CZ94" s="70">
        <f t="shared" si="290"/>
        <v>20</v>
      </c>
      <c r="DA94" s="192" t="e">
        <f t="shared" si="291"/>
        <v>#VALUE!</v>
      </c>
    </row>
    <row r="95" spans="1:105" s="55" customFormat="1" ht="42.75">
      <c r="A95" s="75" t="s">
        <v>787</v>
      </c>
      <c r="B95" s="320" t="s">
        <v>767</v>
      </c>
      <c r="C95" s="315" t="s">
        <v>590</v>
      </c>
      <c r="D95" s="312" t="s">
        <v>417</v>
      </c>
      <c r="E95" s="306" t="s">
        <v>669</v>
      </c>
      <c r="F95" s="318">
        <v>425.47</v>
      </c>
      <c r="G95" s="466">
        <v>4</v>
      </c>
      <c r="H95" s="276">
        <f t="shared" si="292"/>
        <v>4</v>
      </c>
      <c r="I95" s="368">
        <f t="shared" si="293"/>
        <v>4</v>
      </c>
      <c r="J95" s="132">
        <f t="shared" si="294"/>
        <v>0</v>
      </c>
      <c r="K95" s="132">
        <f t="shared" si="295"/>
        <v>0</v>
      </c>
      <c r="L95" s="39" t="e">
        <f t="shared" si="222"/>
        <v>#VALUE!</v>
      </c>
      <c r="M95" s="40" t="e">
        <f t="shared" si="223"/>
        <v>#VALUE!</v>
      </c>
      <c r="N95" s="193" t="e">
        <f t="shared" si="224"/>
        <v>#VALUE!</v>
      </c>
      <c r="O95" s="193" t="e">
        <f t="shared" si="225"/>
        <v>#VALUE!</v>
      </c>
      <c r="P95" s="207">
        <f t="shared" si="226"/>
        <v>0</v>
      </c>
      <c r="Q95" s="70"/>
      <c r="R95" s="208" t="e">
        <f t="shared" si="227"/>
        <v>#VALUE!</v>
      </c>
      <c r="S95" s="207" t="e">
        <f t="shared" si="228"/>
        <v>#DIV/0!</v>
      </c>
      <c r="T95" s="70"/>
      <c r="U95" s="192" t="e">
        <f t="shared" si="229"/>
        <v>#VALUE!</v>
      </c>
      <c r="V95" s="206">
        <f t="shared" si="230"/>
        <v>0</v>
      </c>
      <c r="W95" s="70"/>
      <c r="X95" s="208" t="e">
        <f t="shared" si="231"/>
        <v>#VALUE!</v>
      </c>
      <c r="Y95" s="207" t="e">
        <f t="shared" si="232"/>
        <v>#DIV/0!</v>
      </c>
      <c r="Z95" s="70"/>
      <c r="AA95" s="192" t="e">
        <f t="shared" si="233"/>
        <v>#VALUE!</v>
      </c>
      <c r="AB95" s="206">
        <f t="shared" si="234"/>
        <v>0</v>
      </c>
      <c r="AC95" s="70"/>
      <c r="AD95" s="208" t="e">
        <f t="shared" si="235"/>
        <v>#VALUE!</v>
      </c>
      <c r="AE95" s="207" t="e">
        <f t="shared" si="236"/>
        <v>#DIV/0!</v>
      </c>
      <c r="AF95" s="70"/>
      <c r="AG95" s="192" t="e">
        <f t="shared" si="237"/>
        <v>#VALUE!</v>
      </c>
      <c r="AH95" s="206">
        <f t="shared" si="238"/>
        <v>0</v>
      </c>
      <c r="AI95" s="70"/>
      <c r="AJ95" s="208" t="e">
        <f t="shared" si="239"/>
        <v>#VALUE!</v>
      </c>
      <c r="AK95" s="207" t="e">
        <f t="shared" si="240"/>
        <v>#DIV/0!</v>
      </c>
      <c r="AL95" s="70"/>
      <c r="AM95" s="192" t="e">
        <f t="shared" si="241"/>
        <v>#VALUE!</v>
      </c>
      <c r="AN95" s="206">
        <f t="shared" si="242"/>
        <v>0</v>
      </c>
      <c r="AO95" s="70"/>
      <c r="AP95" s="208" t="e">
        <f t="shared" si="243"/>
        <v>#VALUE!</v>
      </c>
      <c r="AQ95" s="207" t="e">
        <f t="shared" si="244"/>
        <v>#DIV/0!</v>
      </c>
      <c r="AR95" s="70"/>
      <c r="AS95" s="192" t="e">
        <f t="shared" si="245"/>
        <v>#VALUE!</v>
      </c>
      <c r="AT95" s="206">
        <f t="shared" si="246"/>
        <v>0</v>
      </c>
      <c r="AU95" s="70"/>
      <c r="AV95" s="208" t="e">
        <f t="shared" si="247"/>
        <v>#VALUE!</v>
      </c>
      <c r="AW95" s="207" t="e">
        <f t="shared" si="248"/>
        <v>#DIV/0!</v>
      </c>
      <c r="AX95" s="70"/>
      <c r="AY95" s="192" t="e">
        <f t="shared" si="249"/>
        <v>#VALUE!</v>
      </c>
      <c r="AZ95" s="206">
        <f t="shared" si="250"/>
        <v>0</v>
      </c>
      <c r="BA95" s="70"/>
      <c r="BB95" s="208" t="e">
        <f t="shared" si="251"/>
        <v>#VALUE!</v>
      </c>
      <c r="BC95" s="207" t="e">
        <f t="shared" si="252"/>
        <v>#DIV/0!</v>
      </c>
      <c r="BD95" s="70"/>
      <c r="BE95" s="192" t="e">
        <f t="shared" si="253"/>
        <v>#VALUE!</v>
      </c>
      <c r="BF95" s="206">
        <f t="shared" si="254"/>
        <v>0</v>
      </c>
      <c r="BG95" s="70"/>
      <c r="BH95" s="208" t="e">
        <f t="shared" si="255"/>
        <v>#VALUE!</v>
      </c>
      <c r="BI95" s="207" t="e">
        <f t="shared" si="256"/>
        <v>#DIV/0!</v>
      </c>
      <c r="BJ95" s="70"/>
      <c r="BK95" s="192" t="e">
        <f t="shared" si="257"/>
        <v>#VALUE!</v>
      </c>
      <c r="BL95" s="206">
        <f t="shared" si="258"/>
        <v>0</v>
      </c>
      <c r="BM95" s="70"/>
      <c r="BN95" s="208" t="e">
        <f t="shared" si="259"/>
        <v>#VALUE!</v>
      </c>
      <c r="BO95" s="207" t="e">
        <f t="shared" si="260"/>
        <v>#DIV/0!</v>
      </c>
      <c r="BP95" s="70"/>
      <c r="BQ95" s="192" t="e">
        <f t="shared" si="261"/>
        <v>#VALUE!</v>
      </c>
      <c r="BR95" s="206">
        <f t="shared" si="262"/>
        <v>0</v>
      </c>
      <c r="BS95" s="70"/>
      <c r="BT95" s="208" t="e">
        <f t="shared" si="263"/>
        <v>#VALUE!</v>
      </c>
      <c r="BU95" s="207" t="e">
        <f t="shared" si="264"/>
        <v>#DIV/0!</v>
      </c>
      <c r="BV95" s="70"/>
      <c r="BW95" s="192" t="e">
        <f t="shared" si="265"/>
        <v>#VALUE!</v>
      </c>
      <c r="BX95" s="206">
        <f t="shared" si="266"/>
        <v>0</v>
      </c>
      <c r="BY95" s="70"/>
      <c r="BZ95" s="208" t="e">
        <f t="shared" si="267"/>
        <v>#VALUE!</v>
      </c>
      <c r="CA95" s="207" t="e">
        <f t="shared" si="268"/>
        <v>#DIV/0!</v>
      </c>
      <c r="CB95" s="70"/>
      <c r="CC95" s="192" t="e">
        <f t="shared" si="269"/>
        <v>#VALUE!</v>
      </c>
      <c r="CD95" s="206">
        <f t="shared" si="270"/>
        <v>0</v>
      </c>
      <c r="CE95" s="70"/>
      <c r="CF95" s="208" t="e">
        <f t="shared" si="271"/>
        <v>#VALUE!</v>
      </c>
      <c r="CG95" s="207" t="e">
        <f t="shared" si="272"/>
        <v>#DIV/0!</v>
      </c>
      <c r="CH95" s="70"/>
      <c r="CI95" s="192" t="e">
        <f t="shared" si="273"/>
        <v>#VALUE!</v>
      </c>
      <c r="CJ95" s="207">
        <f t="shared" si="274"/>
        <v>0</v>
      </c>
      <c r="CK95" s="70">
        <f t="shared" si="275"/>
        <v>0</v>
      </c>
      <c r="CL95" s="192" t="e">
        <f t="shared" si="276"/>
        <v>#VALUE!</v>
      </c>
      <c r="CM95" s="207" t="e">
        <f t="shared" si="277"/>
        <v>#DIV/0!</v>
      </c>
      <c r="CN95" s="70">
        <f t="shared" si="278"/>
        <v>0</v>
      </c>
      <c r="CO95" s="192" t="e">
        <f t="shared" si="279"/>
        <v>#VALUE!</v>
      </c>
      <c r="CP95" s="207">
        <f t="shared" si="280"/>
        <v>100</v>
      </c>
      <c r="CQ95" s="70">
        <f t="shared" si="281"/>
        <v>4</v>
      </c>
      <c r="CR95" s="192" t="e">
        <f t="shared" si="282"/>
        <v>#VALUE!</v>
      </c>
      <c r="CS95" s="207" t="e">
        <f t="shared" si="283"/>
        <v>#DIV/0!</v>
      </c>
      <c r="CT95" s="70">
        <f t="shared" si="284"/>
        <v>0</v>
      </c>
      <c r="CU95" s="192" t="e">
        <f t="shared" si="285"/>
        <v>#VALUE!</v>
      </c>
      <c r="CV95" s="202">
        <f t="shared" si="286"/>
        <v>0</v>
      </c>
      <c r="CW95" s="70">
        <f t="shared" si="287"/>
        <v>0</v>
      </c>
      <c r="CX95" s="192" t="e">
        <f t="shared" si="288"/>
        <v>#VALUE!</v>
      </c>
      <c r="CY95" s="202">
        <f t="shared" si="289"/>
        <v>1</v>
      </c>
      <c r="CZ95" s="70">
        <f t="shared" si="290"/>
        <v>4</v>
      </c>
      <c r="DA95" s="192" t="e">
        <f t="shared" si="291"/>
        <v>#VALUE!</v>
      </c>
    </row>
    <row r="96" spans="1:105" s="55" customFormat="1" ht="28.5">
      <c r="A96" s="75" t="s">
        <v>768</v>
      </c>
      <c r="B96" s="315" t="s">
        <v>418</v>
      </c>
      <c r="C96" s="315" t="s">
        <v>419</v>
      </c>
      <c r="D96" s="312" t="s">
        <v>420</v>
      </c>
      <c r="E96" s="306" t="s">
        <v>669</v>
      </c>
      <c r="F96" s="313">
        <v>468.21</v>
      </c>
      <c r="G96" s="465">
        <v>3</v>
      </c>
      <c r="H96" s="276">
        <f t="shared" si="292"/>
        <v>3</v>
      </c>
      <c r="I96" s="368">
        <f t="shared" si="293"/>
        <v>3</v>
      </c>
      <c r="J96" s="132">
        <f t="shared" si="294"/>
        <v>0</v>
      </c>
      <c r="K96" s="132">
        <f t="shared" si="295"/>
        <v>0</v>
      </c>
      <c r="L96" s="39" t="e">
        <f t="shared" si="222"/>
        <v>#VALUE!</v>
      </c>
      <c r="M96" s="40" t="e">
        <f t="shared" si="223"/>
        <v>#VALUE!</v>
      </c>
      <c r="N96" s="193" t="e">
        <f t="shared" si="224"/>
        <v>#VALUE!</v>
      </c>
      <c r="O96" s="193" t="e">
        <f t="shared" si="225"/>
        <v>#VALUE!</v>
      </c>
      <c r="P96" s="207">
        <f t="shared" si="226"/>
        <v>0</v>
      </c>
      <c r="Q96" s="70"/>
      <c r="R96" s="208" t="e">
        <f t="shared" si="227"/>
        <v>#VALUE!</v>
      </c>
      <c r="S96" s="207" t="e">
        <f t="shared" si="228"/>
        <v>#DIV/0!</v>
      </c>
      <c r="T96" s="70"/>
      <c r="U96" s="192" t="e">
        <f t="shared" si="229"/>
        <v>#VALUE!</v>
      </c>
      <c r="V96" s="206">
        <f t="shared" si="230"/>
        <v>0</v>
      </c>
      <c r="W96" s="70"/>
      <c r="X96" s="208" t="e">
        <f t="shared" si="231"/>
        <v>#VALUE!</v>
      </c>
      <c r="Y96" s="207" t="e">
        <f t="shared" si="232"/>
        <v>#DIV/0!</v>
      </c>
      <c r="Z96" s="70"/>
      <c r="AA96" s="192" t="e">
        <f t="shared" si="233"/>
        <v>#VALUE!</v>
      </c>
      <c r="AB96" s="206">
        <f t="shared" si="234"/>
        <v>0</v>
      </c>
      <c r="AC96" s="70"/>
      <c r="AD96" s="208" t="e">
        <f t="shared" si="235"/>
        <v>#VALUE!</v>
      </c>
      <c r="AE96" s="207" t="e">
        <f t="shared" si="236"/>
        <v>#DIV/0!</v>
      </c>
      <c r="AF96" s="70"/>
      <c r="AG96" s="192" t="e">
        <f t="shared" si="237"/>
        <v>#VALUE!</v>
      </c>
      <c r="AH96" s="206">
        <f t="shared" si="238"/>
        <v>0</v>
      </c>
      <c r="AI96" s="70"/>
      <c r="AJ96" s="208" t="e">
        <f t="shared" si="239"/>
        <v>#VALUE!</v>
      </c>
      <c r="AK96" s="207" t="e">
        <f t="shared" si="240"/>
        <v>#DIV/0!</v>
      </c>
      <c r="AL96" s="70"/>
      <c r="AM96" s="192" t="e">
        <f t="shared" si="241"/>
        <v>#VALUE!</v>
      </c>
      <c r="AN96" s="206">
        <f t="shared" si="242"/>
        <v>0</v>
      </c>
      <c r="AO96" s="70"/>
      <c r="AP96" s="208" t="e">
        <f t="shared" si="243"/>
        <v>#VALUE!</v>
      </c>
      <c r="AQ96" s="207" t="e">
        <f t="shared" si="244"/>
        <v>#DIV/0!</v>
      </c>
      <c r="AR96" s="70"/>
      <c r="AS96" s="192" t="e">
        <f t="shared" si="245"/>
        <v>#VALUE!</v>
      </c>
      <c r="AT96" s="206">
        <f t="shared" si="246"/>
        <v>0</v>
      </c>
      <c r="AU96" s="70"/>
      <c r="AV96" s="208" t="e">
        <f t="shared" si="247"/>
        <v>#VALUE!</v>
      </c>
      <c r="AW96" s="207" t="e">
        <f t="shared" si="248"/>
        <v>#DIV/0!</v>
      </c>
      <c r="AX96" s="70"/>
      <c r="AY96" s="192" t="e">
        <f t="shared" si="249"/>
        <v>#VALUE!</v>
      </c>
      <c r="AZ96" s="206">
        <f t="shared" si="250"/>
        <v>0</v>
      </c>
      <c r="BA96" s="70"/>
      <c r="BB96" s="208" t="e">
        <f t="shared" si="251"/>
        <v>#VALUE!</v>
      </c>
      <c r="BC96" s="207" t="e">
        <f t="shared" si="252"/>
        <v>#DIV/0!</v>
      </c>
      <c r="BD96" s="70"/>
      <c r="BE96" s="192" t="e">
        <f t="shared" si="253"/>
        <v>#VALUE!</v>
      </c>
      <c r="BF96" s="206">
        <f t="shared" si="254"/>
        <v>0</v>
      </c>
      <c r="BG96" s="70"/>
      <c r="BH96" s="208" t="e">
        <f t="shared" si="255"/>
        <v>#VALUE!</v>
      </c>
      <c r="BI96" s="207" t="e">
        <f t="shared" si="256"/>
        <v>#DIV/0!</v>
      </c>
      <c r="BJ96" s="70"/>
      <c r="BK96" s="192" t="e">
        <f t="shared" si="257"/>
        <v>#VALUE!</v>
      </c>
      <c r="BL96" s="206">
        <f t="shared" si="258"/>
        <v>0</v>
      </c>
      <c r="BM96" s="70"/>
      <c r="BN96" s="208" t="e">
        <f t="shared" si="259"/>
        <v>#VALUE!</v>
      </c>
      <c r="BO96" s="207" t="e">
        <f t="shared" si="260"/>
        <v>#DIV/0!</v>
      </c>
      <c r="BP96" s="70"/>
      <c r="BQ96" s="192" t="e">
        <f t="shared" si="261"/>
        <v>#VALUE!</v>
      </c>
      <c r="BR96" s="206">
        <f t="shared" si="262"/>
        <v>0</v>
      </c>
      <c r="BS96" s="70"/>
      <c r="BT96" s="208" t="e">
        <f t="shared" si="263"/>
        <v>#VALUE!</v>
      </c>
      <c r="BU96" s="207" t="e">
        <f t="shared" si="264"/>
        <v>#DIV/0!</v>
      </c>
      <c r="BV96" s="70"/>
      <c r="BW96" s="192" t="e">
        <f t="shared" si="265"/>
        <v>#VALUE!</v>
      </c>
      <c r="BX96" s="206">
        <f t="shared" si="266"/>
        <v>0</v>
      </c>
      <c r="BY96" s="70"/>
      <c r="BZ96" s="208" t="e">
        <f t="shared" si="267"/>
        <v>#VALUE!</v>
      </c>
      <c r="CA96" s="207" t="e">
        <f t="shared" si="268"/>
        <v>#DIV/0!</v>
      </c>
      <c r="CB96" s="70"/>
      <c r="CC96" s="192" t="e">
        <f t="shared" si="269"/>
        <v>#VALUE!</v>
      </c>
      <c r="CD96" s="206">
        <f t="shared" si="270"/>
        <v>0</v>
      </c>
      <c r="CE96" s="70"/>
      <c r="CF96" s="208" t="e">
        <f t="shared" si="271"/>
        <v>#VALUE!</v>
      </c>
      <c r="CG96" s="207" t="e">
        <f t="shared" si="272"/>
        <v>#DIV/0!</v>
      </c>
      <c r="CH96" s="70"/>
      <c r="CI96" s="192" t="e">
        <f t="shared" si="273"/>
        <v>#VALUE!</v>
      </c>
      <c r="CJ96" s="207">
        <f t="shared" si="274"/>
        <v>0</v>
      </c>
      <c r="CK96" s="70">
        <f t="shared" si="275"/>
        <v>0</v>
      </c>
      <c r="CL96" s="192" t="e">
        <f t="shared" si="276"/>
        <v>#VALUE!</v>
      </c>
      <c r="CM96" s="207" t="e">
        <f t="shared" si="277"/>
        <v>#DIV/0!</v>
      </c>
      <c r="CN96" s="70">
        <f t="shared" si="278"/>
        <v>0</v>
      </c>
      <c r="CO96" s="192" t="e">
        <f t="shared" si="279"/>
        <v>#VALUE!</v>
      </c>
      <c r="CP96" s="207">
        <f t="shared" si="280"/>
        <v>100</v>
      </c>
      <c r="CQ96" s="70">
        <f t="shared" si="281"/>
        <v>3</v>
      </c>
      <c r="CR96" s="192" t="e">
        <f t="shared" si="282"/>
        <v>#VALUE!</v>
      </c>
      <c r="CS96" s="207" t="e">
        <f t="shared" si="283"/>
        <v>#DIV/0!</v>
      </c>
      <c r="CT96" s="70">
        <f t="shared" si="284"/>
        <v>0</v>
      </c>
      <c r="CU96" s="192" t="e">
        <f t="shared" si="285"/>
        <v>#VALUE!</v>
      </c>
      <c r="CV96" s="202">
        <f t="shared" si="286"/>
        <v>0</v>
      </c>
      <c r="CW96" s="70">
        <f t="shared" si="287"/>
        <v>0</v>
      </c>
      <c r="CX96" s="192" t="e">
        <f t="shared" si="288"/>
        <v>#VALUE!</v>
      </c>
      <c r="CY96" s="202">
        <f t="shared" si="289"/>
        <v>1</v>
      </c>
      <c r="CZ96" s="70">
        <f t="shared" si="290"/>
        <v>3</v>
      </c>
      <c r="DA96" s="192" t="e">
        <f t="shared" si="291"/>
        <v>#VALUE!</v>
      </c>
    </row>
    <row r="97" spans="1:105" s="55" customFormat="1" ht="15">
      <c r="A97" s="75" t="s">
        <v>769</v>
      </c>
      <c r="B97" s="320" t="s">
        <v>767</v>
      </c>
      <c r="C97" s="315" t="s">
        <v>591</v>
      </c>
      <c r="D97" s="312" t="s">
        <v>987</v>
      </c>
      <c r="E97" s="306" t="s">
        <v>669</v>
      </c>
      <c r="F97" s="318">
        <v>189.24</v>
      </c>
      <c r="G97" s="324">
        <v>8</v>
      </c>
      <c r="H97" s="276">
        <f t="shared" si="292"/>
        <v>8</v>
      </c>
      <c r="I97" s="368">
        <f t="shared" si="293"/>
        <v>8</v>
      </c>
      <c r="J97" s="132">
        <f t="shared" si="294"/>
        <v>0</v>
      </c>
      <c r="K97" s="132">
        <f t="shared" si="295"/>
        <v>0</v>
      </c>
      <c r="L97" s="39" t="e">
        <f t="shared" si="222"/>
        <v>#VALUE!</v>
      </c>
      <c r="M97" s="40" t="e">
        <f t="shared" si="223"/>
        <v>#VALUE!</v>
      </c>
      <c r="N97" s="193" t="e">
        <f t="shared" si="224"/>
        <v>#VALUE!</v>
      </c>
      <c r="O97" s="193" t="e">
        <f t="shared" si="225"/>
        <v>#VALUE!</v>
      </c>
      <c r="P97" s="207">
        <f t="shared" si="226"/>
        <v>0</v>
      </c>
      <c r="Q97" s="70"/>
      <c r="R97" s="208" t="e">
        <f t="shared" si="227"/>
        <v>#VALUE!</v>
      </c>
      <c r="S97" s="207" t="e">
        <f t="shared" si="228"/>
        <v>#DIV/0!</v>
      </c>
      <c r="T97" s="70"/>
      <c r="U97" s="192" t="e">
        <f t="shared" si="229"/>
        <v>#VALUE!</v>
      </c>
      <c r="V97" s="206">
        <f t="shared" si="230"/>
        <v>0</v>
      </c>
      <c r="W97" s="70"/>
      <c r="X97" s="208" t="e">
        <f t="shared" si="231"/>
        <v>#VALUE!</v>
      </c>
      <c r="Y97" s="207" t="e">
        <f t="shared" si="232"/>
        <v>#DIV/0!</v>
      </c>
      <c r="Z97" s="70"/>
      <c r="AA97" s="192" t="e">
        <f t="shared" si="233"/>
        <v>#VALUE!</v>
      </c>
      <c r="AB97" s="206">
        <f t="shared" si="234"/>
        <v>0</v>
      </c>
      <c r="AC97" s="70"/>
      <c r="AD97" s="208" t="e">
        <f t="shared" si="235"/>
        <v>#VALUE!</v>
      </c>
      <c r="AE97" s="207" t="e">
        <f t="shared" si="236"/>
        <v>#DIV/0!</v>
      </c>
      <c r="AF97" s="70"/>
      <c r="AG97" s="192" t="e">
        <f t="shared" si="237"/>
        <v>#VALUE!</v>
      </c>
      <c r="AH97" s="206">
        <f t="shared" si="238"/>
        <v>0</v>
      </c>
      <c r="AI97" s="70"/>
      <c r="AJ97" s="208" t="e">
        <f t="shared" si="239"/>
        <v>#VALUE!</v>
      </c>
      <c r="AK97" s="207" t="e">
        <f t="shared" si="240"/>
        <v>#DIV/0!</v>
      </c>
      <c r="AL97" s="70"/>
      <c r="AM97" s="192" t="e">
        <f t="shared" si="241"/>
        <v>#VALUE!</v>
      </c>
      <c r="AN97" s="206">
        <f t="shared" si="242"/>
        <v>0</v>
      </c>
      <c r="AO97" s="70"/>
      <c r="AP97" s="208" t="e">
        <f t="shared" si="243"/>
        <v>#VALUE!</v>
      </c>
      <c r="AQ97" s="207" t="e">
        <f t="shared" si="244"/>
        <v>#DIV/0!</v>
      </c>
      <c r="AR97" s="70"/>
      <c r="AS97" s="192" t="e">
        <f t="shared" si="245"/>
        <v>#VALUE!</v>
      </c>
      <c r="AT97" s="206">
        <f t="shared" si="246"/>
        <v>0</v>
      </c>
      <c r="AU97" s="70"/>
      <c r="AV97" s="208" t="e">
        <f t="shared" si="247"/>
        <v>#VALUE!</v>
      </c>
      <c r="AW97" s="207" t="e">
        <f t="shared" si="248"/>
        <v>#DIV/0!</v>
      </c>
      <c r="AX97" s="70"/>
      <c r="AY97" s="192" t="e">
        <f t="shared" si="249"/>
        <v>#VALUE!</v>
      </c>
      <c r="AZ97" s="206">
        <f t="shared" si="250"/>
        <v>0</v>
      </c>
      <c r="BA97" s="70"/>
      <c r="BB97" s="208" t="e">
        <f t="shared" si="251"/>
        <v>#VALUE!</v>
      </c>
      <c r="BC97" s="207" t="e">
        <f t="shared" si="252"/>
        <v>#DIV/0!</v>
      </c>
      <c r="BD97" s="70"/>
      <c r="BE97" s="192" t="e">
        <f t="shared" si="253"/>
        <v>#VALUE!</v>
      </c>
      <c r="BF97" s="206">
        <f t="shared" si="254"/>
        <v>0</v>
      </c>
      <c r="BG97" s="70"/>
      <c r="BH97" s="208" t="e">
        <f t="shared" si="255"/>
        <v>#VALUE!</v>
      </c>
      <c r="BI97" s="207" t="e">
        <f t="shared" si="256"/>
        <v>#DIV/0!</v>
      </c>
      <c r="BJ97" s="70"/>
      <c r="BK97" s="192" t="e">
        <f t="shared" si="257"/>
        <v>#VALUE!</v>
      </c>
      <c r="BL97" s="206">
        <f t="shared" si="258"/>
        <v>0</v>
      </c>
      <c r="BM97" s="70"/>
      <c r="BN97" s="208" t="e">
        <f t="shared" si="259"/>
        <v>#VALUE!</v>
      </c>
      <c r="BO97" s="207" t="e">
        <f t="shared" si="260"/>
        <v>#DIV/0!</v>
      </c>
      <c r="BP97" s="70"/>
      <c r="BQ97" s="192" t="e">
        <f t="shared" si="261"/>
        <v>#VALUE!</v>
      </c>
      <c r="BR97" s="206">
        <f t="shared" si="262"/>
        <v>0</v>
      </c>
      <c r="BS97" s="70"/>
      <c r="BT97" s="208" t="e">
        <f t="shared" si="263"/>
        <v>#VALUE!</v>
      </c>
      <c r="BU97" s="207" t="e">
        <f t="shared" si="264"/>
        <v>#DIV/0!</v>
      </c>
      <c r="BV97" s="70"/>
      <c r="BW97" s="192" t="e">
        <f t="shared" si="265"/>
        <v>#VALUE!</v>
      </c>
      <c r="BX97" s="206">
        <f t="shared" si="266"/>
        <v>0</v>
      </c>
      <c r="BY97" s="70"/>
      <c r="BZ97" s="208" t="e">
        <f t="shared" si="267"/>
        <v>#VALUE!</v>
      </c>
      <c r="CA97" s="207" t="e">
        <f t="shared" si="268"/>
        <v>#DIV/0!</v>
      </c>
      <c r="CB97" s="70"/>
      <c r="CC97" s="192" t="e">
        <f t="shared" si="269"/>
        <v>#VALUE!</v>
      </c>
      <c r="CD97" s="206">
        <f t="shared" si="270"/>
        <v>0</v>
      </c>
      <c r="CE97" s="70"/>
      <c r="CF97" s="208" t="e">
        <f t="shared" si="271"/>
        <v>#VALUE!</v>
      </c>
      <c r="CG97" s="207" t="e">
        <f t="shared" si="272"/>
        <v>#DIV/0!</v>
      </c>
      <c r="CH97" s="70"/>
      <c r="CI97" s="192" t="e">
        <f t="shared" si="273"/>
        <v>#VALUE!</v>
      </c>
      <c r="CJ97" s="207">
        <f t="shared" si="274"/>
        <v>0</v>
      </c>
      <c r="CK97" s="70">
        <f t="shared" si="275"/>
        <v>0</v>
      </c>
      <c r="CL97" s="192" t="e">
        <f t="shared" si="276"/>
        <v>#VALUE!</v>
      </c>
      <c r="CM97" s="207" t="e">
        <f t="shared" si="277"/>
        <v>#DIV/0!</v>
      </c>
      <c r="CN97" s="70">
        <f t="shared" si="278"/>
        <v>0</v>
      </c>
      <c r="CO97" s="192" t="e">
        <f t="shared" si="279"/>
        <v>#VALUE!</v>
      </c>
      <c r="CP97" s="207">
        <f t="shared" si="280"/>
        <v>100</v>
      </c>
      <c r="CQ97" s="70">
        <f t="shared" si="281"/>
        <v>8</v>
      </c>
      <c r="CR97" s="192" t="e">
        <f t="shared" si="282"/>
        <v>#VALUE!</v>
      </c>
      <c r="CS97" s="207" t="e">
        <f t="shared" si="283"/>
        <v>#DIV/0!</v>
      </c>
      <c r="CT97" s="70">
        <f t="shared" si="284"/>
        <v>0</v>
      </c>
      <c r="CU97" s="192" t="e">
        <f t="shared" si="285"/>
        <v>#VALUE!</v>
      </c>
      <c r="CV97" s="202">
        <f t="shared" si="286"/>
        <v>0</v>
      </c>
      <c r="CW97" s="70">
        <f t="shared" si="287"/>
        <v>0</v>
      </c>
      <c r="CX97" s="192" t="e">
        <f t="shared" si="288"/>
        <v>#VALUE!</v>
      </c>
      <c r="CY97" s="202">
        <f t="shared" si="289"/>
        <v>1</v>
      </c>
      <c r="CZ97" s="70">
        <f t="shared" si="290"/>
        <v>8</v>
      </c>
      <c r="DA97" s="192" t="e">
        <f t="shared" si="291"/>
        <v>#VALUE!</v>
      </c>
    </row>
    <row r="98" spans="1:105" s="55" customFormat="1" ht="15">
      <c r="A98" s="75" t="s">
        <v>647</v>
      </c>
      <c r="B98" s="315" t="s">
        <v>988</v>
      </c>
      <c r="C98" s="315" t="s">
        <v>989</v>
      </c>
      <c r="D98" s="312" t="s">
        <v>990</v>
      </c>
      <c r="E98" s="306" t="s">
        <v>669</v>
      </c>
      <c r="F98" s="313">
        <v>37.82</v>
      </c>
      <c r="G98" s="465">
        <v>28</v>
      </c>
      <c r="H98" s="276">
        <f t="shared" si="292"/>
        <v>28</v>
      </c>
      <c r="I98" s="368">
        <f t="shared" si="293"/>
        <v>28</v>
      </c>
      <c r="J98" s="132">
        <f t="shared" si="294"/>
        <v>0</v>
      </c>
      <c r="K98" s="132">
        <f t="shared" si="295"/>
        <v>0</v>
      </c>
      <c r="L98" s="39" t="e">
        <f t="shared" si="222"/>
        <v>#VALUE!</v>
      </c>
      <c r="M98" s="40" t="e">
        <f t="shared" si="223"/>
        <v>#VALUE!</v>
      </c>
      <c r="N98" s="193" t="e">
        <f t="shared" si="224"/>
        <v>#VALUE!</v>
      </c>
      <c r="O98" s="193" t="e">
        <f t="shared" si="225"/>
        <v>#VALUE!</v>
      </c>
      <c r="P98" s="207">
        <f t="shared" si="226"/>
        <v>0</v>
      </c>
      <c r="Q98" s="70"/>
      <c r="R98" s="208" t="e">
        <f t="shared" si="227"/>
        <v>#VALUE!</v>
      </c>
      <c r="S98" s="207" t="e">
        <f t="shared" si="228"/>
        <v>#DIV/0!</v>
      </c>
      <c r="T98" s="70"/>
      <c r="U98" s="192" t="e">
        <f t="shared" si="229"/>
        <v>#VALUE!</v>
      </c>
      <c r="V98" s="206">
        <f t="shared" si="230"/>
        <v>0</v>
      </c>
      <c r="W98" s="70"/>
      <c r="X98" s="208" t="e">
        <f t="shared" si="231"/>
        <v>#VALUE!</v>
      </c>
      <c r="Y98" s="207" t="e">
        <f t="shared" si="232"/>
        <v>#DIV/0!</v>
      </c>
      <c r="Z98" s="70"/>
      <c r="AA98" s="192" t="e">
        <f t="shared" si="233"/>
        <v>#VALUE!</v>
      </c>
      <c r="AB98" s="206">
        <f t="shared" si="234"/>
        <v>0</v>
      </c>
      <c r="AC98" s="70"/>
      <c r="AD98" s="208" t="e">
        <f t="shared" si="235"/>
        <v>#VALUE!</v>
      </c>
      <c r="AE98" s="207" t="e">
        <f t="shared" si="236"/>
        <v>#DIV/0!</v>
      </c>
      <c r="AF98" s="70"/>
      <c r="AG98" s="192" t="e">
        <f t="shared" si="237"/>
        <v>#VALUE!</v>
      </c>
      <c r="AH98" s="206">
        <f t="shared" si="238"/>
        <v>0</v>
      </c>
      <c r="AI98" s="70"/>
      <c r="AJ98" s="208" t="e">
        <f t="shared" si="239"/>
        <v>#VALUE!</v>
      </c>
      <c r="AK98" s="207" t="e">
        <f t="shared" si="240"/>
        <v>#DIV/0!</v>
      </c>
      <c r="AL98" s="70"/>
      <c r="AM98" s="192" t="e">
        <f t="shared" si="241"/>
        <v>#VALUE!</v>
      </c>
      <c r="AN98" s="206">
        <f t="shared" si="242"/>
        <v>0</v>
      </c>
      <c r="AO98" s="70"/>
      <c r="AP98" s="208" t="e">
        <f t="shared" si="243"/>
        <v>#VALUE!</v>
      </c>
      <c r="AQ98" s="207" t="e">
        <f t="shared" si="244"/>
        <v>#DIV/0!</v>
      </c>
      <c r="AR98" s="70"/>
      <c r="AS98" s="192" t="e">
        <f t="shared" si="245"/>
        <v>#VALUE!</v>
      </c>
      <c r="AT98" s="206">
        <f t="shared" si="246"/>
        <v>0</v>
      </c>
      <c r="AU98" s="70"/>
      <c r="AV98" s="208" t="e">
        <f t="shared" si="247"/>
        <v>#VALUE!</v>
      </c>
      <c r="AW98" s="207" t="e">
        <f t="shared" si="248"/>
        <v>#DIV/0!</v>
      </c>
      <c r="AX98" s="70"/>
      <c r="AY98" s="192" t="e">
        <f t="shared" si="249"/>
        <v>#VALUE!</v>
      </c>
      <c r="AZ98" s="206">
        <f t="shared" si="250"/>
        <v>0</v>
      </c>
      <c r="BA98" s="70"/>
      <c r="BB98" s="208" t="e">
        <f t="shared" si="251"/>
        <v>#VALUE!</v>
      </c>
      <c r="BC98" s="207" t="e">
        <f t="shared" si="252"/>
        <v>#DIV/0!</v>
      </c>
      <c r="BD98" s="70"/>
      <c r="BE98" s="192" t="e">
        <f t="shared" si="253"/>
        <v>#VALUE!</v>
      </c>
      <c r="BF98" s="206">
        <f t="shared" si="254"/>
        <v>0</v>
      </c>
      <c r="BG98" s="70"/>
      <c r="BH98" s="208" t="e">
        <f t="shared" si="255"/>
        <v>#VALUE!</v>
      </c>
      <c r="BI98" s="207" t="e">
        <f t="shared" si="256"/>
        <v>#DIV/0!</v>
      </c>
      <c r="BJ98" s="70"/>
      <c r="BK98" s="192" t="e">
        <f t="shared" si="257"/>
        <v>#VALUE!</v>
      </c>
      <c r="BL98" s="206">
        <f t="shared" si="258"/>
        <v>0</v>
      </c>
      <c r="BM98" s="70"/>
      <c r="BN98" s="208" t="e">
        <f t="shared" si="259"/>
        <v>#VALUE!</v>
      </c>
      <c r="BO98" s="207" t="e">
        <f t="shared" si="260"/>
        <v>#DIV/0!</v>
      </c>
      <c r="BP98" s="70"/>
      <c r="BQ98" s="192" t="e">
        <f t="shared" si="261"/>
        <v>#VALUE!</v>
      </c>
      <c r="BR98" s="206">
        <f t="shared" si="262"/>
        <v>0</v>
      </c>
      <c r="BS98" s="70"/>
      <c r="BT98" s="208" t="e">
        <f t="shared" si="263"/>
        <v>#VALUE!</v>
      </c>
      <c r="BU98" s="207" t="e">
        <f t="shared" si="264"/>
        <v>#DIV/0!</v>
      </c>
      <c r="BV98" s="70"/>
      <c r="BW98" s="192" t="e">
        <f t="shared" si="265"/>
        <v>#VALUE!</v>
      </c>
      <c r="BX98" s="206">
        <f t="shared" si="266"/>
        <v>0</v>
      </c>
      <c r="BY98" s="70"/>
      <c r="BZ98" s="208" t="e">
        <f t="shared" si="267"/>
        <v>#VALUE!</v>
      </c>
      <c r="CA98" s="207" t="e">
        <f t="shared" si="268"/>
        <v>#DIV/0!</v>
      </c>
      <c r="CB98" s="70"/>
      <c r="CC98" s="192" t="e">
        <f t="shared" si="269"/>
        <v>#VALUE!</v>
      </c>
      <c r="CD98" s="206">
        <f t="shared" si="270"/>
        <v>0</v>
      </c>
      <c r="CE98" s="70"/>
      <c r="CF98" s="208" t="e">
        <f t="shared" si="271"/>
        <v>#VALUE!</v>
      </c>
      <c r="CG98" s="207" t="e">
        <f t="shared" si="272"/>
        <v>#DIV/0!</v>
      </c>
      <c r="CH98" s="70"/>
      <c r="CI98" s="192" t="e">
        <f t="shared" si="273"/>
        <v>#VALUE!</v>
      </c>
      <c r="CJ98" s="207">
        <f t="shared" si="274"/>
        <v>0</v>
      </c>
      <c r="CK98" s="70">
        <f t="shared" si="275"/>
        <v>0</v>
      </c>
      <c r="CL98" s="192" t="e">
        <f t="shared" si="276"/>
        <v>#VALUE!</v>
      </c>
      <c r="CM98" s="207" t="e">
        <f t="shared" si="277"/>
        <v>#DIV/0!</v>
      </c>
      <c r="CN98" s="70">
        <f t="shared" si="278"/>
        <v>0</v>
      </c>
      <c r="CO98" s="192" t="e">
        <f t="shared" si="279"/>
        <v>#VALUE!</v>
      </c>
      <c r="CP98" s="207">
        <f t="shared" si="280"/>
        <v>100</v>
      </c>
      <c r="CQ98" s="70">
        <f t="shared" si="281"/>
        <v>28</v>
      </c>
      <c r="CR98" s="192" t="e">
        <f t="shared" si="282"/>
        <v>#VALUE!</v>
      </c>
      <c r="CS98" s="207" t="e">
        <f t="shared" si="283"/>
        <v>#DIV/0!</v>
      </c>
      <c r="CT98" s="70">
        <f t="shared" si="284"/>
        <v>0</v>
      </c>
      <c r="CU98" s="192" t="e">
        <f t="shared" si="285"/>
        <v>#VALUE!</v>
      </c>
      <c r="CV98" s="202">
        <f t="shared" si="286"/>
        <v>0</v>
      </c>
      <c r="CW98" s="70">
        <f t="shared" si="287"/>
        <v>0</v>
      </c>
      <c r="CX98" s="192" t="e">
        <f t="shared" si="288"/>
        <v>#VALUE!</v>
      </c>
      <c r="CY98" s="202">
        <f t="shared" si="289"/>
        <v>1</v>
      </c>
      <c r="CZ98" s="70">
        <f t="shared" si="290"/>
        <v>28</v>
      </c>
      <c r="DA98" s="192" t="e">
        <f t="shared" si="291"/>
        <v>#VALUE!</v>
      </c>
    </row>
    <row r="99" spans="1:105" s="55" customFormat="1" ht="71.25">
      <c r="A99" s="75" t="s">
        <v>781</v>
      </c>
      <c r="B99" s="315" t="s">
        <v>810</v>
      </c>
      <c r="C99" s="315" t="s">
        <v>592</v>
      </c>
      <c r="D99" s="317" t="s">
        <v>421</v>
      </c>
      <c r="E99" s="306" t="s">
        <v>669</v>
      </c>
      <c r="F99" s="464">
        <v>2881.43</v>
      </c>
      <c r="G99" s="465">
        <v>1</v>
      </c>
      <c r="H99" s="276">
        <f t="shared" si="292"/>
        <v>1</v>
      </c>
      <c r="I99" s="368">
        <f t="shared" si="293"/>
        <v>1</v>
      </c>
      <c r="J99" s="132">
        <f t="shared" si="294"/>
        <v>0</v>
      </c>
      <c r="K99" s="132">
        <f t="shared" si="295"/>
        <v>0</v>
      </c>
      <c r="L99" s="39" t="e">
        <f t="shared" si="222"/>
        <v>#VALUE!</v>
      </c>
      <c r="M99" s="40" t="e">
        <f t="shared" si="223"/>
        <v>#VALUE!</v>
      </c>
      <c r="N99" s="193" t="e">
        <f t="shared" si="224"/>
        <v>#VALUE!</v>
      </c>
      <c r="O99" s="193" t="e">
        <f t="shared" si="225"/>
        <v>#VALUE!</v>
      </c>
      <c r="P99" s="207">
        <f t="shared" si="226"/>
        <v>0</v>
      </c>
      <c r="Q99" s="70"/>
      <c r="R99" s="208" t="e">
        <f t="shared" si="227"/>
        <v>#VALUE!</v>
      </c>
      <c r="S99" s="207" t="e">
        <f t="shared" si="228"/>
        <v>#DIV/0!</v>
      </c>
      <c r="T99" s="70"/>
      <c r="U99" s="192" t="e">
        <f t="shared" si="229"/>
        <v>#VALUE!</v>
      </c>
      <c r="V99" s="206">
        <f t="shared" si="230"/>
        <v>0</v>
      </c>
      <c r="W99" s="70"/>
      <c r="X99" s="208" t="e">
        <f t="shared" si="231"/>
        <v>#VALUE!</v>
      </c>
      <c r="Y99" s="207" t="e">
        <f t="shared" si="232"/>
        <v>#DIV/0!</v>
      </c>
      <c r="Z99" s="70"/>
      <c r="AA99" s="192" t="e">
        <f t="shared" si="233"/>
        <v>#VALUE!</v>
      </c>
      <c r="AB99" s="206">
        <f t="shared" si="234"/>
        <v>0</v>
      </c>
      <c r="AC99" s="70"/>
      <c r="AD99" s="208" t="e">
        <f t="shared" si="235"/>
        <v>#VALUE!</v>
      </c>
      <c r="AE99" s="207" t="e">
        <f t="shared" si="236"/>
        <v>#DIV/0!</v>
      </c>
      <c r="AF99" s="70"/>
      <c r="AG99" s="192" t="e">
        <f t="shared" si="237"/>
        <v>#VALUE!</v>
      </c>
      <c r="AH99" s="206">
        <f t="shared" si="238"/>
        <v>0</v>
      </c>
      <c r="AI99" s="70"/>
      <c r="AJ99" s="208" t="e">
        <f t="shared" si="239"/>
        <v>#VALUE!</v>
      </c>
      <c r="AK99" s="207" t="e">
        <f t="shared" si="240"/>
        <v>#DIV/0!</v>
      </c>
      <c r="AL99" s="70"/>
      <c r="AM99" s="192" t="e">
        <f t="shared" si="241"/>
        <v>#VALUE!</v>
      </c>
      <c r="AN99" s="206">
        <f t="shared" si="242"/>
        <v>0</v>
      </c>
      <c r="AO99" s="70"/>
      <c r="AP99" s="208" t="e">
        <f t="shared" si="243"/>
        <v>#VALUE!</v>
      </c>
      <c r="AQ99" s="207" t="e">
        <f t="shared" si="244"/>
        <v>#DIV/0!</v>
      </c>
      <c r="AR99" s="70"/>
      <c r="AS99" s="192" t="e">
        <f t="shared" si="245"/>
        <v>#VALUE!</v>
      </c>
      <c r="AT99" s="206">
        <f t="shared" si="246"/>
        <v>0</v>
      </c>
      <c r="AU99" s="70"/>
      <c r="AV99" s="208" t="e">
        <f t="shared" si="247"/>
        <v>#VALUE!</v>
      </c>
      <c r="AW99" s="207" t="e">
        <f t="shared" si="248"/>
        <v>#DIV/0!</v>
      </c>
      <c r="AX99" s="70"/>
      <c r="AY99" s="192" t="e">
        <f t="shared" si="249"/>
        <v>#VALUE!</v>
      </c>
      <c r="AZ99" s="206">
        <f t="shared" si="250"/>
        <v>0</v>
      </c>
      <c r="BA99" s="70"/>
      <c r="BB99" s="208" t="e">
        <f t="shared" si="251"/>
        <v>#VALUE!</v>
      </c>
      <c r="BC99" s="207" t="e">
        <f t="shared" si="252"/>
        <v>#DIV/0!</v>
      </c>
      <c r="BD99" s="70"/>
      <c r="BE99" s="192" t="e">
        <f t="shared" si="253"/>
        <v>#VALUE!</v>
      </c>
      <c r="BF99" s="206">
        <f t="shared" si="254"/>
        <v>0</v>
      </c>
      <c r="BG99" s="70"/>
      <c r="BH99" s="208" t="e">
        <f t="shared" si="255"/>
        <v>#VALUE!</v>
      </c>
      <c r="BI99" s="207" t="e">
        <f t="shared" si="256"/>
        <v>#DIV/0!</v>
      </c>
      <c r="BJ99" s="70"/>
      <c r="BK99" s="192" t="e">
        <f t="shared" si="257"/>
        <v>#VALUE!</v>
      </c>
      <c r="BL99" s="206">
        <f t="shared" si="258"/>
        <v>0</v>
      </c>
      <c r="BM99" s="70"/>
      <c r="BN99" s="208" t="e">
        <f t="shared" si="259"/>
        <v>#VALUE!</v>
      </c>
      <c r="BO99" s="207" t="e">
        <f t="shared" si="260"/>
        <v>#DIV/0!</v>
      </c>
      <c r="BP99" s="70"/>
      <c r="BQ99" s="192" t="e">
        <f t="shared" si="261"/>
        <v>#VALUE!</v>
      </c>
      <c r="BR99" s="206">
        <f t="shared" si="262"/>
        <v>0</v>
      </c>
      <c r="BS99" s="70"/>
      <c r="BT99" s="208" t="e">
        <f t="shared" si="263"/>
        <v>#VALUE!</v>
      </c>
      <c r="BU99" s="207" t="e">
        <f t="shared" si="264"/>
        <v>#DIV/0!</v>
      </c>
      <c r="BV99" s="70"/>
      <c r="BW99" s="192" t="e">
        <f t="shared" si="265"/>
        <v>#VALUE!</v>
      </c>
      <c r="BX99" s="206">
        <f t="shared" si="266"/>
        <v>0</v>
      </c>
      <c r="BY99" s="70"/>
      <c r="BZ99" s="208" t="e">
        <f t="shared" si="267"/>
        <v>#VALUE!</v>
      </c>
      <c r="CA99" s="207" t="e">
        <f t="shared" si="268"/>
        <v>#DIV/0!</v>
      </c>
      <c r="CB99" s="70"/>
      <c r="CC99" s="192" t="e">
        <f t="shared" si="269"/>
        <v>#VALUE!</v>
      </c>
      <c r="CD99" s="206">
        <f t="shared" si="270"/>
        <v>0</v>
      </c>
      <c r="CE99" s="70"/>
      <c r="CF99" s="208" t="e">
        <f t="shared" si="271"/>
        <v>#VALUE!</v>
      </c>
      <c r="CG99" s="207" t="e">
        <f t="shared" si="272"/>
        <v>#DIV/0!</v>
      </c>
      <c r="CH99" s="70"/>
      <c r="CI99" s="192" t="e">
        <f t="shared" si="273"/>
        <v>#VALUE!</v>
      </c>
      <c r="CJ99" s="207">
        <f t="shared" si="274"/>
        <v>0</v>
      </c>
      <c r="CK99" s="70">
        <f t="shared" si="275"/>
        <v>0</v>
      </c>
      <c r="CL99" s="192" t="e">
        <f t="shared" si="276"/>
        <v>#VALUE!</v>
      </c>
      <c r="CM99" s="207" t="e">
        <f t="shared" si="277"/>
        <v>#DIV/0!</v>
      </c>
      <c r="CN99" s="70">
        <f t="shared" si="278"/>
        <v>0</v>
      </c>
      <c r="CO99" s="192" t="e">
        <f t="shared" si="279"/>
        <v>#VALUE!</v>
      </c>
      <c r="CP99" s="207">
        <f t="shared" si="280"/>
        <v>100</v>
      </c>
      <c r="CQ99" s="70">
        <f t="shared" si="281"/>
        <v>1</v>
      </c>
      <c r="CR99" s="192" t="e">
        <f t="shared" si="282"/>
        <v>#VALUE!</v>
      </c>
      <c r="CS99" s="207" t="e">
        <f t="shared" si="283"/>
        <v>#DIV/0!</v>
      </c>
      <c r="CT99" s="70">
        <f t="shared" si="284"/>
        <v>0</v>
      </c>
      <c r="CU99" s="192" t="e">
        <f t="shared" si="285"/>
        <v>#VALUE!</v>
      </c>
      <c r="CV99" s="202">
        <f t="shared" si="286"/>
        <v>0</v>
      </c>
      <c r="CW99" s="70">
        <f t="shared" si="287"/>
        <v>0</v>
      </c>
      <c r="CX99" s="192" t="e">
        <f t="shared" si="288"/>
        <v>#VALUE!</v>
      </c>
      <c r="CY99" s="202">
        <f t="shared" si="289"/>
        <v>1</v>
      </c>
      <c r="CZ99" s="70">
        <f t="shared" si="290"/>
        <v>1</v>
      </c>
      <c r="DA99" s="192" t="e">
        <f t="shared" si="291"/>
        <v>#VALUE!</v>
      </c>
    </row>
    <row r="100" spans="1:105" s="55" customFormat="1" ht="71.25">
      <c r="A100" s="75" t="s">
        <v>1026</v>
      </c>
      <c r="B100" s="315" t="s">
        <v>422</v>
      </c>
      <c r="C100" s="315" t="s">
        <v>593</v>
      </c>
      <c r="D100" s="467" t="s">
        <v>594</v>
      </c>
      <c r="E100" s="306" t="s">
        <v>669</v>
      </c>
      <c r="F100" s="464">
        <v>3297.39</v>
      </c>
      <c r="G100" s="465">
        <v>2</v>
      </c>
      <c r="H100" s="276">
        <f t="shared" si="292"/>
        <v>2</v>
      </c>
      <c r="I100" s="368">
        <f t="shared" si="293"/>
        <v>2</v>
      </c>
      <c r="J100" s="132">
        <f t="shared" si="294"/>
        <v>0</v>
      </c>
      <c r="K100" s="132">
        <f t="shared" si="295"/>
        <v>0</v>
      </c>
      <c r="L100" s="39" t="e">
        <f t="shared" si="222"/>
        <v>#VALUE!</v>
      </c>
      <c r="M100" s="40" t="e">
        <f t="shared" si="223"/>
        <v>#VALUE!</v>
      </c>
      <c r="N100" s="193" t="e">
        <f t="shared" si="224"/>
        <v>#VALUE!</v>
      </c>
      <c r="O100" s="193" t="e">
        <f t="shared" si="225"/>
        <v>#VALUE!</v>
      </c>
      <c r="P100" s="207">
        <f t="shared" si="226"/>
        <v>0</v>
      </c>
      <c r="Q100" s="70"/>
      <c r="R100" s="208" t="e">
        <f t="shared" si="227"/>
        <v>#VALUE!</v>
      </c>
      <c r="S100" s="207" t="e">
        <f t="shared" si="228"/>
        <v>#DIV/0!</v>
      </c>
      <c r="T100" s="70"/>
      <c r="U100" s="192" t="e">
        <f t="shared" si="229"/>
        <v>#VALUE!</v>
      </c>
      <c r="V100" s="206">
        <f t="shared" si="230"/>
        <v>0</v>
      </c>
      <c r="W100" s="70"/>
      <c r="X100" s="208" t="e">
        <f t="shared" si="231"/>
        <v>#VALUE!</v>
      </c>
      <c r="Y100" s="207" t="e">
        <f t="shared" si="232"/>
        <v>#DIV/0!</v>
      </c>
      <c r="Z100" s="70"/>
      <c r="AA100" s="192" t="e">
        <f t="shared" si="233"/>
        <v>#VALUE!</v>
      </c>
      <c r="AB100" s="206">
        <f t="shared" si="234"/>
        <v>0</v>
      </c>
      <c r="AC100" s="70"/>
      <c r="AD100" s="208" t="e">
        <f t="shared" si="235"/>
        <v>#VALUE!</v>
      </c>
      <c r="AE100" s="207" t="e">
        <f t="shared" si="236"/>
        <v>#DIV/0!</v>
      </c>
      <c r="AF100" s="70"/>
      <c r="AG100" s="192" t="e">
        <f t="shared" si="237"/>
        <v>#VALUE!</v>
      </c>
      <c r="AH100" s="206">
        <f t="shared" si="238"/>
        <v>0</v>
      </c>
      <c r="AI100" s="70"/>
      <c r="AJ100" s="208" t="e">
        <f t="shared" si="239"/>
        <v>#VALUE!</v>
      </c>
      <c r="AK100" s="207" t="e">
        <f t="shared" si="240"/>
        <v>#DIV/0!</v>
      </c>
      <c r="AL100" s="70"/>
      <c r="AM100" s="192" t="e">
        <f t="shared" si="241"/>
        <v>#VALUE!</v>
      </c>
      <c r="AN100" s="206">
        <f t="shared" si="242"/>
        <v>0</v>
      </c>
      <c r="AO100" s="70"/>
      <c r="AP100" s="208" t="e">
        <f t="shared" si="243"/>
        <v>#VALUE!</v>
      </c>
      <c r="AQ100" s="207" t="e">
        <f t="shared" si="244"/>
        <v>#DIV/0!</v>
      </c>
      <c r="AR100" s="70"/>
      <c r="AS100" s="192" t="e">
        <f t="shared" si="245"/>
        <v>#VALUE!</v>
      </c>
      <c r="AT100" s="206">
        <f t="shared" si="246"/>
        <v>0</v>
      </c>
      <c r="AU100" s="70"/>
      <c r="AV100" s="208" t="e">
        <f t="shared" si="247"/>
        <v>#VALUE!</v>
      </c>
      <c r="AW100" s="207" t="e">
        <f t="shared" si="248"/>
        <v>#DIV/0!</v>
      </c>
      <c r="AX100" s="70"/>
      <c r="AY100" s="192" t="e">
        <f t="shared" si="249"/>
        <v>#VALUE!</v>
      </c>
      <c r="AZ100" s="206">
        <f t="shared" si="250"/>
        <v>0</v>
      </c>
      <c r="BA100" s="70"/>
      <c r="BB100" s="208" t="e">
        <f t="shared" si="251"/>
        <v>#VALUE!</v>
      </c>
      <c r="BC100" s="207" t="e">
        <f t="shared" si="252"/>
        <v>#DIV/0!</v>
      </c>
      <c r="BD100" s="70"/>
      <c r="BE100" s="192" t="e">
        <f t="shared" si="253"/>
        <v>#VALUE!</v>
      </c>
      <c r="BF100" s="206">
        <f t="shared" si="254"/>
        <v>0</v>
      </c>
      <c r="BG100" s="70"/>
      <c r="BH100" s="208" t="e">
        <f t="shared" si="255"/>
        <v>#VALUE!</v>
      </c>
      <c r="BI100" s="207" t="e">
        <f t="shared" si="256"/>
        <v>#DIV/0!</v>
      </c>
      <c r="BJ100" s="70"/>
      <c r="BK100" s="192" t="e">
        <f t="shared" si="257"/>
        <v>#VALUE!</v>
      </c>
      <c r="BL100" s="206">
        <f t="shared" si="258"/>
        <v>0</v>
      </c>
      <c r="BM100" s="70"/>
      <c r="BN100" s="208" t="e">
        <f t="shared" si="259"/>
        <v>#VALUE!</v>
      </c>
      <c r="BO100" s="207" t="e">
        <f t="shared" si="260"/>
        <v>#DIV/0!</v>
      </c>
      <c r="BP100" s="70"/>
      <c r="BQ100" s="192" t="e">
        <f t="shared" si="261"/>
        <v>#VALUE!</v>
      </c>
      <c r="BR100" s="206">
        <f t="shared" si="262"/>
        <v>0</v>
      </c>
      <c r="BS100" s="70"/>
      <c r="BT100" s="208" t="e">
        <f t="shared" si="263"/>
        <v>#VALUE!</v>
      </c>
      <c r="BU100" s="207" t="e">
        <f t="shared" si="264"/>
        <v>#DIV/0!</v>
      </c>
      <c r="BV100" s="70"/>
      <c r="BW100" s="192" t="e">
        <f t="shared" si="265"/>
        <v>#VALUE!</v>
      </c>
      <c r="BX100" s="206">
        <f t="shared" si="266"/>
        <v>0</v>
      </c>
      <c r="BY100" s="70"/>
      <c r="BZ100" s="208" t="e">
        <f t="shared" si="267"/>
        <v>#VALUE!</v>
      </c>
      <c r="CA100" s="207" t="e">
        <f t="shared" si="268"/>
        <v>#DIV/0!</v>
      </c>
      <c r="CB100" s="70"/>
      <c r="CC100" s="192" t="e">
        <f t="shared" si="269"/>
        <v>#VALUE!</v>
      </c>
      <c r="CD100" s="206">
        <f t="shared" si="270"/>
        <v>0</v>
      </c>
      <c r="CE100" s="70"/>
      <c r="CF100" s="208" t="e">
        <f t="shared" si="271"/>
        <v>#VALUE!</v>
      </c>
      <c r="CG100" s="207" t="e">
        <f t="shared" si="272"/>
        <v>#DIV/0!</v>
      </c>
      <c r="CH100" s="70"/>
      <c r="CI100" s="192" t="e">
        <f t="shared" si="273"/>
        <v>#VALUE!</v>
      </c>
      <c r="CJ100" s="207">
        <f t="shared" si="274"/>
        <v>0</v>
      </c>
      <c r="CK100" s="70">
        <f t="shared" si="275"/>
        <v>0</v>
      </c>
      <c r="CL100" s="192" t="e">
        <f t="shared" si="276"/>
        <v>#VALUE!</v>
      </c>
      <c r="CM100" s="207" t="e">
        <f t="shared" si="277"/>
        <v>#DIV/0!</v>
      </c>
      <c r="CN100" s="70">
        <f t="shared" si="278"/>
        <v>0</v>
      </c>
      <c r="CO100" s="192" t="e">
        <f t="shared" si="279"/>
        <v>#VALUE!</v>
      </c>
      <c r="CP100" s="207">
        <f t="shared" si="280"/>
        <v>100</v>
      </c>
      <c r="CQ100" s="70">
        <f t="shared" si="281"/>
        <v>2</v>
      </c>
      <c r="CR100" s="192" t="e">
        <f t="shared" si="282"/>
        <v>#VALUE!</v>
      </c>
      <c r="CS100" s="207" t="e">
        <f t="shared" si="283"/>
        <v>#DIV/0!</v>
      </c>
      <c r="CT100" s="70">
        <f t="shared" si="284"/>
        <v>0</v>
      </c>
      <c r="CU100" s="192" t="e">
        <f t="shared" si="285"/>
        <v>#VALUE!</v>
      </c>
      <c r="CV100" s="202">
        <f t="shared" si="286"/>
        <v>0</v>
      </c>
      <c r="CW100" s="70">
        <f t="shared" si="287"/>
        <v>0</v>
      </c>
      <c r="CX100" s="192" t="e">
        <f t="shared" si="288"/>
        <v>#VALUE!</v>
      </c>
      <c r="CY100" s="202">
        <f t="shared" si="289"/>
        <v>1</v>
      </c>
      <c r="CZ100" s="70">
        <f t="shared" si="290"/>
        <v>2</v>
      </c>
      <c r="DA100" s="192" t="e">
        <f t="shared" si="291"/>
        <v>#VALUE!</v>
      </c>
    </row>
    <row r="101" spans="1:105" s="55" customFormat="1" ht="28.5">
      <c r="A101" s="75" t="s">
        <v>1027</v>
      </c>
      <c r="B101" s="315" t="s">
        <v>767</v>
      </c>
      <c r="C101" s="315" t="s">
        <v>595</v>
      </c>
      <c r="D101" s="310" t="s">
        <v>423</v>
      </c>
      <c r="E101" s="306" t="s">
        <v>669</v>
      </c>
      <c r="F101" s="313">
        <v>208.88</v>
      </c>
      <c r="G101" s="465">
        <v>4</v>
      </c>
      <c r="H101" s="276">
        <f t="shared" si="292"/>
        <v>4</v>
      </c>
      <c r="I101" s="368">
        <f t="shared" si="293"/>
        <v>4</v>
      </c>
      <c r="J101" s="132">
        <f t="shared" si="294"/>
        <v>0</v>
      </c>
      <c r="K101" s="132">
        <f t="shared" si="295"/>
        <v>0</v>
      </c>
      <c r="L101" s="39" t="e">
        <f t="shared" si="222"/>
        <v>#VALUE!</v>
      </c>
      <c r="M101" s="40" t="e">
        <f t="shared" si="223"/>
        <v>#VALUE!</v>
      </c>
      <c r="N101" s="193" t="e">
        <f t="shared" si="224"/>
        <v>#VALUE!</v>
      </c>
      <c r="O101" s="193" t="e">
        <f t="shared" si="225"/>
        <v>#VALUE!</v>
      </c>
      <c r="P101" s="207">
        <f t="shared" si="226"/>
        <v>0</v>
      </c>
      <c r="Q101" s="70"/>
      <c r="R101" s="208" t="e">
        <f t="shared" si="227"/>
        <v>#VALUE!</v>
      </c>
      <c r="S101" s="207" t="e">
        <f t="shared" si="228"/>
        <v>#DIV/0!</v>
      </c>
      <c r="T101" s="70"/>
      <c r="U101" s="192" t="e">
        <f t="shared" si="229"/>
        <v>#VALUE!</v>
      </c>
      <c r="V101" s="206">
        <f t="shared" si="230"/>
        <v>0</v>
      </c>
      <c r="W101" s="70"/>
      <c r="X101" s="208" t="e">
        <f t="shared" si="231"/>
        <v>#VALUE!</v>
      </c>
      <c r="Y101" s="207" t="e">
        <f t="shared" si="232"/>
        <v>#DIV/0!</v>
      </c>
      <c r="Z101" s="70"/>
      <c r="AA101" s="192" t="e">
        <f t="shared" si="233"/>
        <v>#VALUE!</v>
      </c>
      <c r="AB101" s="206">
        <f t="shared" si="234"/>
        <v>0</v>
      </c>
      <c r="AC101" s="70"/>
      <c r="AD101" s="208" t="e">
        <f t="shared" si="235"/>
        <v>#VALUE!</v>
      </c>
      <c r="AE101" s="207" t="e">
        <f t="shared" si="236"/>
        <v>#DIV/0!</v>
      </c>
      <c r="AF101" s="70"/>
      <c r="AG101" s="192" t="e">
        <f t="shared" si="237"/>
        <v>#VALUE!</v>
      </c>
      <c r="AH101" s="206">
        <f t="shared" si="238"/>
        <v>0</v>
      </c>
      <c r="AI101" s="70"/>
      <c r="AJ101" s="208" t="e">
        <f t="shared" si="239"/>
        <v>#VALUE!</v>
      </c>
      <c r="AK101" s="207" t="e">
        <f t="shared" si="240"/>
        <v>#DIV/0!</v>
      </c>
      <c r="AL101" s="70"/>
      <c r="AM101" s="192" t="e">
        <f t="shared" si="241"/>
        <v>#VALUE!</v>
      </c>
      <c r="AN101" s="206">
        <f t="shared" si="242"/>
        <v>0</v>
      </c>
      <c r="AO101" s="70"/>
      <c r="AP101" s="208" t="e">
        <f t="shared" si="243"/>
        <v>#VALUE!</v>
      </c>
      <c r="AQ101" s="207" t="e">
        <f t="shared" si="244"/>
        <v>#DIV/0!</v>
      </c>
      <c r="AR101" s="70"/>
      <c r="AS101" s="192" t="e">
        <f t="shared" si="245"/>
        <v>#VALUE!</v>
      </c>
      <c r="AT101" s="206">
        <f t="shared" si="246"/>
        <v>0</v>
      </c>
      <c r="AU101" s="70"/>
      <c r="AV101" s="208" t="e">
        <f t="shared" si="247"/>
        <v>#VALUE!</v>
      </c>
      <c r="AW101" s="207" t="e">
        <f t="shared" si="248"/>
        <v>#DIV/0!</v>
      </c>
      <c r="AX101" s="70"/>
      <c r="AY101" s="192" t="e">
        <f t="shared" si="249"/>
        <v>#VALUE!</v>
      </c>
      <c r="AZ101" s="206">
        <f t="shared" si="250"/>
        <v>0</v>
      </c>
      <c r="BA101" s="70"/>
      <c r="BB101" s="208" t="e">
        <f t="shared" si="251"/>
        <v>#VALUE!</v>
      </c>
      <c r="BC101" s="207" t="e">
        <f t="shared" si="252"/>
        <v>#DIV/0!</v>
      </c>
      <c r="BD101" s="70"/>
      <c r="BE101" s="192" t="e">
        <f t="shared" si="253"/>
        <v>#VALUE!</v>
      </c>
      <c r="BF101" s="206">
        <f t="shared" si="254"/>
        <v>0</v>
      </c>
      <c r="BG101" s="70"/>
      <c r="BH101" s="208" t="e">
        <f t="shared" si="255"/>
        <v>#VALUE!</v>
      </c>
      <c r="BI101" s="207" t="e">
        <f t="shared" si="256"/>
        <v>#DIV/0!</v>
      </c>
      <c r="BJ101" s="70"/>
      <c r="BK101" s="192" t="e">
        <f t="shared" si="257"/>
        <v>#VALUE!</v>
      </c>
      <c r="BL101" s="206">
        <f t="shared" si="258"/>
        <v>0</v>
      </c>
      <c r="BM101" s="70"/>
      <c r="BN101" s="208" t="e">
        <f t="shared" si="259"/>
        <v>#VALUE!</v>
      </c>
      <c r="BO101" s="207" t="e">
        <f t="shared" si="260"/>
        <v>#DIV/0!</v>
      </c>
      <c r="BP101" s="70"/>
      <c r="BQ101" s="192" t="e">
        <f t="shared" si="261"/>
        <v>#VALUE!</v>
      </c>
      <c r="BR101" s="206">
        <f t="shared" si="262"/>
        <v>0</v>
      </c>
      <c r="BS101" s="70"/>
      <c r="BT101" s="208" t="e">
        <f t="shared" si="263"/>
        <v>#VALUE!</v>
      </c>
      <c r="BU101" s="207" t="e">
        <f t="shared" si="264"/>
        <v>#DIV/0!</v>
      </c>
      <c r="BV101" s="70"/>
      <c r="BW101" s="192" t="e">
        <f t="shared" si="265"/>
        <v>#VALUE!</v>
      </c>
      <c r="BX101" s="206">
        <f t="shared" si="266"/>
        <v>0</v>
      </c>
      <c r="BY101" s="70"/>
      <c r="BZ101" s="208" t="e">
        <f t="shared" si="267"/>
        <v>#VALUE!</v>
      </c>
      <c r="CA101" s="207" t="e">
        <f t="shared" si="268"/>
        <v>#DIV/0!</v>
      </c>
      <c r="CB101" s="70"/>
      <c r="CC101" s="192" t="e">
        <f t="shared" si="269"/>
        <v>#VALUE!</v>
      </c>
      <c r="CD101" s="206">
        <f t="shared" si="270"/>
        <v>0</v>
      </c>
      <c r="CE101" s="70"/>
      <c r="CF101" s="208" t="e">
        <f t="shared" si="271"/>
        <v>#VALUE!</v>
      </c>
      <c r="CG101" s="207" t="e">
        <f t="shared" si="272"/>
        <v>#DIV/0!</v>
      </c>
      <c r="CH101" s="70"/>
      <c r="CI101" s="192" t="e">
        <f t="shared" si="273"/>
        <v>#VALUE!</v>
      </c>
      <c r="CJ101" s="207">
        <f t="shared" si="274"/>
        <v>0</v>
      </c>
      <c r="CK101" s="70">
        <f t="shared" si="275"/>
        <v>0</v>
      </c>
      <c r="CL101" s="192" t="e">
        <f t="shared" si="276"/>
        <v>#VALUE!</v>
      </c>
      <c r="CM101" s="207" t="e">
        <f t="shared" si="277"/>
        <v>#DIV/0!</v>
      </c>
      <c r="CN101" s="70">
        <f t="shared" si="278"/>
        <v>0</v>
      </c>
      <c r="CO101" s="192" t="e">
        <f t="shared" si="279"/>
        <v>#VALUE!</v>
      </c>
      <c r="CP101" s="207">
        <f t="shared" si="280"/>
        <v>100</v>
      </c>
      <c r="CQ101" s="70">
        <f t="shared" si="281"/>
        <v>4</v>
      </c>
      <c r="CR101" s="192" t="e">
        <f t="shared" si="282"/>
        <v>#VALUE!</v>
      </c>
      <c r="CS101" s="207" t="e">
        <f t="shared" si="283"/>
        <v>#DIV/0!</v>
      </c>
      <c r="CT101" s="70">
        <f t="shared" si="284"/>
        <v>0</v>
      </c>
      <c r="CU101" s="192" t="e">
        <f t="shared" si="285"/>
        <v>#VALUE!</v>
      </c>
      <c r="CV101" s="202">
        <f t="shared" si="286"/>
        <v>0</v>
      </c>
      <c r="CW101" s="70">
        <f t="shared" si="287"/>
        <v>0</v>
      </c>
      <c r="CX101" s="192" t="e">
        <f t="shared" si="288"/>
        <v>#VALUE!</v>
      </c>
      <c r="CY101" s="202">
        <f t="shared" si="289"/>
        <v>1</v>
      </c>
      <c r="CZ101" s="70">
        <f t="shared" si="290"/>
        <v>4</v>
      </c>
      <c r="DA101" s="192" t="e">
        <f t="shared" si="291"/>
        <v>#VALUE!</v>
      </c>
    </row>
    <row r="102" spans="1:105" s="55" customFormat="1" ht="15">
      <c r="A102" s="75" t="s">
        <v>1028</v>
      </c>
      <c r="B102" s="315" t="s">
        <v>424</v>
      </c>
      <c r="C102" s="315" t="s">
        <v>425</v>
      </c>
      <c r="D102" s="312" t="s">
        <v>426</v>
      </c>
      <c r="E102" s="306" t="s">
        <v>669</v>
      </c>
      <c r="F102" s="313">
        <v>47.92</v>
      </c>
      <c r="G102" s="465">
        <v>12</v>
      </c>
      <c r="H102" s="276">
        <f t="shared" ref="H102:I104" si="296">G102</f>
        <v>12</v>
      </c>
      <c r="I102" s="368">
        <f t="shared" si="296"/>
        <v>12</v>
      </c>
      <c r="J102" s="132">
        <f t="shared" ref="J102:K104" si="297">H102-G102</f>
        <v>0</v>
      </c>
      <c r="K102" s="132">
        <f t="shared" si="297"/>
        <v>0</v>
      </c>
      <c r="L102" s="39" t="e">
        <f t="shared" si="222"/>
        <v>#VALUE!</v>
      </c>
      <c r="M102" s="40" t="e">
        <f t="shared" si="223"/>
        <v>#VALUE!</v>
      </c>
      <c r="N102" s="193" t="e">
        <f t="shared" si="224"/>
        <v>#VALUE!</v>
      </c>
      <c r="O102" s="193" t="e">
        <f t="shared" si="225"/>
        <v>#VALUE!</v>
      </c>
      <c r="P102" s="207">
        <f t="shared" si="226"/>
        <v>0</v>
      </c>
      <c r="Q102" s="70"/>
      <c r="R102" s="208" t="e">
        <f t="shared" si="227"/>
        <v>#VALUE!</v>
      </c>
      <c r="S102" s="207" t="e">
        <f t="shared" si="228"/>
        <v>#DIV/0!</v>
      </c>
      <c r="T102" s="70"/>
      <c r="U102" s="192" t="e">
        <f t="shared" si="229"/>
        <v>#VALUE!</v>
      </c>
      <c r="V102" s="206">
        <f t="shared" si="230"/>
        <v>0</v>
      </c>
      <c r="W102" s="70"/>
      <c r="X102" s="208" t="e">
        <f t="shared" si="231"/>
        <v>#VALUE!</v>
      </c>
      <c r="Y102" s="207" t="e">
        <f t="shared" si="232"/>
        <v>#DIV/0!</v>
      </c>
      <c r="Z102" s="70"/>
      <c r="AA102" s="192" t="e">
        <f t="shared" si="233"/>
        <v>#VALUE!</v>
      </c>
      <c r="AB102" s="206">
        <f t="shared" si="234"/>
        <v>0</v>
      </c>
      <c r="AC102" s="70"/>
      <c r="AD102" s="208" t="e">
        <f t="shared" si="235"/>
        <v>#VALUE!</v>
      </c>
      <c r="AE102" s="207" t="e">
        <f t="shared" si="236"/>
        <v>#DIV/0!</v>
      </c>
      <c r="AF102" s="70"/>
      <c r="AG102" s="192" t="e">
        <f t="shared" si="237"/>
        <v>#VALUE!</v>
      </c>
      <c r="AH102" s="206">
        <f t="shared" si="238"/>
        <v>0</v>
      </c>
      <c r="AI102" s="70"/>
      <c r="AJ102" s="208" t="e">
        <f t="shared" si="239"/>
        <v>#VALUE!</v>
      </c>
      <c r="AK102" s="207" t="e">
        <f t="shared" si="240"/>
        <v>#DIV/0!</v>
      </c>
      <c r="AL102" s="70"/>
      <c r="AM102" s="192" t="e">
        <f t="shared" si="241"/>
        <v>#VALUE!</v>
      </c>
      <c r="AN102" s="206">
        <f t="shared" si="242"/>
        <v>0</v>
      </c>
      <c r="AO102" s="70"/>
      <c r="AP102" s="208" t="e">
        <f t="shared" si="243"/>
        <v>#VALUE!</v>
      </c>
      <c r="AQ102" s="207" t="e">
        <f t="shared" si="244"/>
        <v>#DIV/0!</v>
      </c>
      <c r="AR102" s="70"/>
      <c r="AS102" s="192" t="e">
        <f t="shared" si="245"/>
        <v>#VALUE!</v>
      </c>
      <c r="AT102" s="206">
        <f t="shared" si="246"/>
        <v>0</v>
      </c>
      <c r="AU102" s="70"/>
      <c r="AV102" s="208" t="e">
        <f t="shared" si="247"/>
        <v>#VALUE!</v>
      </c>
      <c r="AW102" s="207" t="e">
        <f t="shared" si="248"/>
        <v>#DIV/0!</v>
      </c>
      <c r="AX102" s="70"/>
      <c r="AY102" s="192" t="e">
        <f t="shared" si="249"/>
        <v>#VALUE!</v>
      </c>
      <c r="AZ102" s="206">
        <f t="shared" si="250"/>
        <v>0</v>
      </c>
      <c r="BA102" s="70"/>
      <c r="BB102" s="208" t="e">
        <f t="shared" si="251"/>
        <v>#VALUE!</v>
      </c>
      <c r="BC102" s="207" t="e">
        <f t="shared" si="252"/>
        <v>#DIV/0!</v>
      </c>
      <c r="BD102" s="70"/>
      <c r="BE102" s="192" t="e">
        <f t="shared" si="253"/>
        <v>#VALUE!</v>
      </c>
      <c r="BF102" s="206">
        <f t="shared" si="254"/>
        <v>0</v>
      </c>
      <c r="BG102" s="70"/>
      <c r="BH102" s="208" t="e">
        <f t="shared" si="255"/>
        <v>#VALUE!</v>
      </c>
      <c r="BI102" s="207" t="e">
        <f t="shared" si="256"/>
        <v>#DIV/0!</v>
      </c>
      <c r="BJ102" s="70"/>
      <c r="BK102" s="192" t="e">
        <f t="shared" si="257"/>
        <v>#VALUE!</v>
      </c>
      <c r="BL102" s="206">
        <f t="shared" si="258"/>
        <v>0</v>
      </c>
      <c r="BM102" s="70"/>
      <c r="BN102" s="208" t="e">
        <f t="shared" si="259"/>
        <v>#VALUE!</v>
      </c>
      <c r="BO102" s="207" t="e">
        <f t="shared" si="260"/>
        <v>#DIV/0!</v>
      </c>
      <c r="BP102" s="70"/>
      <c r="BQ102" s="192" t="e">
        <f t="shared" si="261"/>
        <v>#VALUE!</v>
      </c>
      <c r="BR102" s="206">
        <f t="shared" si="262"/>
        <v>0</v>
      </c>
      <c r="BS102" s="70"/>
      <c r="BT102" s="208" t="e">
        <f t="shared" si="263"/>
        <v>#VALUE!</v>
      </c>
      <c r="BU102" s="207" t="e">
        <f t="shared" si="264"/>
        <v>#DIV/0!</v>
      </c>
      <c r="BV102" s="70"/>
      <c r="BW102" s="192" t="e">
        <f t="shared" si="265"/>
        <v>#VALUE!</v>
      </c>
      <c r="BX102" s="206">
        <f t="shared" si="266"/>
        <v>0</v>
      </c>
      <c r="BY102" s="70"/>
      <c r="BZ102" s="208" t="e">
        <f t="shared" si="267"/>
        <v>#VALUE!</v>
      </c>
      <c r="CA102" s="207" t="e">
        <f t="shared" si="268"/>
        <v>#DIV/0!</v>
      </c>
      <c r="CB102" s="70"/>
      <c r="CC102" s="192" t="e">
        <f t="shared" si="269"/>
        <v>#VALUE!</v>
      </c>
      <c r="CD102" s="206">
        <f t="shared" si="270"/>
        <v>0</v>
      </c>
      <c r="CE102" s="70"/>
      <c r="CF102" s="208" t="e">
        <f t="shared" si="271"/>
        <v>#VALUE!</v>
      </c>
      <c r="CG102" s="207" t="e">
        <f t="shared" si="272"/>
        <v>#DIV/0!</v>
      </c>
      <c r="CH102" s="70"/>
      <c r="CI102" s="192" t="e">
        <f t="shared" si="273"/>
        <v>#VALUE!</v>
      </c>
      <c r="CJ102" s="207">
        <f t="shared" si="274"/>
        <v>0</v>
      </c>
      <c r="CK102" s="70">
        <f t="shared" si="275"/>
        <v>0</v>
      </c>
      <c r="CL102" s="192" t="e">
        <f t="shared" si="276"/>
        <v>#VALUE!</v>
      </c>
      <c r="CM102" s="207" t="e">
        <f t="shared" si="277"/>
        <v>#DIV/0!</v>
      </c>
      <c r="CN102" s="70">
        <f t="shared" si="278"/>
        <v>0</v>
      </c>
      <c r="CO102" s="192" t="e">
        <f t="shared" si="279"/>
        <v>#VALUE!</v>
      </c>
      <c r="CP102" s="207">
        <f t="shared" si="280"/>
        <v>100</v>
      </c>
      <c r="CQ102" s="70">
        <f t="shared" si="281"/>
        <v>12</v>
      </c>
      <c r="CR102" s="192" t="e">
        <f t="shared" si="282"/>
        <v>#VALUE!</v>
      </c>
      <c r="CS102" s="207" t="e">
        <f t="shared" si="283"/>
        <v>#DIV/0!</v>
      </c>
      <c r="CT102" s="70">
        <f t="shared" si="284"/>
        <v>0</v>
      </c>
      <c r="CU102" s="192" t="e">
        <f t="shared" si="285"/>
        <v>#VALUE!</v>
      </c>
      <c r="CV102" s="202">
        <f t="shared" si="286"/>
        <v>0</v>
      </c>
      <c r="CW102" s="70">
        <f t="shared" si="287"/>
        <v>0</v>
      </c>
      <c r="CX102" s="192" t="e">
        <f t="shared" si="288"/>
        <v>#VALUE!</v>
      </c>
      <c r="CY102" s="202">
        <f t="shared" si="289"/>
        <v>1</v>
      </c>
      <c r="CZ102" s="70">
        <f t="shared" si="290"/>
        <v>12</v>
      </c>
      <c r="DA102" s="192" t="e">
        <f t="shared" si="291"/>
        <v>#VALUE!</v>
      </c>
    </row>
    <row r="103" spans="1:105" s="55" customFormat="1" ht="15">
      <c r="A103" s="75" t="s">
        <v>1029</v>
      </c>
      <c r="B103" s="315" t="s">
        <v>767</v>
      </c>
      <c r="C103" s="508" t="s">
        <v>596</v>
      </c>
      <c r="D103" s="323" t="s">
        <v>427</v>
      </c>
      <c r="E103" s="306" t="s">
        <v>669</v>
      </c>
      <c r="F103" s="464">
        <v>197.83</v>
      </c>
      <c r="G103" s="465">
        <v>21</v>
      </c>
      <c r="H103" s="276">
        <f t="shared" si="296"/>
        <v>21</v>
      </c>
      <c r="I103" s="368">
        <f t="shared" si="296"/>
        <v>21</v>
      </c>
      <c r="J103" s="132">
        <f t="shared" si="297"/>
        <v>0</v>
      </c>
      <c r="K103" s="132">
        <f t="shared" si="297"/>
        <v>0</v>
      </c>
      <c r="L103" s="39" t="e">
        <f t="shared" si="222"/>
        <v>#VALUE!</v>
      </c>
      <c r="M103" s="40" t="e">
        <f t="shared" si="223"/>
        <v>#VALUE!</v>
      </c>
      <c r="N103" s="193" t="e">
        <f t="shared" si="224"/>
        <v>#VALUE!</v>
      </c>
      <c r="O103" s="193" t="e">
        <f t="shared" si="225"/>
        <v>#VALUE!</v>
      </c>
      <c r="P103" s="207">
        <f t="shared" si="226"/>
        <v>0</v>
      </c>
      <c r="Q103" s="70"/>
      <c r="R103" s="208" t="e">
        <f t="shared" si="227"/>
        <v>#VALUE!</v>
      </c>
      <c r="S103" s="207" t="e">
        <f t="shared" si="228"/>
        <v>#DIV/0!</v>
      </c>
      <c r="T103" s="70"/>
      <c r="U103" s="192" t="e">
        <f t="shared" si="229"/>
        <v>#VALUE!</v>
      </c>
      <c r="V103" s="206">
        <f t="shared" si="230"/>
        <v>0</v>
      </c>
      <c r="W103" s="70"/>
      <c r="X103" s="208" t="e">
        <f t="shared" si="231"/>
        <v>#VALUE!</v>
      </c>
      <c r="Y103" s="207" t="e">
        <f t="shared" si="232"/>
        <v>#DIV/0!</v>
      </c>
      <c r="Z103" s="70"/>
      <c r="AA103" s="192" t="e">
        <f t="shared" si="233"/>
        <v>#VALUE!</v>
      </c>
      <c r="AB103" s="206">
        <f t="shared" si="234"/>
        <v>0</v>
      </c>
      <c r="AC103" s="70"/>
      <c r="AD103" s="208" t="e">
        <f t="shared" si="235"/>
        <v>#VALUE!</v>
      </c>
      <c r="AE103" s="207" t="e">
        <f t="shared" si="236"/>
        <v>#DIV/0!</v>
      </c>
      <c r="AF103" s="70"/>
      <c r="AG103" s="192" t="e">
        <f t="shared" si="237"/>
        <v>#VALUE!</v>
      </c>
      <c r="AH103" s="206">
        <f t="shared" si="238"/>
        <v>0</v>
      </c>
      <c r="AI103" s="70"/>
      <c r="AJ103" s="208" t="e">
        <f t="shared" si="239"/>
        <v>#VALUE!</v>
      </c>
      <c r="AK103" s="207" t="e">
        <f t="shared" si="240"/>
        <v>#DIV/0!</v>
      </c>
      <c r="AL103" s="70"/>
      <c r="AM103" s="192" t="e">
        <f t="shared" si="241"/>
        <v>#VALUE!</v>
      </c>
      <c r="AN103" s="206">
        <f t="shared" si="242"/>
        <v>0</v>
      </c>
      <c r="AO103" s="70"/>
      <c r="AP103" s="208" t="e">
        <f t="shared" si="243"/>
        <v>#VALUE!</v>
      </c>
      <c r="AQ103" s="207" t="e">
        <f t="shared" si="244"/>
        <v>#DIV/0!</v>
      </c>
      <c r="AR103" s="70"/>
      <c r="AS103" s="192" t="e">
        <f t="shared" si="245"/>
        <v>#VALUE!</v>
      </c>
      <c r="AT103" s="206">
        <f t="shared" si="246"/>
        <v>0</v>
      </c>
      <c r="AU103" s="70"/>
      <c r="AV103" s="208" t="e">
        <f t="shared" si="247"/>
        <v>#VALUE!</v>
      </c>
      <c r="AW103" s="207" t="e">
        <f t="shared" si="248"/>
        <v>#DIV/0!</v>
      </c>
      <c r="AX103" s="70"/>
      <c r="AY103" s="192" t="e">
        <f t="shared" si="249"/>
        <v>#VALUE!</v>
      </c>
      <c r="AZ103" s="206">
        <f t="shared" si="250"/>
        <v>0</v>
      </c>
      <c r="BA103" s="70"/>
      <c r="BB103" s="208" t="e">
        <f t="shared" si="251"/>
        <v>#VALUE!</v>
      </c>
      <c r="BC103" s="207" t="e">
        <f t="shared" si="252"/>
        <v>#DIV/0!</v>
      </c>
      <c r="BD103" s="70"/>
      <c r="BE103" s="192" t="e">
        <f t="shared" si="253"/>
        <v>#VALUE!</v>
      </c>
      <c r="BF103" s="206">
        <f t="shared" si="254"/>
        <v>0</v>
      </c>
      <c r="BG103" s="70"/>
      <c r="BH103" s="208" t="e">
        <f t="shared" si="255"/>
        <v>#VALUE!</v>
      </c>
      <c r="BI103" s="207" t="e">
        <f t="shared" si="256"/>
        <v>#DIV/0!</v>
      </c>
      <c r="BJ103" s="70"/>
      <c r="BK103" s="192" t="e">
        <f t="shared" si="257"/>
        <v>#VALUE!</v>
      </c>
      <c r="BL103" s="206">
        <f t="shared" si="258"/>
        <v>0</v>
      </c>
      <c r="BM103" s="70"/>
      <c r="BN103" s="208" t="e">
        <f t="shared" si="259"/>
        <v>#VALUE!</v>
      </c>
      <c r="BO103" s="207" t="e">
        <f t="shared" si="260"/>
        <v>#DIV/0!</v>
      </c>
      <c r="BP103" s="70"/>
      <c r="BQ103" s="192" t="e">
        <f t="shared" si="261"/>
        <v>#VALUE!</v>
      </c>
      <c r="BR103" s="206">
        <f t="shared" si="262"/>
        <v>0</v>
      </c>
      <c r="BS103" s="70"/>
      <c r="BT103" s="208" t="e">
        <f t="shared" si="263"/>
        <v>#VALUE!</v>
      </c>
      <c r="BU103" s="207" t="e">
        <f t="shared" si="264"/>
        <v>#DIV/0!</v>
      </c>
      <c r="BV103" s="70"/>
      <c r="BW103" s="192" t="e">
        <f t="shared" si="265"/>
        <v>#VALUE!</v>
      </c>
      <c r="BX103" s="206">
        <f t="shared" si="266"/>
        <v>0</v>
      </c>
      <c r="BY103" s="70"/>
      <c r="BZ103" s="208" t="e">
        <f t="shared" si="267"/>
        <v>#VALUE!</v>
      </c>
      <c r="CA103" s="207" t="e">
        <f t="shared" si="268"/>
        <v>#DIV/0!</v>
      </c>
      <c r="CB103" s="70"/>
      <c r="CC103" s="192" t="e">
        <f t="shared" si="269"/>
        <v>#VALUE!</v>
      </c>
      <c r="CD103" s="206">
        <f t="shared" si="270"/>
        <v>0</v>
      </c>
      <c r="CE103" s="70"/>
      <c r="CF103" s="208" t="e">
        <f t="shared" si="271"/>
        <v>#VALUE!</v>
      </c>
      <c r="CG103" s="207" t="e">
        <f t="shared" si="272"/>
        <v>#DIV/0!</v>
      </c>
      <c r="CH103" s="70"/>
      <c r="CI103" s="192" t="e">
        <f t="shared" si="273"/>
        <v>#VALUE!</v>
      </c>
      <c r="CJ103" s="207">
        <f t="shared" si="274"/>
        <v>0</v>
      </c>
      <c r="CK103" s="70">
        <f t="shared" si="275"/>
        <v>0</v>
      </c>
      <c r="CL103" s="192" t="e">
        <f t="shared" si="276"/>
        <v>#VALUE!</v>
      </c>
      <c r="CM103" s="207" t="e">
        <f t="shared" si="277"/>
        <v>#DIV/0!</v>
      </c>
      <c r="CN103" s="70">
        <f t="shared" si="278"/>
        <v>0</v>
      </c>
      <c r="CO103" s="192" t="e">
        <f t="shared" si="279"/>
        <v>#VALUE!</v>
      </c>
      <c r="CP103" s="207">
        <f t="shared" si="280"/>
        <v>100</v>
      </c>
      <c r="CQ103" s="70">
        <f t="shared" si="281"/>
        <v>21</v>
      </c>
      <c r="CR103" s="192" t="e">
        <f t="shared" si="282"/>
        <v>#VALUE!</v>
      </c>
      <c r="CS103" s="207" t="e">
        <f t="shared" si="283"/>
        <v>#DIV/0!</v>
      </c>
      <c r="CT103" s="70">
        <f t="shared" si="284"/>
        <v>0</v>
      </c>
      <c r="CU103" s="192" t="e">
        <f t="shared" si="285"/>
        <v>#VALUE!</v>
      </c>
      <c r="CV103" s="202">
        <f t="shared" si="286"/>
        <v>0</v>
      </c>
      <c r="CW103" s="70">
        <f t="shared" si="287"/>
        <v>0</v>
      </c>
      <c r="CX103" s="192" t="e">
        <f t="shared" si="288"/>
        <v>#VALUE!</v>
      </c>
      <c r="CY103" s="202">
        <f t="shared" si="289"/>
        <v>1</v>
      </c>
      <c r="CZ103" s="70">
        <f t="shared" si="290"/>
        <v>21</v>
      </c>
      <c r="DA103" s="192" t="e">
        <f t="shared" si="291"/>
        <v>#VALUE!</v>
      </c>
    </row>
    <row r="104" spans="1:105" s="55" customFormat="1" ht="15">
      <c r="A104" s="75" t="s">
        <v>1030</v>
      </c>
      <c r="B104" s="315" t="s">
        <v>767</v>
      </c>
      <c r="C104" s="315" t="s">
        <v>597</v>
      </c>
      <c r="D104" s="317" t="s">
        <v>428</v>
      </c>
      <c r="E104" s="306" t="s">
        <v>669</v>
      </c>
      <c r="F104" s="313">
        <v>35.840000000000003</v>
      </c>
      <c r="G104" s="465">
        <v>12</v>
      </c>
      <c r="H104" s="276">
        <f t="shared" si="296"/>
        <v>12</v>
      </c>
      <c r="I104" s="368">
        <f t="shared" si="296"/>
        <v>12</v>
      </c>
      <c r="J104" s="132">
        <f t="shared" si="297"/>
        <v>0</v>
      </c>
      <c r="K104" s="132">
        <f t="shared" si="297"/>
        <v>0</v>
      </c>
      <c r="L104" s="39" t="e">
        <f t="shared" si="222"/>
        <v>#VALUE!</v>
      </c>
      <c r="M104" s="40" t="e">
        <f t="shared" si="223"/>
        <v>#VALUE!</v>
      </c>
      <c r="N104" s="193" t="e">
        <f t="shared" si="224"/>
        <v>#VALUE!</v>
      </c>
      <c r="O104" s="193" t="e">
        <f t="shared" si="225"/>
        <v>#VALUE!</v>
      </c>
      <c r="P104" s="207">
        <f t="shared" si="226"/>
        <v>0</v>
      </c>
      <c r="Q104" s="70"/>
      <c r="R104" s="208" t="e">
        <f t="shared" si="227"/>
        <v>#VALUE!</v>
      </c>
      <c r="S104" s="207" t="e">
        <f t="shared" si="228"/>
        <v>#DIV/0!</v>
      </c>
      <c r="T104" s="70"/>
      <c r="U104" s="192" t="e">
        <f t="shared" si="229"/>
        <v>#VALUE!</v>
      </c>
      <c r="V104" s="206">
        <f t="shared" si="230"/>
        <v>0</v>
      </c>
      <c r="W104" s="70"/>
      <c r="X104" s="208" t="e">
        <f t="shared" si="231"/>
        <v>#VALUE!</v>
      </c>
      <c r="Y104" s="207" t="e">
        <f t="shared" si="232"/>
        <v>#DIV/0!</v>
      </c>
      <c r="Z104" s="70"/>
      <c r="AA104" s="192" t="e">
        <f t="shared" si="233"/>
        <v>#VALUE!</v>
      </c>
      <c r="AB104" s="206">
        <f t="shared" si="234"/>
        <v>0</v>
      </c>
      <c r="AC104" s="70"/>
      <c r="AD104" s="208" t="e">
        <f t="shared" si="235"/>
        <v>#VALUE!</v>
      </c>
      <c r="AE104" s="207" t="e">
        <f t="shared" si="236"/>
        <v>#DIV/0!</v>
      </c>
      <c r="AF104" s="70"/>
      <c r="AG104" s="192" t="e">
        <f t="shared" si="237"/>
        <v>#VALUE!</v>
      </c>
      <c r="AH104" s="206">
        <f t="shared" si="238"/>
        <v>0</v>
      </c>
      <c r="AI104" s="70"/>
      <c r="AJ104" s="208" t="e">
        <f t="shared" si="239"/>
        <v>#VALUE!</v>
      </c>
      <c r="AK104" s="207" t="e">
        <f t="shared" si="240"/>
        <v>#DIV/0!</v>
      </c>
      <c r="AL104" s="70"/>
      <c r="AM104" s="192" t="e">
        <f t="shared" si="241"/>
        <v>#VALUE!</v>
      </c>
      <c r="AN104" s="206">
        <f t="shared" si="242"/>
        <v>0</v>
      </c>
      <c r="AO104" s="70"/>
      <c r="AP104" s="208" t="e">
        <f t="shared" si="243"/>
        <v>#VALUE!</v>
      </c>
      <c r="AQ104" s="207" t="e">
        <f t="shared" si="244"/>
        <v>#DIV/0!</v>
      </c>
      <c r="AR104" s="70"/>
      <c r="AS104" s="192" t="e">
        <f t="shared" si="245"/>
        <v>#VALUE!</v>
      </c>
      <c r="AT104" s="206">
        <f t="shared" si="246"/>
        <v>0</v>
      </c>
      <c r="AU104" s="70"/>
      <c r="AV104" s="208" t="e">
        <f t="shared" si="247"/>
        <v>#VALUE!</v>
      </c>
      <c r="AW104" s="207" t="e">
        <f t="shared" si="248"/>
        <v>#DIV/0!</v>
      </c>
      <c r="AX104" s="70"/>
      <c r="AY104" s="192" t="e">
        <f t="shared" si="249"/>
        <v>#VALUE!</v>
      </c>
      <c r="AZ104" s="206">
        <f t="shared" si="250"/>
        <v>0</v>
      </c>
      <c r="BA104" s="70"/>
      <c r="BB104" s="208" t="e">
        <f t="shared" si="251"/>
        <v>#VALUE!</v>
      </c>
      <c r="BC104" s="207" t="e">
        <f t="shared" si="252"/>
        <v>#DIV/0!</v>
      </c>
      <c r="BD104" s="70"/>
      <c r="BE104" s="192" t="e">
        <f t="shared" si="253"/>
        <v>#VALUE!</v>
      </c>
      <c r="BF104" s="206">
        <f t="shared" si="254"/>
        <v>0</v>
      </c>
      <c r="BG104" s="70"/>
      <c r="BH104" s="208" t="e">
        <f t="shared" si="255"/>
        <v>#VALUE!</v>
      </c>
      <c r="BI104" s="207" t="e">
        <f t="shared" si="256"/>
        <v>#DIV/0!</v>
      </c>
      <c r="BJ104" s="70"/>
      <c r="BK104" s="192" t="e">
        <f t="shared" si="257"/>
        <v>#VALUE!</v>
      </c>
      <c r="BL104" s="206">
        <f t="shared" si="258"/>
        <v>0</v>
      </c>
      <c r="BM104" s="70"/>
      <c r="BN104" s="208" t="e">
        <f t="shared" si="259"/>
        <v>#VALUE!</v>
      </c>
      <c r="BO104" s="207" t="e">
        <f t="shared" si="260"/>
        <v>#DIV/0!</v>
      </c>
      <c r="BP104" s="70"/>
      <c r="BQ104" s="192" t="e">
        <f t="shared" si="261"/>
        <v>#VALUE!</v>
      </c>
      <c r="BR104" s="206">
        <f t="shared" si="262"/>
        <v>0</v>
      </c>
      <c r="BS104" s="70"/>
      <c r="BT104" s="208" t="e">
        <f t="shared" si="263"/>
        <v>#VALUE!</v>
      </c>
      <c r="BU104" s="207" t="e">
        <f t="shared" si="264"/>
        <v>#DIV/0!</v>
      </c>
      <c r="BV104" s="70"/>
      <c r="BW104" s="192" t="e">
        <f t="shared" si="265"/>
        <v>#VALUE!</v>
      </c>
      <c r="BX104" s="206">
        <f t="shared" si="266"/>
        <v>0</v>
      </c>
      <c r="BY104" s="70"/>
      <c r="BZ104" s="208" t="e">
        <f t="shared" si="267"/>
        <v>#VALUE!</v>
      </c>
      <c r="CA104" s="207" t="e">
        <f t="shared" si="268"/>
        <v>#DIV/0!</v>
      </c>
      <c r="CB104" s="70"/>
      <c r="CC104" s="192" t="e">
        <f t="shared" si="269"/>
        <v>#VALUE!</v>
      </c>
      <c r="CD104" s="206">
        <f t="shared" si="270"/>
        <v>0</v>
      </c>
      <c r="CE104" s="70"/>
      <c r="CF104" s="208" t="e">
        <f t="shared" si="271"/>
        <v>#VALUE!</v>
      </c>
      <c r="CG104" s="207" t="e">
        <f t="shared" si="272"/>
        <v>#DIV/0!</v>
      </c>
      <c r="CH104" s="70"/>
      <c r="CI104" s="192" t="e">
        <f t="shared" si="273"/>
        <v>#VALUE!</v>
      </c>
      <c r="CJ104" s="207">
        <f t="shared" si="274"/>
        <v>0</v>
      </c>
      <c r="CK104" s="70">
        <f t="shared" si="275"/>
        <v>0</v>
      </c>
      <c r="CL104" s="192" t="e">
        <f t="shared" si="276"/>
        <v>#VALUE!</v>
      </c>
      <c r="CM104" s="207" t="e">
        <f t="shared" si="277"/>
        <v>#DIV/0!</v>
      </c>
      <c r="CN104" s="70">
        <f t="shared" si="278"/>
        <v>0</v>
      </c>
      <c r="CO104" s="192" t="e">
        <f t="shared" si="279"/>
        <v>#VALUE!</v>
      </c>
      <c r="CP104" s="207">
        <f t="shared" si="280"/>
        <v>100</v>
      </c>
      <c r="CQ104" s="70">
        <f t="shared" si="281"/>
        <v>12</v>
      </c>
      <c r="CR104" s="192" t="e">
        <f t="shared" si="282"/>
        <v>#VALUE!</v>
      </c>
      <c r="CS104" s="207" t="e">
        <f t="shared" si="283"/>
        <v>#DIV/0!</v>
      </c>
      <c r="CT104" s="70">
        <f t="shared" si="284"/>
        <v>0</v>
      </c>
      <c r="CU104" s="192" t="e">
        <f t="shared" si="285"/>
        <v>#VALUE!</v>
      </c>
      <c r="CV104" s="202">
        <f t="shared" si="286"/>
        <v>0</v>
      </c>
      <c r="CW104" s="70">
        <f t="shared" si="287"/>
        <v>0</v>
      </c>
      <c r="CX104" s="192" t="e">
        <f t="shared" si="288"/>
        <v>#VALUE!</v>
      </c>
      <c r="CY104" s="202">
        <f t="shared" si="289"/>
        <v>1</v>
      </c>
      <c r="CZ104" s="70">
        <f t="shared" si="290"/>
        <v>12</v>
      </c>
      <c r="DA104" s="192" t="e">
        <f t="shared" si="291"/>
        <v>#VALUE!</v>
      </c>
    </row>
    <row r="105" spans="1:105" ht="15" customHeight="1">
      <c r="A105" s="41"/>
      <c r="B105" s="45"/>
      <c r="C105" s="45"/>
      <c r="D105" s="42"/>
      <c r="E105" s="43"/>
      <c r="F105" s="316"/>
      <c r="G105" s="39"/>
      <c r="H105" s="276"/>
      <c r="I105" s="368"/>
      <c r="J105" s="132"/>
      <c r="K105" s="132"/>
      <c r="L105" s="201" t="s">
        <v>667</v>
      </c>
      <c r="M105" s="194" t="e">
        <f>SUM(M93:M104)</f>
        <v>#VALUE!</v>
      </c>
      <c r="N105" s="194" t="e">
        <f>SUM(N93:N104)</f>
        <v>#VALUE!</v>
      </c>
      <c r="O105" s="194" t="e">
        <f>SUM(O93:O104)</f>
        <v>#VALUE!</v>
      </c>
      <c r="P105" s="1250" t="s">
        <v>667</v>
      </c>
      <c r="Q105" s="1246"/>
      <c r="R105" s="155" t="e">
        <f>SUM(R93:R104)</f>
        <v>#VALUE!</v>
      </c>
      <c r="S105" s="1250" t="s">
        <v>667</v>
      </c>
      <c r="T105" s="1246"/>
      <c r="U105" s="44" t="e">
        <f>SUM(U93:U104)</f>
        <v>#VALUE!</v>
      </c>
      <c r="V105" s="1251" t="s">
        <v>667</v>
      </c>
      <c r="W105" s="1246"/>
      <c r="X105" s="155" t="e">
        <f>SUM(X93:X104)</f>
        <v>#VALUE!</v>
      </c>
      <c r="Y105" s="1250" t="s">
        <v>667</v>
      </c>
      <c r="Z105" s="1246"/>
      <c r="AA105" s="44" t="e">
        <f>SUM(AA93:AA104)</f>
        <v>#VALUE!</v>
      </c>
      <c r="AB105" s="1251" t="s">
        <v>667</v>
      </c>
      <c r="AC105" s="1246"/>
      <c r="AD105" s="155" t="e">
        <f>SUM(AD93:AD104)</f>
        <v>#VALUE!</v>
      </c>
      <c r="AE105" s="1250" t="s">
        <v>667</v>
      </c>
      <c r="AF105" s="1246"/>
      <c r="AG105" s="44" t="e">
        <f>SUM(AG93:AG104)</f>
        <v>#VALUE!</v>
      </c>
      <c r="AH105" s="1251" t="s">
        <v>667</v>
      </c>
      <c r="AI105" s="1246"/>
      <c r="AJ105" s="155" t="e">
        <f>SUM(AJ93:AJ104)</f>
        <v>#VALUE!</v>
      </c>
      <c r="AK105" s="1250" t="s">
        <v>667</v>
      </c>
      <c r="AL105" s="1246"/>
      <c r="AM105" s="44" t="e">
        <f>SUM(AM93:AM104)</f>
        <v>#VALUE!</v>
      </c>
      <c r="AN105" s="1251" t="s">
        <v>667</v>
      </c>
      <c r="AO105" s="1246"/>
      <c r="AP105" s="155" t="e">
        <f>SUM(AP93:AP104)</f>
        <v>#VALUE!</v>
      </c>
      <c r="AQ105" s="1250" t="s">
        <v>667</v>
      </c>
      <c r="AR105" s="1246"/>
      <c r="AS105" s="44" t="e">
        <f>SUM(AS93:AS104)</f>
        <v>#VALUE!</v>
      </c>
      <c r="AT105" s="1251" t="s">
        <v>667</v>
      </c>
      <c r="AU105" s="1246"/>
      <c r="AV105" s="155" t="e">
        <f>SUM(AV93:AV104)</f>
        <v>#VALUE!</v>
      </c>
      <c r="AW105" s="1250" t="s">
        <v>667</v>
      </c>
      <c r="AX105" s="1246"/>
      <c r="AY105" s="44" t="e">
        <f>SUM(AY93:AY104)</f>
        <v>#VALUE!</v>
      </c>
      <c r="AZ105" s="1251" t="s">
        <v>667</v>
      </c>
      <c r="BA105" s="1246"/>
      <c r="BB105" s="155" t="e">
        <f>SUM(BB93:BB104)</f>
        <v>#VALUE!</v>
      </c>
      <c r="BC105" s="1250" t="s">
        <v>667</v>
      </c>
      <c r="BD105" s="1246"/>
      <c r="BE105" s="44" t="e">
        <f>SUM(BE93:BE104)</f>
        <v>#VALUE!</v>
      </c>
      <c r="BF105" s="1251" t="s">
        <v>667</v>
      </c>
      <c r="BG105" s="1246"/>
      <c r="BH105" s="155" t="e">
        <f>SUM(BH93:BH104)</f>
        <v>#VALUE!</v>
      </c>
      <c r="BI105" s="1250" t="s">
        <v>667</v>
      </c>
      <c r="BJ105" s="1246"/>
      <c r="BK105" s="44" t="e">
        <f>SUM(BK93:BK104)</f>
        <v>#VALUE!</v>
      </c>
      <c r="BL105" s="1251" t="s">
        <v>667</v>
      </c>
      <c r="BM105" s="1246"/>
      <c r="BN105" s="155" t="e">
        <f>SUM(BN93:BN104)</f>
        <v>#VALUE!</v>
      </c>
      <c r="BO105" s="1250" t="s">
        <v>667</v>
      </c>
      <c r="BP105" s="1246"/>
      <c r="BQ105" s="44" t="e">
        <f>SUM(BQ93:BQ104)</f>
        <v>#VALUE!</v>
      </c>
      <c r="BR105" s="1251" t="s">
        <v>667</v>
      </c>
      <c r="BS105" s="1246"/>
      <c r="BT105" s="155" t="e">
        <f>SUM(BT93:BT104)</f>
        <v>#VALUE!</v>
      </c>
      <c r="BU105" s="1250" t="s">
        <v>667</v>
      </c>
      <c r="BV105" s="1246"/>
      <c r="BW105" s="44" t="e">
        <f>SUM(BW93:BW104)</f>
        <v>#VALUE!</v>
      </c>
      <c r="BX105" s="1251" t="s">
        <v>667</v>
      </c>
      <c r="BY105" s="1246"/>
      <c r="BZ105" s="155" t="e">
        <f>SUM(BZ93:BZ104)</f>
        <v>#VALUE!</v>
      </c>
      <c r="CA105" s="1250" t="s">
        <v>667</v>
      </c>
      <c r="CB105" s="1246"/>
      <c r="CC105" s="44" t="e">
        <f>SUM(CC93:CC104)</f>
        <v>#VALUE!</v>
      </c>
      <c r="CD105" s="1251" t="s">
        <v>667</v>
      </c>
      <c r="CE105" s="1246"/>
      <c r="CF105" s="155" t="e">
        <f>SUM(CF93:CF104)</f>
        <v>#VALUE!</v>
      </c>
      <c r="CG105" s="1250" t="s">
        <v>667</v>
      </c>
      <c r="CH105" s="1246"/>
      <c r="CI105" s="44" t="e">
        <f>SUM(CI93:CI104)</f>
        <v>#VALUE!</v>
      </c>
      <c r="CJ105" s="1250" t="s">
        <v>667</v>
      </c>
      <c r="CK105" s="1246"/>
      <c r="CL105" s="44" t="e">
        <f>SUM(CL93:CL104)</f>
        <v>#VALUE!</v>
      </c>
      <c r="CM105" s="1250" t="s">
        <v>667</v>
      </c>
      <c r="CN105" s="1246"/>
      <c r="CO105" s="44" t="e">
        <f>SUM(CO92:CO104)</f>
        <v>#VALUE!</v>
      </c>
      <c r="CP105" s="1250" t="s">
        <v>667</v>
      </c>
      <c r="CQ105" s="1246"/>
      <c r="CR105" s="44" t="e">
        <f>SUM(CR93:CR104)</f>
        <v>#VALUE!</v>
      </c>
      <c r="CS105" s="1250" t="s">
        <v>667</v>
      </c>
      <c r="CT105" s="1246"/>
      <c r="CU105" s="44" t="e">
        <f>SUM(CU92:CU104)</f>
        <v>#VALUE!</v>
      </c>
      <c r="CV105" s="1250" t="s">
        <v>667</v>
      </c>
      <c r="CW105" s="1246"/>
      <c r="CX105" s="44" t="e">
        <f>SUM(CX93:CX104)</f>
        <v>#VALUE!</v>
      </c>
      <c r="CY105" s="1250" t="s">
        <v>667</v>
      </c>
      <c r="CZ105" s="1246"/>
      <c r="DA105" s="44" t="e">
        <f>SUM(DA92:DA104)</f>
        <v>#VALUE!</v>
      </c>
    </row>
    <row r="106" spans="1:105" s="14" customFormat="1" ht="15.75" customHeight="1" thickBot="1">
      <c r="A106" s="51"/>
      <c r="B106" s="52"/>
      <c r="C106" s="52"/>
      <c r="D106" s="228">
        <f>CONSOLIDADA!B28</f>
        <v>0</v>
      </c>
      <c r="E106" s="52"/>
      <c r="F106" s="359"/>
      <c r="G106" s="52"/>
      <c r="H106" s="277"/>
      <c r="I106" s="1244" t="s">
        <v>668</v>
      </c>
      <c r="J106" s="1244"/>
      <c r="K106" s="1244"/>
      <c r="L106" s="1244"/>
      <c r="M106" s="509" t="e">
        <f>SUM(M12:M105)/2</f>
        <v>#VALUE!</v>
      </c>
      <c r="N106" s="229" t="e">
        <f>SUM(N12:N105)/2</f>
        <v>#VALUE!</v>
      </c>
      <c r="O106" s="229" t="e">
        <f>SUM(O12:O105)/2</f>
        <v>#VALUE!</v>
      </c>
      <c r="P106" s="1245" t="s">
        <v>668</v>
      </c>
      <c r="Q106" s="1244"/>
      <c r="R106" s="230" t="e">
        <f>SUM(R12:R105)/2</f>
        <v>#VALUE!</v>
      </c>
      <c r="S106" s="1249" t="s">
        <v>668</v>
      </c>
      <c r="T106" s="1244"/>
      <c r="U106" s="229" t="e">
        <f>SUM(U12:U105)/2</f>
        <v>#VALUE!</v>
      </c>
      <c r="V106" s="1245" t="s">
        <v>668</v>
      </c>
      <c r="W106" s="1244"/>
      <c r="X106" s="230" t="e">
        <f>SUM(X12:X105)/2</f>
        <v>#VALUE!</v>
      </c>
      <c r="Y106" s="1249" t="s">
        <v>668</v>
      </c>
      <c r="Z106" s="1244"/>
      <c r="AA106" s="229" t="e">
        <f>SUM(AA12:AA105)/2</f>
        <v>#VALUE!</v>
      </c>
      <c r="AB106" s="1245" t="s">
        <v>668</v>
      </c>
      <c r="AC106" s="1244"/>
      <c r="AD106" s="230" t="e">
        <f>SUM(AD12:AD105)/2</f>
        <v>#VALUE!</v>
      </c>
      <c r="AE106" s="1249" t="s">
        <v>668</v>
      </c>
      <c r="AF106" s="1244"/>
      <c r="AG106" s="229" t="e">
        <f>SUM(AG12:AG105)/2</f>
        <v>#VALUE!</v>
      </c>
      <c r="AH106" s="1245" t="s">
        <v>668</v>
      </c>
      <c r="AI106" s="1244"/>
      <c r="AJ106" s="230" t="e">
        <f>SUM(AJ12:AJ105)/2</f>
        <v>#VALUE!</v>
      </c>
      <c r="AK106" s="1249" t="s">
        <v>668</v>
      </c>
      <c r="AL106" s="1244"/>
      <c r="AM106" s="229" t="e">
        <f>SUM(AM12:AM105)/2</f>
        <v>#VALUE!</v>
      </c>
      <c r="AN106" s="1245" t="s">
        <v>668</v>
      </c>
      <c r="AO106" s="1244"/>
      <c r="AP106" s="230" t="e">
        <f>SUM(AP12:AP105)/2</f>
        <v>#VALUE!</v>
      </c>
      <c r="AQ106" s="1249" t="s">
        <v>668</v>
      </c>
      <c r="AR106" s="1244"/>
      <c r="AS106" s="229" t="e">
        <f>SUM(AS12:AS105)/2</f>
        <v>#VALUE!</v>
      </c>
      <c r="AT106" s="1245" t="s">
        <v>668</v>
      </c>
      <c r="AU106" s="1244"/>
      <c r="AV106" s="230" t="e">
        <f>SUM(AV12:AV105)/2</f>
        <v>#VALUE!</v>
      </c>
      <c r="AW106" s="1249" t="s">
        <v>668</v>
      </c>
      <c r="AX106" s="1244"/>
      <c r="AY106" s="229" t="e">
        <f>SUM(AY12:AY105)/2</f>
        <v>#VALUE!</v>
      </c>
      <c r="AZ106" s="1245" t="s">
        <v>668</v>
      </c>
      <c r="BA106" s="1244"/>
      <c r="BB106" s="230" t="e">
        <f>SUM(BB12:BB105)/2</f>
        <v>#VALUE!</v>
      </c>
      <c r="BC106" s="1249" t="s">
        <v>668</v>
      </c>
      <c r="BD106" s="1244"/>
      <c r="BE106" s="229" t="e">
        <f>SUM(BE12:BE105)/2</f>
        <v>#VALUE!</v>
      </c>
      <c r="BF106" s="1245" t="s">
        <v>668</v>
      </c>
      <c r="BG106" s="1244"/>
      <c r="BH106" s="230" t="e">
        <f>SUM(BH12:BH105)/2</f>
        <v>#VALUE!</v>
      </c>
      <c r="BI106" s="1249" t="s">
        <v>668</v>
      </c>
      <c r="BJ106" s="1244"/>
      <c r="BK106" s="229" t="e">
        <f>SUM(BK12:BK105)/2</f>
        <v>#VALUE!</v>
      </c>
      <c r="BL106" s="1245" t="s">
        <v>668</v>
      </c>
      <c r="BM106" s="1244"/>
      <c r="BN106" s="230" t="e">
        <f>SUM(BN12:BN105)/2</f>
        <v>#VALUE!</v>
      </c>
      <c r="BO106" s="1249" t="s">
        <v>668</v>
      </c>
      <c r="BP106" s="1244"/>
      <c r="BQ106" s="229" t="e">
        <f>SUM(BQ12:BQ105)/2</f>
        <v>#VALUE!</v>
      </c>
      <c r="BR106" s="1245" t="s">
        <v>668</v>
      </c>
      <c r="BS106" s="1244"/>
      <c r="BT106" s="230" t="e">
        <f>SUM(BT12:BT105)/2</f>
        <v>#VALUE!</v>
      </c>
      <c r="BU106" s="1249" t="s">
        <v>668</v>
      </c>
      <c r="BV106" s="1244"/>
      <c r="BW106" s="229" t="e">
        <f>SUM(BW12:BW105)/2</f>
        <v>#VALUE!</v>
      </c>
      <c r="BX106" s="1245" t="s">
        <v>668</v>
      </c>
      <c r="BY106" s="1244"/>
      <c r="BZ106" s="230" t="e">
        <f>SUM(BZ12:BZ105)/2</f>
        <v>#VALUE!</v>
      </c>
      <c r="CA106" s="1249" t="s">
        <v>668</v>
      </c>
      <c r="CB106" s="1244"/>
      <c r="CC106" s="229" t="e">
        <f>SUM(CC12:CC105)/2</f>
        <v>#VALUE!</v>
      </c>
      <c r="CD106" s="1245" t="s">
        <v>668</v>
      </c>
      <c r="CE106" s="1244"/>
      <c r="CF106" s="230" t="e">
        <f>SUM(CF12:CF105)/2</f>
        <v>#VALUE!</v>
      </c>
      <c r="CG106" s="1249" t="s">
        <v>668</v>
      </c>
      <c r="CH106" s="1244"/>
      <c r="CI106" s="229" t="e">
        <f>SUM(CI12:CI105)/2</f>
        <v>#VALUE!</v>
      </c>
      <c r="CJ106" s="1249" t="s">
        <v>668</v>
      </c>
      <c r="CK106" s="1244"/>
      <c r="CL106" s="229" t="e">
        <f>SUM(CL12:CL105)/2</f>
        <v>#VALUE!</v>
      </c>
      <c r="CM106" s="1249" t="s">
        <v>668</v>
      </c>
      <c r="CN106" s="1244"/>
      <c r="CO106" s="229" t="e">
        <f>SUM(CO12:CO105)/2</f>
        <v>#VALUE!</v>
      </c>
      <c r="CP106" s="1249" t="s">
        <v>668</v>
      </c>
      <c r="CQ106" s="1244"/>
      <c r="CR106" s="229" t="e">
        <f>SUM(CR12:CR105)/2</f>
        <v>#VALUE!</v>
      </c>
      <c r="CS106" s="1249" t="s">
        <v>668</v>
      </c>
      <c r="CT106" s="1244"/>
      <c r="CU106" s="229" t="e">
        <f>SUM(CU12:CU105)/2</f>
        <v>#VALUE!</v>
      </c>
      <c r="CV106" s="1249" t="s">
        <v>668</v>
      </c>
      <c r="CW106" s="1244"/>
      <c r="CX106" s="229" t="e">
        <f>SUM(CX12:CX105)/2</f>
        <v>#VALUE!</v>
      </c>
      <c r="CY106" s="1249" t="s">
        <v>668</v>
      </c>
      <c r="CZ106" s="1244"/>
      <c r="DA106" s="229" t="e">
        <f>SUM(DA12:DA105)/2</f>
        <v>#VALUE!</v>
      </c>
    </row>
    <row r="107" spans="1:105" ht="14.25" customHeight="1">
      <c r="A107" s="19"/>
    </row>
    <row r="108" spans="1:105" ht="14.25" customHeight="1">
      <c r="A108" s="19"/>
    </row>
    <row r="109" spans="1:105" ht="14.25" customHeight="1">
      <c r="A109" s="19"/>
    </row>
    <row r="110" spans="1:105" ht="14.25" customHeight="1">
      <c r="A110" s="19"/>
    </row>
    <row r="111" spans="1:105" ht="14.25" customHeight="1">
      <c r="A111" s="19"/>
    </row>
    <row r="112" spans="1:105" ht="14.25" customHeight="1">
      <c r="A112" s="19"/>
      <c r="Q112" s="375" t="s">
        <v>147</v>
      </c>
      <c r="T112" s="375" t="s">
        <v>148</v>
      </c>
      <c r="W112" s="375" t="s">
        <v>152</v>
      </c>
      <c r="Z112" s="375" t="s">
        <v>149</v>
      </c>
      <c r="AC112" s="375" t="s">
        <v>153</v>
      </c>
      <c r="AF112" s="375" t="s">
        <v>150</v>
      </c>
      <c r="AI112" s="375" t="s">
        <v>154</v>
      </c>
      <c r="AL112" s="375" t="s">
        <v>151</v>
      </c>
      <c r="AO112" s="375" t="s">
        <v>155</v>
      </c>
      <c r="AR112" s="375" t="s">
        <v>156</v>
      </c>
      <c r="AU112" s="375" t="s">
        <v>157</v>
      </c>
      <c r="AX112" s="375" t="s">
        <v>158</v>
      </c>
      <c r="BA112" s="375" t="s">
        <v>159</v>
      </c>
      <c r="BD112" s="375" t="s">
        <v>160</v>
      </c>
      <c r="BG112" s="375" t="s">
        <v>161</v>
      </c>
      <c r="BJ112" s="375" t="s">
        <v>162</v>
      </c>
      <c r="BM112" s="375" t="s">
        <v>163</v>
      </c>
      <c r="BP112" s="375" t="s">
        <v>164</v>
      </c>
      <c r="BS112" s="375" t="s">
        <v>165</v>
      </c>
      <c r="BV112" s="375" t="s">
        <v>166</v>
      </c>
      <c r="BY112" s="375" t="s">
        <v>167</v>
      </c>
      <c r="CB112" s="375" t="s">
        <v>168</v>
      </c>
      <c r="CE112" s="375" t="s">
        <v>169</v>
      </c>
      <c r="CH112" s="375" t="s">
        <v>170</v>
      </c>
    </row>
    <row r="113" spans="1:1" ht="14.25" customHeight="1">
      <c r="A113" s="19"/>
    </row>
    <row r="114" spans="1:1" ht="14.25" customHeight="1">
      <c r="A114" s="19"/>
    </row>
    <row r="115" spans="1:1" ht="14.25" customHeight="1">
      <c r="A115" s="19"/>
    </row>
    <row r="116" spans="1:1" ht="14.25" customHeight="1">
      <c r="A116" s="19"/>
    </row>
    <row r="117" spans="1:1" ht="14.25" customHeight="1">
      <c r="A117" s="19"/>
    </row>
    <row r="118" spans="1:1" ht="14.25" customHeight="1">
      <c r="A118" s="19"/>
    </row>
    <row r="119" spans="1:1" ht="14.25" customHeight="1">
      <c r="A119" s="19"/>
    </row>
    <row r="120" spans="1:1" ht="14.25" customHeight="1">
      <c r="A120" s="19"/>
    </row>
    <row r="121" spans="1:1" ht="14.25" customHeight="1">
      <c r="A121" s="19"/>
    </row>
    <row r="122" spans="1:1" ht="14.25" customHeight="1">
      <c r="A122" s="19"/>
    </row>
    <row r="123" spans="1:1" ht="14.25" customHeight="1">
      <c r="A123" s="19"/>
    </row>
    <row r="124" spans="1:1" ht="14.25" customHeight="1">
      <c r="A124" s="19"/>
    </row>
    <row r="125" spans="1:1" ht="14.25" customHeight="1">
      <c r="A125" s="19"/>
    </row>
    <row r="126" spans="1:1" ht="14.25" customHeight="1">
      <c r="A126" s="19"/>
    </row>
    <row r="127" spans="1:1" ht="14.25" customHeight="1">
      <c r="A127" s="19"/>
    </row>
    <row r="128" spans="1:1" ht="14.25" customHeight="1">
      <c r="A128" s="19"/>
    </row>
    <row r="129" spans="1:1" ht="14.25" customHeight="1">
      <c r="A129" s="19"/>
    </row>
    <row r="130" spans="1:1" ht="14.25" customHeight="1">
      <c r="A130" s="19"/>
    </row>
    <row r="131" spans="1:1" ht="14.25" customHeight="1">
      <c r="A131" s="19"/>
    </row>
    <row r="132" spans="1:1" ht="14.25" customHeight="1">
      <c r="A132" s="19"/>
    </row>
    <row r="133" spans="1:1" ht="14.25" customHeight="1">
      <c r="A133" s="19"/>
    </row>
    <row r="134" spans="1:1" ht="14.25" customHeight="1">
      <c r="A134" s="19"/>
    </row>
    <row r="135" spans="1:1" ht="14.25" customHeight="1">
      <c r="A135" s="19"/>
    </row>
    <row r="136" spans="1:1" ht="14.25" customHeight="1">
      <c r="A136" s="19"/>
    </row>
    <row r="137" spans="1:1" ht="14.25" customHeight="1">
      <c r="A137" s="19"/>
    </row>
    <row r="138" spans="1:1" ht="14.25" customHeight="1">
      <c r="A138" s="19"/>
    </row>
    <row r="139" spans="1:1" ht="14.25" customHeight="1">
      <c r="A139" s="19"/>
    </row>
    <row r="140" spans="1:1" ht="14.25" customHeight="1">
      <c r="A140" s="19"/>
    </row>
    <row r="141" spans="1:1" ht="14.25" customHeight="1">
      <c r="A141" s="19"/>
    </row>
    <row r="142" spans="1:1" ht="14.25" customHeight="1">
      <c r="A142" s="19"/>
    </row>
    <row r="143" spans="1:1" ht="14.25" customHeight="1">
      <c r="A143" s="19"/>
    </row>
    <row r="144" spans="1:1" ht="14.25" customHeight="1">
      <c r="A144" s="19"/>
    </row>
    <row r="145" spans="1:1" ht="14.25" customHeight="1">
      <c r="A145" s="19"/>
    </row>
    <row r="146" spans="1:1" ht="14.25" customHeight="1">
      <c r="A146" s="19"/>
    </row>
    <row r="147" spans="1:1" ht="14.25" customHeight="1">
      <c r="A147" s="19"/>
    </row>
    <row r="148" spans="1:1" ht="14.25" customHeight="1">
      <c r="A148" s="19"/>
    </row>
    <row r="149" spans="1:1" ht="14.25" customHeight="1">
      <c r="A149" s="19"/>
    </row>
    <row r="150" spans="1:1" ht="14.25" customHeight="1">
      <c r="A150" s="19"/>
    </row>
    <row r="151" spans="1:1" ht="14.25" customHeight="1">
      <c r="A151" s="19"/>
    </row>
    <row r="152" spans="1:1" ht="14.25" customHeight="1">
      <c r="A152" s="19"/>
    </row>
    <row r="153" spans="1:1" ht="14.25" customHeight="1">
      <c r="A153" s="19"/>
    </row>
    <row r="154" spans="1:1" ht="14.25" customHeight="1">
      <c r="A154" s="19"/>
    </row>
    <row r="155" spans="1:1" ht="14.25" customHeight="1">
      <c r="A155" s="19"/>
    </row>
    <row r="156" spans="1:1" ht="14.25" customHeight="1">
      <c r="A156" s="19"/>
    </row>
    <row r="157" spans="1:1" ht="14.25" customHeight="1">
      <c r="A157" s="19"/>
    </row>
    <row r="158" spans="1:1" ht="14.25" customHeight="1">
      <c r="A158" s="19"/>
    </row>
    <row r="159" spans="1:1" ht="14.25" customHeight="1">
      <c r="A159" s="19"/>
    </row>
    <row r="160" spans="1:1" ht="14.25" customHeight="1">
      <c r="A160" s="19"/>
    </row>
    <row r="161" spans="1:1" ht="14.25" customHeight="1">
      <c r="A161" s="19"/>
    </row>
    <row r="162" spans="1:1" ht="14.25" customHeight="1">
      <c r="A162" s="19"/>
    </row>
    <row r="163" spans="1:1" ht="14.25" customHeight="1">
      <c r="A163" s="19"/>
    </row>
    <row r="164" spans="1:1" ht="14.25" customHeight="1">
      <c r="A164" s="19"/>
    </row>
    <row r="165" spans="1:1" ht="14.25" customHeight="1">
      <c r="A165" s="19"/>
    </row>
    <row r="166" spans="1:1" ht="14.25" customHeight="1">
      <c r="A166" s="19"/>
    </row>
    <row r="167" spans="1:1" ht="14.25" customHeight="1">
      <c r="A167" s="19"/>
    </row>
    <row r="168" spans="1:1" ht="14.25" customHeight="1">
      <c r="A168" s="19"/>
    </row>
    <row r="169" spans="1:1" ht="14.25" customHeight="1">
      <c r="A169" s="19"/>
    </row>
    <row r="170" spans="1:1" ht="14.25" customHeight="1">
      <c r="A170" s="19"/>
    </row>
    <row r="171" spans="1:1" ht="14.25" customHeight="1">
      <c r="A171" s="19"/>
    </row>
    <row r="172" spans="1:1" ht="14.25" customHeight="1">
      <c r="A172" s="19"/>
    </row>
    <row r="173" spans="1:1" ht="14.25" customHeight="1">
      <c r="A173" s="19"/>
    </row>
    <row r="174" spans="1:1" ht="14.25" customHeight="1">
      <c r="A174" s="19"/>
    </row>
    <row r="175" spans="1:1" ht="14.25" customHeight="1">
      <c r="A175" s="19"/>
    </row>
    <row r="176" spans="1:1" ht="14.25" customHeight="1">
      <c r="A176" s="19"/>
    </row>
    <row r="177" spans="1:1" ht="14.25" customHeight="1">
      <c r="A177" s="19"/>
    </row>
    <row r="178" spans="1:1" ht="14.25" customHeight="1">
      <c r="A178" s="19"/>
    </row>
    <row r="179" spans="1:1" ht="14.25" customHeight="1">
      <c r="A179" s="19"/>
    </row>
    <row r="180" spans="1:1" ht="14.25" customHeight="1">
      <c r="A180" s="19"/>
    </row>
    <row r="181" spans="1:1" ht="14.25" customHeight="1">
      <c r="A181" s="19"/>
    </row>
    <row r="182" spans="1:1" ht="14.25" customHeight="1">
      <c r="A182" s="19"/>
    </row>
    <row r="183" spans="1:1" ht="14.25" customHeight="1">
      <c r="A183" s="19"/>
    </row>
    <row r="184" spans="1:1" ht="14.25" customHeight="1">
      <c r="A184" s="19"/>
    </row>
    <row r="185" spans="1:1" ht="14.25" customHeight="1">
      <c r="A185" s="19"/>
    </row>
    <row r="186" spans="1:1" ht="14.25" customHeight="1">
      <c r="A186" s="19"/>
    </row>
    <row r="187" spans="1:1" ht="14.25" customHeight="1">
      <c r="A187" s="19"/>
    </row>
    <row r="188" spans="1:1" ht="14.25" customHeight="1">
      <c r="A188" s="19"/>
    </row>
    <row r="189" spans="1:1" ht="14.25" customHeight="1">
      <c r="A189" s="19"/>
    </row>
    <row r="190" spans="1:1" ht="14.25" customHeight="1">
      <c r="A190" s="19"/>
    </row>
    <row r="191" spans="1:1" ht="14.25" customHeight="1">
      <c r="A191" s="19"/>
    </row>
    <row r="192" spans="1:1" ht="14.25" customHeight="1">
      <c r="A192" s="19"/>
    </row>
    <row r="193" spans="1:1" ht="14.25" customHeight="1">
      <c r="A193" s="19"/>
    </row>
    <row r="194" spans="1:1" ht="14.25" customHeight="1">
      <c r="A194" s="19"/>
    </row>
    <row r="195" spans="1:1" ht="14.25" customHeight="1">
      <c r="A195" s="19"/>
    </row>
    <row r="196" spans="1:1" ht="14.25" customHeight="1">
      <c r="A196" s="19"/>
    </row>
    <row r="197" spans="1:1" ht="14.25" customHeight="1">
      <c r="A197" s="19"/>
    </row>
    <row r="198" spans="1:1" ht="14.25" customHeight="1">
      <c r="A198" s="19"/>
    </row>
    <row r="199" spans="1:1" ht="14.25" customHeight="1">
      <c r="A199" s="19"/>
    </row>
    <row r="200" spans="1:1" ht="14.25" customHeight="1">
      <c r="A200" s="19"/>
    </row>
    <row r="201" spans="1:1" ht="14.25" customHeight="1">
      <c r="A201" s="19"/>
    </row>
    <row r="202" spans="1:1" ht="14.25" customHeight="1">
      <c r="A202" s="19"/>
    </row>
    <row r="203" spans="1:1" ht="14.25" customHeight="1">
      <c r="A203" s="19"/>
    </row>
    <row r="204" spans="1:1" ht="14.25" customHeight="1">
      <c r="A204" s="19"/>
    </row>
    <row r="205" spans="1:1" ht="14.25" customHeight="1">
      <c r="A205" s="19"/>
    </row>
    <row r="206" spans="1:1" ht="14.25" customHeight="1">
      <c r="A206" s="19"/>
    </row>
    <row r="207" spans="1:1" ht="14.25" customHeight="1">
      <c r="A207" s="19"/>
    </row>
    <row r="208" spans="1:1" ht="14.25" customHeight="1">
      <c r="A208" s="19"/>
    </row>
    <row r="209" spans="1:1" ht="14.25" customHeight="1">
      <c r="A209" s="19"/>
    </row>
    <row r="210" spans="1:1" ht="14.25" customHeight="1">
      <c r="A210" s="19"/>
    </row>
    <row r="211" spans="1:1" ht="14.25" customHeight="1">
      <c r="A211" s="19"/>
    </row>
    <row r="212" spans="1:1" ht="14.25" customHeight="1">
      <c r="A212" s="19"/>
    </row>
    <row r="213" spans="1:1" ht="14.25" customHeight="1">
      <c r="A213" s="19"/>
    </row>
    <row r="214" spans="1:1" ht="14.25" customHeight="1">
      <c r="A214" s="19"/>
    </row>
    <row r="215" spans="1:1" ht="14.25" customHeight="1">
      <c r="A215" s="19"/>
    </row>
    <row r="216" spans="1:1" ht="14.25" customHeight="1">
      <c r="A216" s="19"/>
    </row>
    <row r="217" spans="1:1" ht="14.25" customHeight="1">
      <c r="A217" s="19"/>
    </row>
    <row r="218" spans="1:1" ht="14.25" customHeight="1">
      <c r="A218" s="19"/>
    </row>
    <row r="219" spans="1:1" ht="14.25" customHeight="1">
      <c r="A219" s="19"/>
    </row>
    <row r="220" spans="1:1" ht="14.25" customHeight="1">
      <c r="A220" s="19"/>
    </row>
    <row r="221" spans="1:1" ht="14.25" customHeight="1">
      <c r="A221" s="19"/>
    </row>
    <row r="222" spans="1:1" ht="14.25" customHeight="1">
      <c r="A222" s="19"/>
    </row>
    <row r="223" spans="1:1" ht="14.25" customHeight="1">
      <c r="A223" s="19"/>
    </row>
    <row r="224" spans="1:1" ht="14.25" customHeight="1">
      <c r="A224" s="19"/>
    </row>
    <row r="225" spans="1:1" ht="14.25" customHeight="1">
      <c r="A225" s="19"/>
    </row>
    <row r="226" spans="1:1" ht="14.25" customHeight="1">
      <c r="A226" s="19"/>
    </row>
    <row r="227" spans="1:1" ht="14.25" customHeight="1">
      <c r="A227" s="19"/>
    </row>
    <row r="228" spans="1:1" ht="14.25" customHeight="1">
      <c r="A228" s="19"/>
    </row>
    <row r="229" spans="1:1" ht="14.25" customHeight="1">
      <c r="A229" s="19"/>
    </row>
    <row r="230" spans="1:1" ht="14.25" customHeight="1">
      <c r="A230" s="19"/>
    </row>
    <row r="231" spans="1:1" ht="14.25" customHeight="1">
      <c r="A231" s="19"/>
    </row>
    <row r="232" spans="1:1" ht="14.25" customHeight="1">
      <c r="A232" s="19"/>
    </row>
    <row r="233" spans="1:1" ht="14.25" customHeight="1">
      <c r="A233" s="19"/>
    </row>
    <row r="234" spans="1:1" ht="14.25" customHeight="1">
      <c r="A234" s="19"/>
    </row>
    <row r="235" spans="1:1" ht="14.25" customHeight="1">
      <c r="A235" s="19"/>
    </row>
    <row r="236" spans="1:1" ht="14.25" customHeight="1">
      <c r="A236" s="19"/>
    </row>
    <row r="237" spans="1:1" ht="14.25" customHeight="1">
      <c r="A237" s="19"/>
    </row>
    <row r="238" spans="1:1" ht="14.25" customHeight="1">
      <c r="A238" s="19"/>
    </row>
    <row r="239" spans="1:1" ht="14.25" customHeight="1">
      <c r="A239" s="19"/>
    </row>
    <row r="240" spans="1:1" ht="14.25" customHeight="1">
      <c r="A240" s="19"/>
    </row>
    <row r="241" spans="1:1" ht="14.25" customHeight="1">
      <c r="A241" s="19"/>
    </row>
    <row r="242" spans="1:1" ht="14.25" customHeight="1">
      <c r="A242" s="19"/>
    </row>
    <row r="243" spans="1:1" ht="14.25" customHeight="1">
      <c r="A243" s="19"/>
    </row>
    <row r="244" spans="1:1" ht="14.25" customHeight="1">
      <c r="A244" s="19"/>
    </row>
    <row r="245" spans="1:1" ht="14.25" customHeight="1">
      <c r="A245" s="19"/>
    </row>
    <row r="246" spans="1:1" ht="14.25" customHeight="1">
      <c r="A246" s="19"/>
    </row>
    <row r="247" spans="1:1" ht="14.25" customHeight="1">
      <c r="A247" s="19"/>
    </row>
    <row r="248" spans="1:1" ht="14.25" customHeight="1">
      <c r="A248" s="19"/>
    </row>
    <row r="249" spans="1:1" ht="14.25" customHeight="1">
      <c r="A249" s="19"/>
    </row>
    <row r="250" spans="1:1" ht="14.25" customHeight="1">
      <c r="A250" s="19"/>
    </row>
    <row r="251" spans="1:1" ht="14.25" customHeight="1">
      <c r="A251" s="19"/>
    </row>
    <row r="252" spans="1:1" ht="14.25" customHeight="1">
      <c r="A252" s="19"/>
    </row>
    <row r="253" spans="1:1" ht="14.25" customHeight="1">
      <c r="A253" s="19"/>
    </row>
    <row r="254" spans="1:1" ht="14.25" customHeight="1">
      <c r="A254" s="19"/>
    </row>
    <row r="255" spans="1:1" ht="14.25" customHeight="1">
      <c r="A255" s="19"/>
    </row>
    <row r="256" spans="1:1" ht="14.25" customHeight="1">
      <c r="A256" s="19"/>
    </row>
    <row r="257" spans="1:1" ht="14.25" customHeight="1">
      <c r="A257" s="19"/>
    </row>
    <row r="258" spans="1:1" ht="14.25" customHeight="1">
      <c r="A258" s="19"/>
    </row>
    <row r="259" spans="1:1" ht="14.25" customHeight="1">
      <c r="A259" s="19"/>
    </row>
    <row r="260" spans="1:1" ht="14.25" customHeight="1">
      <c r="A260" s="19"/>
    </row>
    <row r="261" spans="1:1" ht="14.25" customHeight="1">
      <c r="A261" s="19"/>
    </row>
    <row r="262" spans="1:1" ht="14.25" customHeight="1">
      <c r="A262" s="19"/>
    </row>
    <row r="263" spans="1:1" ht="14.25" customHeight="1">
      <c r="A263" s="19"/>
    </row>
    <row r="264" spans="1:1" ht="14.25" customHeight="1">
      <c r="A264" s="19"/>
    </row>
    <row r="265" spans="1:1" ht="14.25" customHeight="1">
      <c r="A265" s="19"/>
    </row>
    <row r="266" spans="1:1" ht="14.25" customHeight="1">
      <c r="A266" s="19"/>
    </row>
    <row r="267" spans="1:1" ht="14.25" customHeight="1">
      <c r="A267" s="19"/>
    </row>
    <row r="268" spans="1:1" ht="14.25" customHeight="1">
      <c r="A268" s="19"/>
    </row>
    <row r="269" spans="1:1" ht="14.25" customHeight="1">
      <c r="A269" s="19"/>
    </row>
    <row r="270" spans="1:1" ht="14.25" customHeight="1">
      <c r="A270" s="19"/>
    </row>
    <row r="271" spans="1:1" ht="14.25" customHeight="1">
      <c r="A271" s="19"/>
    </row>
    <row r="272" spans="1:1" ht="14.25" customHeight="1">
      <c r="A272" s="19"/>
    </row>
    <row r="273" spans="1:1" ht="14.25" customHeight="1">
      <c r="A273" s="19"/>
    </row>
    <row r="274" spans="1:1" ht="14.25" customHeight="1">
      <c r="A274" s="19"/>
    </row>
    <row r="275" spans="1:1" ht="14.25" customHeight="1">
      <c r="A275" s="19"/>
    </row>
    <row r="276" spans="1:1" ht="14.25" customHeight="1">
      <c r="A276" s="19"/>
    </row>
    <row r="277" spans="1:1" ht="14.25" customHeight="1">
      <c r="A277" s="19"/>
    </row>
    <row r="278" spans="1:1" ht="14.25" customHeight="1">
      <c r="A278" s="19"/>
    </row>
    <row r="279" spans="1:1" ht="14.25" customHeight="1">
      <c r="A279" s="19"/>
    </row>
    <row r="280" spans="1:1" ht="14.25" customHeight="1">
      <c r="A280" s="19"/>
    </row>
    <row r="281" spans="1:1" ht="14.25" customHeight="1">
      <c r="A281" s="19"/>
    </row>
    <row r="282" spans="1:1" ht="14.25" customHeight="1">
      <c r="A282" s="19"/>
    </row>
    <row r="283" spans="1:1" ht="14.25" customHeight="1">
      <c r="A283" s="19"/>
    </row>
    <row r="284" spans="1:1" ht="14.25" customHeight="1">
      <c r="A284" s="19"/>
    </row>
    <row r="285" spans="1:1" ht="14.25" customHeight="1">
      <c r="A285" s="19"/>
    </row>
    <row r="286" spans="1:1" ht="14.25" customHeight="1">
      <c r="A286" s="19"/>
    </row>
    <row r="287" spans="1:1" ht="14.25" customHeight="1">
      <c r="A287" s="19"/>
    </row>
    <row r="288" spans="1:1" ht="14.25" customHeight="1">
      <c r="A288" s="19"/>
    </row>
    <row r="289" spans="1:1" ht="14.25" customHeight="1">
      <c r="A289" s="19"/>
    </row>
    <row r="290" spans="1:1" ht="14.25" customHeight="1">
      <c r="A290" s="19"/>
    </row>
    <row r="291" spans="1:1" ht="14.25" customHeight="1">
      <c r="A291" s="19"/>
    </row>
    <row r="292" spans="1:1" ht="14.25" customHeight="1">
      <c r="A292" s="19"/>
    </row>
    <row r="293" spans="1:1" ht="14.25" customHeight="1">
      <c r="A293" s="19"/>
    </row>
    <row r="294" spans="1:1" ht="14.25" customHeight="1">
      <c r="A294" s="19"/>
    </row>
    <row r="295" spans="1:1" ht="14.25" customHeight="1">
      <c r="A295" s="19"/>
    </row>
    <row r="296" spans="1:1" ht="14.25" customHeight="1">
      <c r="A296" s="19"/>
    </row>
    <row r="297" spans="1:1" ht="14.25" customHeight="1">
      <c r="A297" s="19"/>
    </row>
    <row r="298" spans="1:1" ht="14.25" customHeight="1">
      <c r="A298" s="19"/>
    </row>
    <row r="299" spans="1:1" ht="14.25" customHeight="1">
      <c r="A299" s="19"/>
    </row>
    <row r="300" spans="1:1" ht="14.25" customHeight="1">
      <c r="A300" s="19"/>
    </row>
    <row r="301" spans="1:1" ht="14.25" customHeight="1">
      <c r="A301" s="19"/>
    </row>
    <row r="302" spans="1:1" ht="14.25" customHeight="1">
      <c r="A302" s="19"/>
    </row>
    <row r="303" spans="1:1" ht="14.25" customHeight="1">
      <c r="A303" s="19"/>
    </row>
    <row r="304" spans="1:1" ht="14.25" customHeight="1">
      <c r="A304" s="19"/>
    </row>
    <row r="305" spans="1:1" ht="14.25" customHeight="1">
      <c r="A305" s="19"/>
    </row>
    <row r="306" spans="1:1" ht="14.25" customHeight="1">
      <c r="A306" s="19"/>
    </row>
    <row r="307" spans="1:1" ht="14.25" customHeight="1">
      <c r="A307" s="19"/>
    </row>
    <row r="308" spans="1:1" ht="14.25" customHeight="1">
      <c r="A308" s="19"/>
    </row>
    <row r="309" spans="1:1" ht="14.25" customHeight="1">
      <c r="A309" s="19"/>
    </row>
    <row r="310" spans="1:1" ht="14.25" customHeight="1">
      <c r="A310" s="19"/>
    </row>
    <row r="311" spans="1:1" ht="14.25" customHeight="1">
      <c r="A311" s="19"/>
    </row>
    <row r="312" spans="1:1" ht="14.25" customHeight="1">
      <c r="A312" s="19"/>
    </row>
    <row r="313" spans="1:1" ht="14.25" customHeight="1">
      <c r="A313" s="19"/>
    </row>
    <row r="314" spans="1:1" ht="14.25" customHeight="1">
      <c r="A314" s="19"/>
    </row>
    <row r="315" spans="1:1" ht="14.25" customHeight="1">
      <c r="A315" s="19"/>
    </row>
    <row r="316" spans="1:1" ht="14.25" customHeight="1">
      <c r="A316" s="19"/>
    </row>
    <row r="317" spans="1:1" ht="14.25" customHeight="1">
      <c r="A317" s="19"/>
    </row>
    <row r="318" spans="1:1" ht="14.25" customHeight="1">
      <c r="A318" s="19"/>
    </row>
    <row r="319" spans="1:1" ht="14.25" customHeight="1">
      <c r="A319" s="19"/>
    </row>
    <row r="320" spans="1:1" ht="14.25" customHeight="1">
      <c r="A320" s="19"/>
    </row>
    <row r="321" spans="1:1" ht="14.25" customHeight="1">
      <c r="A321" s="19"/>
    </row>
    <row r="322" spans="1:1" ht="14.25" customHeight="1">
      <c r="A322" s="19"/>
    </row>
    <row r="323" spans="1:1" ht="14.25" customHeight="1">
      <c r="A323" s="19"/>
    </row>
    <row r="324" spans="1:1" ht="14.25" customHeight="1">
      <c r="A324" s="19"/>
    </row>
    <row r="325" spans="1:1" ht="14.25" customHeight="1">
      <c r="A325" s="19"/>
    </row>
    <row r="326" spans="1:1" ht="14.25" customHeight="1">
      <c r="A326" s="19"/>
    </row>
    <row r="327" spans="1:1" ht="14.25" customHeight="1">
      <c r="A327" s="19"/>
    </row>
    <row r="328" spans="1:1" ht="14.25" customHeight="1">
      <c r="A328" s="19"/>
    </row>
    <row r="329" spans="1:1" ht="14.25" customHeight="1">
      <c r="A329" s="19"/>
    </row>
    <row r="330" spans="1:1" ht="14.25" customHeight="1">
      <c r="A330" s="19"/>
    </row>
    <row r="331" spans="1:1" ht="14.25" customHeight="1">
      <c r="A331" s="19"/>
    </row>
    <row r="332" spans="1:1" ht="14.25" customHeight="1">
      <c r="A332" s="19"/>
    </row>
    <row r="333" spans="1:1" ht="14.25" customHeight="1">
      <c r="A333" s="19"/>
    </row>
    <row r="334" spans="1:1" ht="14.25" customHeight="1">
      <c r="A334" s="19"/>
    </row>
    <row r="335" spans="1:1" ht="14.25" customHeight="1">
      <c r="A335" s="19"/>
    </row>
    <row r="336" spans="1:1" ht="14.25" customHeight="1">
      <c r="A336" s="19"/>
    </row>
    <row r="337" spans="1:1" ht="14.25" customHeight="1">
      <c r="A337" s="19"/>
    </row>
    <row r="338" spans="1:1" ht="14.25" customHeight="1">
      <c r="A338" s="19"/>
    </row>
    <row r="339" spans="1:1" ht="14.25" customHeight="1">
      <c r="A339" s="19"/>
    </row>
    <row r="340" spans="1:1" ht="14.25" customHeight="1">
      <c r="A340" s="19"/>
    </row>
    <row r="341" spans="1:1" ht="14.25" customHeight="1">
      <c r="A341" s="19"/>
    </row>
    <row r="342" spans="1:1" ht="14.25" customHeight="1">
      <c r="A342" s="19"/>
    </row>
    <row r="343" spans="1:1" ht="14.25" customHeight="1">
      <c r="A343" s="19"/>
    </row>
    <row r="344" spans="1:1" ht="14.25" customHeight="1">
      <c r="A344" s="19"/>
    </row>
    <row r="345" spans="1:1" ht="14.25" customHeight="1">
      <c r="A345" s="19"/>
    </row>
    <row r="346" spans="1:1" ht="14.25" customHeight="1">
      <c r="A346" s="19"/>
    </row>
    <row r="347" spans="1:1" ht="14.25" customHeight="1">
      <c r="A347" s="19"/>
    </row>
    <row r="348" spans="1:1" ht="14.25" customHeight="1">
      <c r="A348" s="19"/>
    </row>
    <row r="349" spans="1:1" ht="14.25" customHeight="1">
      <c r="A349" s="19"/>
    </row>
    <row r="350" spans="1:1" ht="14.25" customHeight="1">
      <c r="A350" s="19"/>
    </row>
    <row r="351" spans="1:1" ht="14.25" customHeight="1">
      <c r="A351" s="19"/>
    </row>
    <row r="352" spans="1:1" ht="14.25" customHeight="1">
      <c r="A352" s="19"/>
    </row>
    <row r="353" spans="1:1" ht="14.25" customHeight="1">
      <c r="A353" s="19"/>
    </row>
    <row r="354" spans="1:1" ht="14.25" customHeight="1">
      <c r="A354" s="19"/>
    </row>
    <row r="355" spans="1:1" ht="14.25" customHeight="1">
      <c r="A355" s="19"/>
    </row>
    <row r="356" spans="1:1" ht="14.25" customHeight="1">
      <c r="A356" s="19"/>
    </row>
    <row r="357" spans="1:1" ht="14.25" customHeight="1">
      <c r="A357" s="19"/>
    </row>
    <row r="358" spans="1:1" ht="14.25" customHeight="1">
      <c r="A358" s="19"/>
    </row>
    <row r="359" spans="1:1" ht="14.25" customHeight="1">
      <c r="A359" s="19"/>
    </row>
    <row r="360" spans="1:1" ht="14.25" customHeight="1">
      <c r="A360" s="19"/>
    </row>
    <row r="361" spans="1:1" ht="14.25" customHeight="1">
      <c r="A361" s="19"/>
    </row>
    <row r="362" spans="1:1" ht="14.25" customHeight="1">
      <c r="A362" s="19"/>
    </row>
    <row r="363" spans="1:1" ht="14.25" customHeight="1">
      <c r="A363" s="19"/>
    </row>
    <row r="364" spans="1:1" ht="14.25" customHeight="1">
      <c r="A364" s="19"/>
    </row>
    <row r="365" spans="1:1" ht="14.25" customHeight="1">
      <c r="A365" s="19"/>
    </row>
    <row r="366" spans="1:1" ht="14.25" customHeight="1">
      <c r="A366" s="19"/>
    </row>
    <row r="367" spans="1:1" ht="14.25" customHeight="1">
      <c r="A367" s="19"/>
    </row>
    <row r="368" spans="1:1" ht="14.25" customHeight="1">
      <c r="A368" s="19"/>
    </row>
    <row r="369" spans="1:1" ht="14.25" customHeight="1">
      <c r="A369" s="19"/>
    </row>
    <row r="370" spans="1:1" ht="14.25" customHeight="1">
      <c r="A370" s="19"/>
    </row>
    <row r="371" spans="1:1" ht="14.25" customHeight="1">
      <c r="A371" s="19"/>
    </row>
    <row r="372" spans="1:1" ht="14.25" customHeight="1">
      <c r="A372" s="19"/>
    </row>
    <row r="373" spans="1:1" ht="14.25" customHeight="1">
      <c r="A373" s="19"/>
    </row>
    <row r="374" spans="1:1" ht="14.25" customHeight="1">
      <c r="A374" s="19"/>
    </row>
    <row r="375" spans="1:1" ht="14.25" customHeight="1">
      <c r="A375" s="19"/>
    </row>
    <row r="376" spans="1:1" ht="14.25" customHeight="1">
      <c r="A376" s="19"/>
    </row>
    <row r="377" spans="1:1" ht="14.25" customHeight="1">
      <c r="A377" s="19"/>
    </row>
    <row r="378" spans="1:1" ht="14.25" customHeight="1">
      <c r="A378" s="19"/>
    </row>
    <row r="379" spans="1:1" ht="14.25" customHeight="1">
      <c r="A379" s="19"/>
    </row>
    <row r="380" spans="1:1" ht="14.25" customHeight="1">
      <c r="A380" s="19"/>
    </row>
    <row r="381" spans="1:1" ht="14.25" customHeight="1">
      <c r="A381" s="19"/>
    </row>
    <row r="382" spans="1:1" ht="14.25" customHeight="1">
      <c r="A382" s="19"/>
    </row>
    <row r="383" spans="1:1" ht="14.25" customHeight="1">
      <c r="A383" s="19"/>
    </row>
    <row r="384" spans="1:1" ht="14.25" customHeight="1">
      <c r="A384" s="19"/>
    </row>
    <row r="385" spans="1:1" ht="14.25" customHeight="1">
      <c r="A385" s="19"/>
    </row>
    <row r="386" spans="1:1" ht="14.25" customHeight="1">
      <c r="A386" s="19"/>
    </row>
    <row r="387" spans="1:1" ht="14.25" customHeight="1">
      <c r="A387" s="19"/>
    </row>
    <row r="388" spans="1:1" ht="14.25" customHeight="1">
      <c r="A388" s="19"/>
    </row>
    <row r="389" spans="1:1" ht="14.25" customHeight="1">
      <c r="A389" s="19"/>
    </row>
    <row r="390" spans="1:1" ht="14.25" customHeight="1">
      <c r="A390" s="19"/>
    </row>
    <row r="391" spans="1:1" ht="14.25" customHeight="1">
      <c r="A391" s="19"/>
    </row>
    <row r="392" spans="1:1" ht="14.25" customHeight="1">
      <c r="A392" s="19"/>
    </row>
    <row r="393" spans="1:1" ht="14.25" customHeight="1">
      <c r="A393" s="19"/>
    </row>
    <row r="394" spans="1:1" ht="14.25" customHeight="1">
      <c r="A394" s="19"/>
    </row>
    <row r="395" spans="1:1" ht="14.25" customHeight="1">
      <c r="A395" s="19"/>
    </row>
    <row r="396" spans="1:1" ht="14.25" customHeight="1">
      <c r="A396" s="19"/>
    </row>
    <row r="397" spans="1:1" ht="14.25" customHeight="1">
      <c r="A397" s="19"/>
    </row>
    <row r="398" spans="1:1" ht="14.25" customHeight="1">
      <c r="A398" s="19"/>
    </row>
    <row r="399" spans="1:1" ht="14.25" customHeight="1">
      <c r="A399" s="19"/>
    </row>
    <row r="400" spans="1:1" ht="14.25" customHeight="1">
      <c r="A400" s="19"/>
    </row>
    <row r="401" spans="1:1" ht="14.25" customHeight="1">
      <c r="A401" s="19"/>
    </row>
    <row r="402" spans="1:1" ht="14.25" customHeight="1">
      <c r="A402" s="19"/>
    </row>
    <row r="403" spans="1:1" ht="14.25" customHeight="1">
      <c r="A403" s="19"/>
    </row>
    <row r="404" spans="1:1" ht="14.25" customHeight="1">
      <c r="A404" s="19"/>
    </row>
    <row r="405" spans="1:1" ht="14.25" customHeight="1">
      <c r="A405" s="19"/>
    </row>
    <row r="406" spans="1:1" ht="14.25" customHeight="1">
      <c r="A406" s="19"/>
    </row>
    <row r="407" spans="1:1" ht="14.25" customHeight="1">
      <c r="A407" s="19"/>
    </row>
    <row r="408" spans="1:1" ht="14.25" customHeight="1">
      <c r="A408" s="19"/>
    </row>
    <row r="409" spans="1:1" ht="14.25" customHeight="1">
      <c r="A409" s="19"/>
    </row>
    <row r="410" spans="1:1" ht="14.25" customHeight="1">
      <c r="A410" s="19"/>
    </row>
    <row r="411" spans="1:1" ht="14.25" customHeight="1">
      <c r="A411" s="19"/>
    </row>
    <row r="412" spans="1:1" ht="14.25" customHeight="1">
      <c r="A412" s="19"/>
    </row>
    <row r="413" spans="1:1" ht="14.25" customHeight="1">
      <c r="A413" s="19"/>
    </row>
    <row r="414" spans="1:1" ht="14.25" customHeight="1">
      <c r="A414" s="19"/>
    </row>
    <row r="415" spans="1:1" ht="14.25" customHeight="1">
      <c r="A415" s="19"/>
    </row>
    <row r="416" spans="1:1" ht="14.25" customHeight="1">
      <c r="A416" s="19"/>
    </row>
    <row r="417" spans="1:1" ht="14.25" customHeight="1">
      <c r="A417" s="19"/>
    </row>
    <row r="418" spans="1:1" ht="14.25" customHeight="1">
      <c r="A418" s="19"/>
    </row>
    <row r="419" spans="1:1" ht="14.25" customHeight="1">
      <c r="A419" s="19"/>
    </row>
    <row r="420" spans="1:1" ht="14.25" customHeight="1">
      <c r="A420" s="19"/>
    </row>
    <row r="421" spans="1:1" ht="14.25" customHeight="1">
      <c r="A421" s="19"/>
    </row>
    <row r="422" spans="1:1" ht="14.25" customHeight="1">
      <c r="A422" s="19"/>
    </row>
    <row r="423" spans="1:1" ht="14.25" customHeight="1">
      <c r="A423" s="19"/>
    </row>
    <row r="424" spans="1:1" ht="14.25" customHeight="1">
      <c r="A424" s="19"/>
    </row>
    <row r="425" spans="1:1" ht="14.25" customHeight="1">
      <c r="A425" s="19"/>
    </row>
    <row r="426" spans="1:1" ht="14.25" customHeight="1">
      <c r="A426" s="19"/>
    </row>
    <row r="427" spans="1:1" ht="14.25" customHeight="1">
      <c r="A427" s="19"/>
    </row>
    <row r="428" spans="1:1" ht="14.25" customHeight="1">
      <c r="A428" s="19"/>
    </row>
    <row r="429" spans="1:1" ht="14.25" customHeight="1">
      <c r="A429" s="19"/>
    </row>
    <row r="430" spans="1:1" ht="14.25" customHeight="1">
      <c r="A430" s="19"/>
    </row>
    <row r="431" spans="1:1" ht="14.25" customHeight="1">
      <c r="A431" s="19"/>
    </row>
    <row r="432" spans="1:1" ht="14.25" customHeight="1">
      <c r="A432" s="19"/>
    </row>
    <row r="433" spans="1:1" ht="14.25" customHeight="1">
      <c r="A433" s="19"/>
    </row>
    <row r="434" spans="1:1" ht="14.25" customHeight="1">
      <c r="A434" s="19"/>
    </row>
    <row r="435" spans="1:1" ht="14.25" customHeight="1">
      <c r="A435" s="19"/>
    </row>
    <row r="436" spans="1:1" ht="14.25" customHeight="1">
      <c r="A436" s="19"/>
    </row>
    <row r="437" spans="1:1" ht="14.25" customHeight="1">
      <c r="A437" s="19"/>
    </row>
    <row r="438" spans="1:1" ht="14.25" customHeight="1">
      <c r="A438" s="19"/>
    </row>
    <row r="439" spans="1:1" ht="14.25" customHeight="1">
      <c r="A439" s="19"/>
    </row>
    <row r="440" spans="1:1" ht="14.25" customHeight="1">
      <c r="A440" s="19"/>
    </row>
    <row r="441" spans="1:1" ht="14.25" customHeight="1">
      <c r="A441" s="19"/>
    </row>
    <row r="442" spans="1:1" ht="14.25" customHeight="1">
      <c r="A442" s="19"/>
    </row>
    <row r="443" spans="1:1" ht="14.25" customHeight="1">
      <c r="A443" s="19"/>
    </row>
    <row r="444" spans="1:1" ht="14.25" customHeight="1">
      <c r="A444" s="19"/>
    </row>
    <row r="445" spans="1:1" ht="14.25" customHeight="1">
      <c r="A445" s="19"/>
    </row>
    <row r="446" spans="1:1" ht="14.25" customHeight="1">
      <c r="A446" s="19"/>
    </row>
    <row r="447" spans="1:1" ht="14.25" customHeight="1">
      <c r="A447" s="19"/>
    </row>
    <row r="448" spans="1:1" ht="14.25" customHeight="1">
      <c r="A448" s="19"/>
    </row>
    <row r="449" spans="1:1" ht="14.25" customHeight="1">
      <c r="A449" s="19"/>
    </row>
    <row r="450" spans="1:1" ht="14.25" customHeight="1">
      <c r="A450" s="19"/>
    </row>
    <row r="451" spans="1:1" ht="14.25" customHeight="1">
      <c r="A451" s="19"/>
    </row>
    <row r="452" spans="1:1" ht="14.25" customHeight="1">
      <c r="A452" s="19"/>
    </row>
    <row r="453" spans="1:1" ht="14.25" customHeight="1">
      <c r="A453" s="19"/>
    </row>
    <row r="454" spans="1:1" ht="14.25" customHeight="1">
      <c r="A454" s="19"/>
    </row>
    <row r="455" spans="1:1" ht="14.25" customHeight="1">
      <c r="A455" s="19"/>
    </row>
    <row r="456" spans="1:1" ht="14.25" customHeight="1">
      <c r="A456" s="19"/>
    </row>
    <row r="457" spans="1:1" ht="14.25" customHeight="1">
      <c r="A457" s="19"/>
    </row>
    <row r="458" spans="1:1" ht="14.25" customHeight="1">
      <c r="A458" s="19"/>
    </row>
    <row r="459" spans="1:1" ht="14.25" customHeight="1">
      <c r="A459" s="19"/>
    </row>
    <row r="460" spans="1:1" ht="14.25" customHeight="1">
      <c r="A460" s="19"/>
    </row>
    <row r="461" spans="1:1" ht="14.25" customHeight="1">
      <c r="A461" s="19"/>
    </row>
    <row r="462" spans="1:1" ht="14.25" customHeight="1">
      <c r="A462" s="19"/>
    </row>
    <row r="463" spans="1:1" ht="14.25" customHeight="1">
      <c r="A463" s="19"/>
    </row>
    <row r="464" spans="1:1" ht="14.25" customHeight="1">
      <c r="A464" s="19"/>
    </row>
    <row r="465" spans="1:1" ht="14.25" customHeight="1">
      <c r="A465" s="19"/>
    </row>
    <row r="466" spans="1:1" ht="14.25" customHeight="1">
      <c r="A466" s="19"/>
    </row>
    <row r="467" spans="1:1" ht="14.25" customHeight="1">
      <c r="A467" s="19"/>
    </row>
    <row r="468" spans="1:1" ht="14.25" customHeight="1">
      <c r="A468" s="19"/>
    </row>
    <row r="469" spans="1:1" ht="14.25" customHeight="1">
      <c r="A469" s="19"/>
    </row>
    <row r="470" spans="1:1" ht="14.25" customHeight="1">
      <c r="A470" s="19"/>
    </row>
    <row r="471" spans="1:1" ht="14.25" customHeight="1">
      <c r="A471" s="19"/>
    </row>
    <row r="472" spans="1:1" ht="14.25" customHeight="1">
      <c r="A472" s="19"/>
    </row>
    <row r="473" spans="1:1" ht="14.25" customHeight="1">
      <c r="A473" s="19"/>
    </row>
    <row r="474" spans="1:1" ht="14.25" customHeight="1">
      <c r="A474" s="19"/>
    </row>
    <row r="475" spans="1:1" ht="14.25" customHeight="1">
      <c r="A475" s="19"/>
    </row>
    <row r="476" spans="1:1" ht="14.25" customHeight="1">
      <c r="A476" s="19"/>
    </row>
    <row r="477" spans="1:1" ht="14.25" customHeight="1">
      <c r="A477" s="19"/>
    </row>
    <row r="478" spans="1:1" ht="14.25" customHeight="1">
      <c r="A478" s="19"/>
    </row>
    <row r="479" spans="1:1" ht="14.25" customHeight="1">
      <c r="A479" s="19"/>
    </row>
    <row r="480" spans="1:1" ht="14.25" customHeight="1">
      <c r="A480" s="19"/>
    </row>
    <row r="481" spans="1:1" ht="14.25" customHeight="1">
      <c r="A481" s="19"/>
    </row>
    <row r="482" spans="1:1" ht="14.25" customHeight="1">
      <c r="A482" s="19"/>
    </row>
    <row r="483" spans="1:1" ht="14.25" customHeight="1">
      <c r="A483" s="19"/>
    </row>
    <row r="484" spans="1:1" ht="14.25" customHeight="1">
      <c r="A484" s="19"/>
    </row>
    <row r="485" spans="1:1" ht="14.25" customHeight="1">
      <c r="A485" s="19"/>
    </row>
    <row r="486" spans="1:1" ht="14.25" customHeight="1">
      <c r="A486" s="19"/>
    </row>
    <row r="487" spans="1:1" ht="14.25" customHeight="1">
      <c r="A487" s="19"/>
    </row>
    <row r="488" spans="1:1" ht="14.25" customHeight="1">
      <c r="A488" s="19"/>
    </row>
    <row r="489" spans="1:1" ht="14.25" customHeight="1">
      <c r="A489" s="19"/>
    </row>
    <row r="490" spans="1:1" ht="14.25" customHeight="1">
      <c r="A490" s="19"/>
    </row>
    <row r="491" spans="1:1" ht="14.25" customHeight="1">
      <c r="A491" s="19"/>
    </row>
    <row r="492" spans="1:1" ht="14.25" customHeight="1">
      <c r="A492" s="19"/>
    </row>
    <row r="493" spans="1:1" ht="14.25" customHeight="1">
      <c r="A493" s="19"/>
    </row>
    <row r="494" spans="1:1" ht="14.25" customHeight="1">
      <c r="A494" s="19"/>
    </row>
    <row r="495" spans="1:1" ht="14.25" customHeight="1">
      <c r="A495" s="19"/>
    </row>
    <row r="496" spans="1:1" ht="14.25" customHeight="1">
      <c r="A496" s="19"/>
    </row>
    <row r="497" spans="1:1" ht="14.25" customHeight="1">
      <c r="A497" s="19"/>
    </row>
    <row r="498" spans="1:1" ht="14.25" customHeight="1">
      <c r="A498" s="19"/>
    </row>
    <row r="499" spans="1:1" ht="14.25" customHeight="1">
      <c r="A499" s="19"/>
    </row>
    <row r="500" spans="1:1" ht="14.25" customHeight="1">
      <c r="A500" s="19"/>
    </row>
    <row r="501" spans="1:1" ht="14.25" customHeight="1">
      <c r="A501" s="19"/>
    </row>
    <row r="502" spans="1:1" ht="14.25" customHeight="1">
      <c r="A502" s="19"/>
    </row>
    <row r="503" spans="1:1" ht="14.25" customHeight="1">
      <c r="A503" s="19"/>
    </row>
    <row r="504" spans="1:1" ht="14.25" customHeight="1">
      <c r="A504" s="19"/>
    </row>
    <row r="505" spans="1:1" ht="14.25" customHeight="1">
      <c r="A505" s="19"/>
    </row>
    <row r="506" spans="1:1" ht="14.25" customHeight="1">
      <c r="A506" s="19"/>
    </row>
    <row r="507" spans="1:1" ht="14.25" customHeight="1">
      <c r="A507" s="19"/>
    </row>
    <row r="508" spans="1:1" ht="14.25" customHeight="1">
      <c r="A508" s="19"/>
    </row>
    <row r="509" spans="1:1" ht="14.25" customHeight="1">
      <c r="A509" s="19"/>
    </row>
    <row r="510" spans="1:1" ht="14.25" customHeight="1">
      <c r="A510" s="19"/>
    </row>
    <row r="511" spans="1:1" ht="14.25" customHeight="1">
      <c r="A511" s="19"/>
    </row>
    <row r="512" spans="1:1" ht="14.25" customHeight="1">
      <c r="A512" s="19"/>
    </row>
    <row r="513" spans="1:1" ht="14.25" customHeight="1">
      <c r="A513" s="19"/>
    </row>
    <row r="514" spans="1:1" ht="14.25" customHeight="1">
      <c r="A514" s="19"/>
    </row>
    <row r="515" spans="1:1" ht="14.25" customHeight="1">
      <c r="A515" s="19"/>
    </row>
    <row r="516" spans="1:1" ht="14.25" customHeight="1">
      <c r="A516" s="19"/>
    </row>
    <row r="517" spans="1:1" ht="14.25" customHeight="1">
      <c r="A517" s="19"/>
    </row>
    <row r="518" spans="1:1" ht="14.25" customHeight="1">
      <c r="A518" s="19"/>
    </row>
    <row r="519" spans="1:1" ht="14.25" customHeight="1">
      <c r="A519" s="19"/>
    </row>
    <row r="520" spans="1:1" ht="14.25" customHeight="1">
      <c r="A520" s="19"/>
    </row>
    <row r="521" spans="1:1" ht="14.25" customHeight="1">
      <c r="A521" s="19"/>
    </row>
    <row r="522" spans="1:1" ht="14.25" customHeight="1">
      <c r="A522" s="19"/>
    </row>
    <row r="523" spans="1:1" ht="14.25" customHeight="1">
      <c r="A523" s="19"/>
    </row>
    <row r="524" spans="1:1" ht="14.25" customHeight="1">
      <c r="A524" s="19"/>
    </row>
    <row r="525" spans="1:1" ht="14.25" customHeight="1">
      <c r="A525" s="19"/>
    </row>
    <row r="526" spans="1:1" ht="14.25" customHeight="1">
      <c r="A526" s="19"/>
    </row>
    <row r="527" spans="1:1" ht="14.25" customHeight="1">
      <c r="A527" s="19"/>
    </row>
    <row r="528" spans="1:1" ht="14.25" customHeight="1">
      <c r="A528" s="19"/>
    </row>
    <row r="529" spans="1:1" ht="14.25" customHeight="1">
      <c r="A529" s="19"/>
    </row>
    <row r="530" spans="1:1" ht="14.25" customHeight="1">
      <c r="A530" s="19"/>
    </row>
    <row r="531" spans="1:1" ht="14.25" customHeight="1">
      <c r="A531" s="19"/>
    </row>
    <row r="532" spans="1:1" ht="14.25" customHeight="1">
      <c r="A532" s="19"/>
    </row>
    <row r="533" spans="1:1" ht="14.25" customHeight="1">
      <c r="A533" s="19"/>
    </row>
    <row r="534" spans="1:1" ht="14.25" customHeight="1">
      <c r="A534" s="19"/>
    </row>
    <row r="535" spans="1:1" ht="14.25" customHeight="1">
      <c r="A535" s="19"/>
    </row>
    <row r="536" spans="1:1" ht="14.25" customHeight="1">
      <c r="A536" s="19"/>
    </row>
    <row r="537" spans="1:1" ht="14.25" customHeight="1">
      <c r="A537" s="19"/>
    </row>
    <row r="538" spans="1:1" ht="14.25" customHeight="1">
      <c r="A538" s="19"/>
    </row>
    <row r="539" spans="1:1" ht="14.25" customHeight="1">
      <c r="A539" s="19"/>
    </row>
    <row r="540" spans="1:1" ht="14.25" customHeight="1">
      <c r="A540" s="19"/>
    </row>
    <row r="541" spans="1:1" ht="14.25" customHeight="1">
      <c r="A541" s="19"/>
    </row>
    <row r="542" spans="1:1" ht="14.25" customHeight="1">
      <c r="A542" s="19"/>
    </row>
    <row r="543" spans="1:1" ht="14.25" customHeight="1">
      <c r="A543" s="19"/>
    </row>
    <row r="544" spans="1:1" ht="14.25" customHeight="1">
      <c r="A544" s="19"/>
    </row>
    <row r="545" spans="1:1" ht="14.25" customHeight="1">
      <c r="A545" s="19"/>
    </row>
    <row r="546" spans="1:1" ht="14.25" customHeight="1">
      <c r="A546" s="19"/>
    </row>
    <row r="547" spans="1:1" ht="14.25" customHeight="1">
      <c r="A547" s="19"/>
    </row>
    <row r="548" spans="1:1" ht="14.25" customHeight="1">
      <c r="A548" s="19"/>
    </row>
    <row r="549" spans="1:1" ht="14.25" customHeight="1">
      <c r="A549" s="19"/>
    </row>
    <row r="550" spans="1:1" ht="14.25" customHeight="1">
      <c r="A550" s="19"/>
    </row>
    <row r="551" spans="1:1" ht="14.25" customHeight="1">
      <c r="A551" s="19"/>
    </row>
    <row r="552" spans="1:1" ht="14.25" customHeight="1">
      <c r="A552" s="19"/>
    </row>
    <row r="553" spans="1:1" ht="14.25" customHeight="1">
      <c r="A553" s="19"/>
    </row>
    <row r="554" spans="1:1" ht="14.25" customHeight="1">
      <c r="A554" s="19"/>
    </row>
    <row r="555" spans="1:1" ht="14.25" customHeight="1">
      <c r="A555" s="19"/>
    </row>
    <row r="556" spans="1:1" ht="14.25" customHeight="1">
      <c r="A556" s="19"/>
    </row>
    <row r="557" spans="1:1" ht="14.25" customHeight="1">
      <c r="A557" s="19"/>
    </row>
    <row r="558" spans="1:1" ht="14.25" customHeight="1">
      <c r="A558" s="19"/>
    </row>
    <row r="559" spans="1:1" ht="14.25" customHeight="1">
      <c r="A559" s="19"/>
    </row>
    <row r="560" spans="1:1" ht="14.25" customHeight="1">
      <c r="A560" s="19"/>
    </row>
    <row r="561" spans="1:1" ht="14.25" customHeight="1">
      <c r="A561" s="19"/>
    </row>
    <row r="562" spans="1:1" ht="14.25" customHeight="1">
      <c r="A562" s="19"/>
    </row>
    <row r="563" spans="1:1" ht="14.25" customHeight="1">
      <c r="A563" s="19"/>
    </row>
    <row r="564" spans="1:1" ht="14.25" customHeight="1">
      <c r="A564" s="19"/>
    </row>
    <row r="565" spans="1:1" ht="14.25" customHeight="1">
      <c r="A565" s="19"/>
    </row>
  </sheetData>
  <protectedRanges>
    <protectedRange sqref="F31 F28" name="Intervalo1_9_1_3_1_2_1_1_3"/>
    <protectedRange sqref="F45:F46" name="Intervalo1_12_1_2_2_1_1_3"/>
    <protectedRange sqref="F51 F48:F49 F53" name="Intervalo1_12_1_1_1_2_1_1_3"/>
    <protectedRange sqref="F55" name="Intervalo1_13_1_4_2_1_1_3"/>
    <protectedRange sqref="F40:F41" name="Intervalo1_11_1_1_1_1_1_2_3"/>
    <protectedRange sqref="F42" name="Intervalo1_12_1_2_1_1_1_1_3"/>
    <protectedRange sqref="F47 F50" name="Intervalo1_12_1_1_1_1_2_1_3"/>
    <protectedRange sqref="F52" name="Intervalo1_12_1_1_1_1_1_1_1_3"/>
    <protectedRange sqref="F36" name="Intervalo1_11_1_2_2_1_2_3"/>
    <protectedRange sqref="F38" name="Intervalo1_11_1_1_1_2_1_1_3"/>
    <protectedRange sqref="F35" name="Intervalo1_11_1_1_1_2_2_1_3"/>
    <protectedRange sqref="F37 F39" name="Intervalo1_11_1_2_1_1_3"/>
    <protectedRange sqref="F43:F44" name="Intervalo1_11_1_1_1_1_1_1_1_3"/>
    <protectedRange sqref="F16" name="Intervalo1_13_1_2_1_1_1_1_1_2"/>
    <protectedRange sqref="F61" name="Intervalo1_13_1_1_1_2_1_1_2"/>
    <protectedRange sqref="F67 F70:F72" name="Intervalo1_13_1_5_1_2_1_1_2"/>
    <protectedRange sqref="F68 F75" name="Intervalo1_4_1_1_1_2_1_1_2"/>
    <protectedRange sqref="F64" name="Intervalo1_13_1_6_1_1_1_1_2"/>
    <protectedRange sqref="F65" name="Intervalo1_13_1_8_1_1_1_1_2"/>
    <protectedRange sqref="F66" name="Intervalo1_13_1_7_1_1_2_1_2"/>
    <protectedRange sqref="F69" name="Intervalo1_13_1_7_1_1_1_1_1_2"/>
    <protectedRange sqref="F81:F82 F84" name="Intervalo1_4_1_3_1_1_1_1_1_1_2"/>
    <protectedRange sqref="F80" name="Intervalo1_4_1_3_1_1_1_1_2_2"/>
    <protectedRange sqref="F83" name="Intervalo1_4_1_3_1_2_1_1_1_2"/>
    <protectedRange sqref="F59:F60" name="Intervalo1_13_1_4_1_1_1_2"/>
    <protectedRange sqref="F62" name="Intervalo1_13_1_2_1_2_1_2"/>
    <protectedRange sqref="F73" name="Intervalo1_4_1_1_1_4_1_2"/>
    <protectedRange sqref="F74 F76:F77" name="Intervalo1_4_1_1_1_1_1_1_2"/>
    <protectedRange sqref="F78:F79" name="Intervalo1_4_1_1_1_3_1_1_2"/>
    <protectedRange sqref="F86:F88" name="Intervalo1_4_1_4_1_1_1_2"/>
  </protectedRanges>
  <mergeCells count="221">
    <mergeCell ref="BO9:BQ9"/>
    <mergeCell ref="BO10:BO11"/>
    <mergeCell ref="BL9:BN9"/>
    <mergeCell ref="BG10:BG11"/>
    <mergeCell ref="BM10:BM11"/>
    <mergeCell ref="BI56:BJ56"/>
    <mergeCell ref="BR9:BT9"/>
    <mergeCell ref="BX9:BZ9"/>
    <mergeCell ref="CY56:CZ56"/>
    <mergeCell ref="CB10:CB11"/>
    <mergeCell ref="CA9:CC9"/>
    <mergeCell ref="CY9:DA9"/>
    <mergeCell ref="CY10:CY11"/>
    <mergeCell ref="CZ10:CZ11"/>
    <mergeCell ref="CP10:CP11"/>
    <mergeCell ref="CQ10:CQ11"/>
    <mergeCell ref="CJ9:CL9"/>
    <mergeCell ref="CD9:CF9"/>
    <mergeCell ref="BU9:BW9"/>
    <mergeCell ref="BU10:BU11"/>
    <mergeCell ref="CA56:CB56"/>
    <mergeCell ref="CG56:CH56"/>
    <mergeCell ref="CG9:CI9"/>
    <mergeCell ref="BX56:BY56"/>
    <mergeCell ref="CS106:CT106"/>
    <mergeCell ref="CP91:CQ91"/>
    <mergeCell ref="CS91:CT91"/>
    <mergeCell ref="CP105:CQ105"/>
    <mergeCell ref="CP106:CQ106"/>
    <mergeCell ref="CS9:CU9"/>
    <mergeCell ref="CM106:CN106"/>
    <mergeCell ref="CY105:CZ105"/>
    <mergeCell ref="CY106:CZ106"/>
    <mergeCell ref="CV9:CX9"/>
    <mergeCell ref="CV10:CV11"/>
    <mergeCell ref="CW10:CW11"/>
    <mergeCell ref="CV91:CW91"/>
    <mergeCell ref="CY91:CZ91"/>
    <mergeCell ref="CV56:CW56"/>
    <mergeCell ref="CV105:CW105"/>
    <mergeCell ref="CV106:CW106"/>
    <mergeCell ref="CM105:CN105"/>
    <mergeCell ref="CM10:CM11"/>
    <mergeCell ref="CS10:CS11"/>
    <mergeCell ref="CT10:CT11"/>
    <mergeCell ref="CP9:CR9"/>
    <mergeCell ref="CP56:CQ56"/>
    <mergeCell ref="CS56:CT56"/>
    <mergeCell ref="CM56:CN56"/>
    <mergeCell ref="CN10:CN11"/>
    <mergeCell ref="CS105:CT105"/>
    <mergeCell ref="CM9:CO9"/>
    <mergeCell ref="CM91:CN91"/>
    <mergeCell ref="CD56:CE56"/>
    <mergeCell ref="CJ56:CK56"/>
    <mergeCell ref="CD91:CE91"/>
    <mergeCell ref="CG91:CH91"/>
    <mergeCell ref="CJ91:CK91"/>
    <mergeCell ref="CD10:CD11"/>
    <mergeCell ref="CE10:CE11"/>
    <mergeCell ref="CJ10:CJ11"/>
    <mergeCell ref="CK10:CK11"/>
    <mergeCell ref="CG10:CG11"/>
    <mergeCell ref="CD106:CE106"/>
    <mergeCell ref="CA105:CB105"/>
    <mergeCell ref="CJ106:CK106"/>
    <mergeCell ref="CG106:CH106"/>
    <mergeCell ref="BX105:BY105"/>
    <mergeCell ref="CD105:CE105"/>
    <mergeCell ref="CA106:CB106"/>
    <mergeCell ref="CJ105:CK105"/>
    <mergeCell ref="CG105:CH105"/>
    <mergeCell ref="CA91:CB91"/>
    <mergeCell ref="BU91:BV91"/>
    <mergeCell ref="BL91:BM91"/>
    <mergeCell ref="BO91:BP91"/>
    <mergeCell ref="BX91:BY91"/>
    <mergeCell ref="BF91:BG91"/>
    <mergeCell ref="BU105:BV105"/>
    <mergeCell ref="BU106:BV106"/>
    <mergeCell ref="BL56:BM56"/>
    <mergeCell ref="BF56:BG56"/>
    <mergeCell ref="BO105:BP105"/>
    <mergeCell ref="BO106:BP106"/>
    <mergeCell ref="BF106:BG106"/>
    <mergeCell ref="BL106:BM106"/>
    <mergeCell ref="BI106:BJ106"/>
    <mergeCell ref="BX106:BY106"/>
    <mergeCell ref="BU56:BV56"/>
    <mergeCell ref="BI91:BJ91"/>
    <mergeCell ref="BR56:BS56"/>
    <mergeCell ref="BR106:BS106"/>
    <mergeCell ref="BO56:BP56"/>
    <mergeCell ref="BR91:BS91"/>
    <mergeCell ref="BR105:BS105"/>
    <mergeCell ref="BI105:BJ105"/>
    <mergeCell ref="AH105:AI105"/>
    <mergeCell ref="AN105:AO105"/>
    <mergeCell ref="BL105:BM105"/>
    <mergeCell ref="AH91:AI91"/>
    <mergeCell ref="AK91:AL91"/>
    <mergeCell ref="AN91:AO91"/>
    <mergeCell ref="AZ91:BA91"/>
    <mergeCell ref="AW105:AX105"/>
    <mergeCell ref="AQ91:AR91"/>
    <mergeCell ref="AT91:AU91"/>
    <mergeCell ref="AK105:AL105"/>
    <mergeCell ref="V106:W106"/>
    <mergeCell ref="AW91:AX91"/>
    <mergeCell ref="AZ105:BA105"/>
    <mergeCell ref="AZ56:BA56"/>
    <mergeCell ref="AQ56:AR56"/>
    <mergeCell ref="BF105:BG105"/>
    <mergeCell ref="P105:Q105"/>
    <mergeCell ref="AE56:AF56"/>
    <mergeCell ref="AT105:AU105"/>
    <mergeCell ref="AW106:AX106"/>
    <mergeCell ref="BC106:BD106"/>
    <mergeCell ref="BC105:BD105"/>
    <mergeCell ref="AH56:AI56"/>
    <mergeCell ref="AN56:AO56"/>
    <mergeCell ref="AT56:AU56"/>
    <mergeCell ref="AK56:AL56"/>
    <mergeCell ref="AW56:AX56"/>
    <mergeCell ref="BC56:BD56"/>
    <mergeCell ref="AH106:AI106"/>
    <mergeCell ref="AN106:AO106"/>
    <mergeCell ref="AT106:AU106"/>
    <mergeCell ref="AZ106:BA106"/>
    <mergeCell ref="AK106:AL106"/>
    <mergeCell ref="BC91:BD91"/>
    <mergeCell ref="I106:L106"/>
    <mergeCell ref="P106:Q106"/>
    <mergeCell ref="P56:Q56"/>
    <mergeCell ref="V56:W56"/>
    <mergeCell ref="AB56:AC56"/>
    <mergeCell ref="S56:T56"/>
    <mergeCell ref="AE106:AF106"/>
    <mergeCell ref="AQ105:AR105"/>
    <mergeCell ref="AQ106:AR106"/>
    <mergeCell ref="AB106:AC106"/>
    <mergeCell ref="Y56:Z56"/>
    <mergeCell ref="P91:Q91"/>
    <mergeCell ref="S91:T91"/>
    <mergeCell ref="V91:W91"/>
    <mergeCell ref="Y91:Z91"/>
    <mergeCell ref="S106:T106"/>
    <mergeCell ref="V105:W105"/>
    <mergeCell ref="AE91:AF91"/>
    <mergeCell ref="AB105:AC105"/>
    <mergeCell ref="Y106:Z106"/>
    <mergeCell ref="Y105:Z105"/>
    <mergeCell ref="S105:T105"/>
    <mergeCell ref="AB91:AC91"/>
    <mergeCell ref="AE105:AF105"/>
    <mergeCell ref="BL10:BL11"/>
    <mergeCell ref="BR10:BR11"/>
    <mergeCell ref="CH10:CH11"/>
    <mergeCell ref="CA10:CA11"/>
    <mergeCell ref="BV10:BV11"/>
    <mergeCell ref="BF10:BF11"/>
    <mergeCell ref="BS10:BS11"/>
    <mergeCell ref="BP10:BP11"/>
    <mergeCell ref="BI10:BI11"/>
    <mergeCell ref="BJ10:BJ11"/>
    <mergeCell ref="BX10:BX11"/>
    <mergeCell ref="BY10:BY11"/>
    <mergeCell ref="BI9:BK9"/>
    <mergeCell ref="AU10:AU11"/>
    <mergeCell ref="BC10:BC11"/>
    <mergeCell ref="AN10:AN11"/>
    <mergeCell ref="AW10:AW11"/>
    <mergeCell ref="A9:A11"/>
    <mergeCell ref="B9:B11"/>
    <mergeCell ref="D9:D11"/>
    <mergeCell ref="E9:E11"/>
    <mergeCell ref="F9:F11"/>
    <mergeCell ref="C9:C11"/>
    <mergeCell ref="Q10:Q11"/>
    <mergeCell ref="V10:V11"/>
    <mergeCell ref="AT10:AT11"/>
    <mergeCell ref="AC10:AC11"/>
    <mergeCell ref="Y10:Y11"/>
    <mergeCell ref="Z10:Z11"/>
    <mergeCell ref="AQ10:AQ11"/>
    <mergeCell ref="AR10:AR11"/>
    <mergeCell ref="AB10:AB11"/>
    <mergeCell ref="AK9:AM9"/>
    <mergeCell ref="T10:T11"/>
    <mergeCell ref="AH10:AH11"/>
    <mergeCell ref="AK10:AK11"/>
    <mergeCell ref="AH9:AJ9"/>
    <mergeCell ref="AE9:AG9"/>
    <mergeCell ref="AE10:AE11"/>
    <mergeCell ref="AF10:AF11"/>
    <mergeCell ref="V9:X9"/>
    <mergeCell ref="S9:U9"/>
    <mergeCell ref="Y9:AA9"/>
    <mergeCell ref="BF9:BH9"/>
    <mergeCell ref="AW9:AY9"/>
    <mergeCell ref="BC9:BE9"/>
    <mergeCell ref="AL10:AL11"/>
    <mergeCell ref="AO10:AO11"/>
    <mergeCell ref="AX10:AX11"/>
    <mergeCell ref="BD10:BD11"/>
    <mergeCell ref="AZ10:AZ11"/>
    <mergeCell ref="BA10:BA11"/>
    <mergeCell ref="AQ9:AS9"/>
    <mergeCell ref="AI10:AI11"/>
    <mergeCell ref="AT9:AV9"/>
    <mergeCell ref="AZ9:BB9"/>
    <mergeCell ref="AN9:AP9"/>
    <mergeCell ref="E5:M7"/>
    <mergeCell ref="G8:I8"/>
    <mergeCell ref="G9:K10"/>
    <mergeCell ref="P10:P11"/>
    <mergeCell ref="P9:R9"/>
    <mergeCell ref="S10:S11"/>
    <mergeCell ref="W10:W11"/>
    <mergeCell ref="L9:O10"/>
    <mergeCell ref="AB9:AD9"/>
  </mergeCells>
  <phoneticPr fontId="15" type="noConversion"/>
  <printOptions horizontalCentered="1"/>
  <pageMargins left="0.39370078740157483" right="0.39370078740157483" top="0.59055118110236227" bottom="0.59055118110236227" header="0.39370078740157483" footer="0.39370078740157483"/>
  <pageSetup paperSize="9" scale="59" orientation="landscape" r:id="rId1"/>
  <headerFooter alignWithMargins="0">
    <oddHeader>Página &amp;P de &amp;N</oddHeader>
    <oddFooter>&amp;F</oddFooter>
  </headerFooter>
  <colBreaks count="1" manualBreakCount="1">
    <brk id="15" max="47" man="1"/>
  </colBreaks>
  <drawing r:id="rId2"/>
</worksheet>
</file>

<file path=xl/worksheets/sheet15.xml><?xml version="1.0" encoding="utf-8"?>
<worksheet xmlns="http://schemas.openxmlformats.org/spreadsheetml/2006/main" xmlns:r="http://schemas.openxmlformats.org/officeDocument/2006/relationships">
  <sheetPr codeName="Plan32">
    <tabColor indexed="52"/>
  </sheetPr>
  <dimension ref="A1:AC21"/>
  <sheetViews>
    <sheetView workbookViewId="0"/>
  </sheetViews>
  <sheetFormatPr defaultRowHeight="12.75"/>
  <cols>
    <col min="1" max="1" width="6.7109375" customWidth="1"/>
    <col min="2" max="2" width="33.7109375" customWidth="1"/>
    <col min="3" max="3" width="13" customWidth="1"/>
    <col min="4" max="4" width="8.85546875" customWidth="1"/>
    <col min="5" max="5" width="10.85546875" customWidth="1"/>
    <col min="6" max="6" width="6.85546875" customWidth="1"/>
    <col min="7" max="7" width="10.85546875" customWidth="1"/>
    <col min="8" max="8" width="6.85546875" customWidth="1"/>
    <col min="9" max="9" width="11.7109375" bestFit="1" customWidth="1"/>
    <col min="10" max="10" width="6.85546875" customWidth="1"/>
    <col min="11" max="11" width="11.7109375" customWidth="1"/>
    <col min="12" max="12" width="6.85546875" customWidth="1"/>
    <col min="13" max="13" width="11.7109375" bestFit="1" customWidth="1"/>
    <col min="14" max="14" width="6.85546875" customWidth="1"/>
    <col min="15" max="15" width="11.7109375" customWidth="1"/>
    <col min="16" max="16" width="6.85546875" customWidth="1"/>
    <col min="17" max="17" width="11.7109375" bestFit="1" customWidth="1"/>
    <col min="18" max="18" width="6.85546875" customWidth="1"/>
    <col min="19" max="19" width="11.7109375" bestFit="1" customWidth="1"/>
    <col min="20" max="20" width="8.140625" bestFit="1" customWidth="1"/>
    <col min="21" max="21" width="11.7109375" bestFit="1" customWidth="1"/>
    <col min="22" max="22" width="8.140625" bestFit="1" customWidth="1"/>
    <col min="23" max="23" width="11.7109375" bestFit="1" customWidth="1"/>
    <col min="24" max="24" width="8.140625" bestFit="1" customWidth="1"/>
    <col min="25" max="25" width="12.42578125" customWidth="1"/>
    <col min="26" max="26" width="8.140625" bestFit="1" customWidth="1"/>
    <col min="27" max="27" width="12.28515625" customWidth="1"/>
    <col min="28" max="28" width="7.85546875" customWidth="1"/>
  </cols>
  <sheetData>
    <row r="1" spans="1:29">
      <c r="A1" s="109"/>
      <c r="B1" s="109"/>
      <c r="C1" s="109"/>
      <c r="D1" s="109"/>
      <c r="E1" s="109"/>
      <c r="F1" s="109"/>
      <c r="G1" s="109"/>
      <c r="H1" s="109"/>
      <c r="I1" s="109"/>
    </row>
    <row r="2" spans="1:29" ht="23.25">
      <c r="A2" s="110"/>
      <c r="B2" s="109"/>
      <c r="C2" s="111" t="s">
        <v>679</v>
      </c>
      <c r="D2" s="109"/>
      <c r="E2" s="109"/>
      <c r="F2" s="109"/>
      <c r="G2" s="109"/>
      <c r="H2" s="109"/>
      <c r="I2" s="109"/>
    </row>
    <row r="3" spans="1:29" ht="23.25">
      <c r="A3" s="110"/>
      <c r="B3" s="109"/>
      <c r="C3" s="111" t="s">
        <v>683</v>
      </c>
      <c r="D3" s="109"/>
      <c r="E3" s="109"/>
      <c r="F3" s="109"/>
      <c r="G3" s="109"/>
      <c r="H3" s="109"/>
      <c r="I3" s="109"/>
    </row>
    <row r="4" spans="1:29" ht="23.25">
      <c r="A4" s="110"/>
      <c r="B4" s="109"/>
      <c r="C4" s="112" t="s">
        <v>884</v>
      </c>
      <c r="D4" s="109"/>
      <c r="E4" s="109"/>
      <c r="F4" s="109"/>
      <c r="G4" s="109"/>
      <c r="H4" s="109"/>
      <c r="I4" s="109"/>
    </row>
    <row r="5" spans="1:29" ht="23.25">
      <c r="A5" s="110" t="s">
        <v>684</v>
      </c>
      <c r="B5" s="110"/>
      <c r="C5" s="110"/>
      <c r="D5" s="110"/>
      <c r="E5" s="110"/>
      <c r="F5" s="110"/>
      <c r="G5" s="110"/>
      <c r="I5" s="189"/>
    </row>
    <row r="6" spans="1:29" ht="18">
      <c r="A6" s="26" t="str">
        <f>CONSOLIDADA!A5</f>
        <v>POLICLINICA JARDIM GLÓRIA II</v>
      </c>
      <c r="B6" s="113"/>
      <c r="C6" s="113"/>
      <c r="D6" s="113"/>
      <c r="E6" s="109"/>
      <c r="F6" s="109"/>
    </row>
    <row r="7" spans="1:29" ht="18">
      <c r="A7" s="26" t="str">
        <f>CONSOLIDADA!A6</f>
        <v>ENDEREÇO: RUA HARMONIA ESQUINA COM RUA DO AMOR, BAIRRO JARDIM GLORIA II, VARZEA GRANDE-MT</v>
      </c>
      <c r="B7" s="113"/>
      <c r="C7" s="113"/>
      <c r="D7" s="113"/>
      <c r="E7" s="109"/>
      <c r="F7" s="109"/>
      <c r="G7" s="189" t="s">
        <v>815</v>
      </c>
      <c r="H7" s="321">
        <f>CRONOGRAMA!H2</f>
        <v>0</v>
      </c>
      <c r="I7" s="188" t="s">
        <v>814</v>
      </c>
    </row>
    <row r="8" spans="1:29" ht="18">
      <c r="A8" s="26" t="str">
        <f>CONSOLIDADA!A7</f>
        <v>MUNICÍPIO:  VARZEA GRANDE- MT</v>
      </c>
      <c r="B8" s="114"/>
      <c r="C8" s="114"/>
      <c r="D8" s="115"/>
      <c r="E8" s="109"/>
      <c r="F8" s="109"/>
      <c r="G8" s="109"/>
      <c r="H8" s="109"/>
      <c r="I8" s="109"/>
    </row>
    <row r="9" spans="1:29" ht="18">
      <c r="A9" s="26" t="s">
        <v>666</v>
      </c>
      <c r="B9" s="114"/>
      <c r="C9" s="114"/>
      <c r="D9" s="115"/>
      <c r="E9" s="109"/>
      <c r="F9" s="109"/>
      <c r="G9" s="109"/>
      <c r="H9" s="109"/>
      <c r="I9" s="109"/>
    </row>
    <row r="10" spans="1:29" ht="18">
      <c r="A10" s="231" t="e">
        <f>CONSOLIDADA!#REF!</f>
        <v>#REF!</v>
      </c>
      <c r="B10" s="116"/>
      <c r="C10" s="114"/>
      <c r="D10" s="115"/>
      <c r="E10" s="109"/>
      <c r="F10" s="109"/>
      <c r="G10" s="109"/>
      <c r="H10" s="109"/>
      <c r="I10" s="109"/>
    </row>
    <row r="11" spans="1:29" ht="15.75">
      <c r="A11" s="12"/>
      <c r="B11" s="116"/>
      <c r="C11" s="114"/>
      <c r="D11" s="115"/>
      <c r="E11" s="109"/>
      <c r="F11" s="109"/>
      <c r="G11" s="109"/>
      <c r="H11" s="109"/>
      <c r="I11" s="109"/>
    </row>
    <row r="12" spans="1:29" ht="13.5" thickBot="1">
      <c r="A12" s="1226" t="s">
        <v>684</v>
      </c>
      <c r="B12" s="1253"/>
      <c r="C12" s="1253"/>
      <c r="D12" s="1253"/>
      <c r="E12" s="1254"/>
      <c r="F12" s="1254"/>
      <c r="G12" s="1254"/>
      <c r="H12" s="1254"/>
      <c r="I12" s="1254"/>
      <c r="J12" s="1254"/>
      <c r="K12" s="1254"/>
      <c r="L12" s="1254"/>
      <c r="M12" s="1254"/>
      <c r="N12" s="1254"/>
      <c r="O12" s="1254"/>
      <c r="P12" s="1254"/>
      <c r="Q12" s="1254"/>
      <c r="R12" s="1254"/>
      <c r="S12" s="1254"/>
      <c r="T12" s="1254"/>
      <c r="U12" s="1254"/>
      <c r="V12" s="1254"/>
    </row>
    <row r="13" spans="1:29" s="117" customFormat="1" ht="16.5" thickBot="1">
      <c r="A13" s="1159" t="s">
        <v>663</v>
      </c>
      <c r="B13" s="1162" t="s">
        <v>685</v>
      </c>
      <c r="C13" s="1165" t="s">
        <v>686</v>
      </c>
      <c r="D13" s="1165"/>
      <c r="E13" s="1147" t="s">
        <v>687</v>
      </c>
      <c r="F13" s="1148"/>
      <c r="G13" s="1148"/>
      <c r="H13" s="1148"/>
      <c r="I13" s="1148"/>
      <c r="J13" s="1148"/>
      <c r="K13" s="1148"/>
      <c r="L13" s="1148"/>
      <c r="M13" s="1148"/>
      <c r="N13" s="1148"/>
      <c r="O13" s="1148"/>
      <c r="P13" s="1148"/>
      <c r="Q13" s="1148"/>
      <c r="R13" s="1148"/>
      <c r="S13" s="1148"/>
      <c r="T13" s="1148"/>
      <c r="U13" s="1148"/>
      <c r="V13" s="1148"/>
      <c r="W13" s="1148"/>
      <c r="X13" s="1148"/>
      <c r="Y13" s="1148"/>
      <c r="Z13" s="1148"/>
      <c r="AA13" s="1148"/>
      <c r="AB13" s="1149"/>
    </row>
    <row r="14" spans="1:29" s="117" customFormat="1" ht="16.5" thickBot="1">
      <c r="A14" s="1160"/>
      <c r="B14" s="1163"/>
      <c r="C14" s="1165"/>
      <c r="D14" s="1165"/>
      <c r="E14" s="1146" t="s">
        <v>688</v>
      </c>
      <c r="F14" s="1146"/>
      <c r="G14" s="1146" t="s">
        <v>689</v>
      </c>
      <c r="H14" s="1146"/>
      <c r="I14" s="1146" t="s">
        <v>690</v>
      </c>
      <c r="J14" s="1146"/>
      <c r="K14" s="1146" t="s">
        <v>734</v>
      </c>
      <c r="L14" s="1146"/>
      <c r="M14" s="1146" t="s">
        <v>681</v>
      </c>
      <c r="N14" s="1146"/>
      <c r="O14" s="1146" t="s">
        <v>682</v>
      </c>
      <c r="P14" s="1146"/>
      <c r="Q14" s="1146" t="s">
        <v>829</v>
      </c>
      <c r="R14" s="1146"/>
      <c r="S14" s="1146" t="s">
        <v>830</v>
      </c>
      <c r="T14" s="1146"/>
      <c r="U14" s="1146" t="s">
        <v>831</v>
      </c>
      <c r="V14" s="1146"/>
      <c r="W14" s="1146" t="s">
        <v>832</v>
      </c>
      <c r="X14" s="1146"/>
      <c r="Y14" s="1146" t="s">
        <v>833</v>
      </c>
      <c r="Z14" s="1146"/>
      <c r="AA14" s="1146" t="s">
        <v>834</v>
      </c>
      <c r="AB14" s="1146"/>
    </row>
    <row r="15" spans="1:29" s="117" customFormat="1" ht="15.75" thickBot="1">
      <c r="A15" s="1255"/>
      <c r="B15" s="1256"/>
      <c r="C15" s="118" t="s">
        <v>691</v>
      </c>
      <c r="D15" s="119" t="s">
        <v>692</v>
      </c>
      <c r="E15" s="118" t="s">
        <v>691</v>
      </c>
      <c r="F15" s="119" t="s">
        <v>692</v>
      </c>
      <c r="G15" s="120" t="s">
        <v>693</v>
      </c>
      <c r="H15" s="121" t="s">
        <v>692</v>
      </c>
      <c r="I15" s="120" t="s">
        <v>693</v>
      </c>
      <c r="J15" s="121" t="s">
        <v>692</v>
      </c>
      <c r="K15" s="120" t="s">
        <v>693</v>
      </c>
      <c r="L15" s="121" t="s">
        <v>692</v>
      </c>
      <c r="M15" s="120" t="s">
        <v>693</v>
      </c>
      <c r="N15" s="121" t="s">
        <v>692</v>
      </c>
      <c r="O15" s="120" t="s">
        <v>693</v>
      </c>
      <c r="P15" s="121" t="s">
        <v>692</v>
      </c>
      <c r="Q15" s="120" t="s">
        <v>693</v>
      </c>
      <c r="R15" s="121" t="s">
        <v>692</v>
      </c>
      <c r="S15" s="120" t="s">
        <v>693</v>
      </c>
      <c r="T15" s="121" t="s">
        <v>692</v>
      </c>
      <c r="U15" s="120" t="s">
        <v>693</v>
      </c>
      <c r="V15" s="121" t="s">
        <v>692</v>
      </c>
      <c r="W15" s="120" t="s">
        <v>693</v>
      </c>
      <c r="X15" s="121" t="s">
        <v>692</v>
      </c>
      <c r="Y15" s="120" t="s">
        <v>693</v>
      </c>
      <c r="Z15" s="121" t="s">
        <v>692</v>
      </c>
      <c r="AA15" s="120" t="s">
        <v>693</v>
      </c>
      <c r="AB15" s="121" t="s">
        <v>692</v>
      </c>
    </row>
    <row r="16" spans="1:29" s="117" customFormat="1" ht="15">
      <c r="A16" s="73" t="s">
        <v>723</v>
      </c>
      <c r="B16" s="32" t="str">
        <f>'Hidro Sanit'!$D$12</f>
        <v>INSTALAÇÕES HIDRAÚLICAS</v>
      </c>
      <c r="C16" s="24" t="e">
        <f>'Hidro Sanit'!$M$56</f>
        <v>#VALUE!</v>
      </c>
      <c r="D16" s="77" t="e">
        <f>(C16/$C$19)</f>
        <v>#VALUE!</v>
      </c>
      <c r="E16" s="95" t="e">
        <f>C16*F16/100</f>
        <v>#VALUE!</v>
      </c>
      <c r="F16" s="96">
        <v>5</v>
      </c>
      <c r="G16" s="95" t="e">
        <f>C16*H16/100</f>
        <v>#VALUE!</v>
      </c>
      <c r="H16" s="96">
        <v>5</v>
      </c>
      <c r="I16" s="95" t="e">
        <f>C16*J16/100</f>
        <v>#VALUE!</v>
      </c>
      <c r="J16" s="98">
        <v>10</v>
      </c>
      <c r="K16" s="99" t="e">
        <f>C16*L16/100</f>
        <v>#VALUE!</v>
      </c>
      <c r="L16" s="98">
        <v>10</v>
      </c>
      <c r="M16" s="95" t="e">
        <f>C16*N16/100</f>
        <v>#VALUE!</v>
      </c>
      <c r="N16" s="98">
        <v>10</v>
      </c>
      <c r="O16" s="99" t="e">
        <f>C16*P16/100</f>
        <v>#VALUE!</v>
      </c>
      <c r="P16" s="98">
        <v>10</v>
      </c>
      <c r="Q16" s="95" t="e">
        <f>C16*R16/100</f>
        <v>#VALUE!</v>
      </c>
      <c r="R16" s="98">
        <v>10</v>
      </c>
      <c r="S16" s="99" t="e">
        <f>C16*T16/100</f>
        <v>#VALUE!</v>
      </c>
      <c r="T16" s="98">
        <v>10</v>
      </c>
      <c r="U16" s="95" t="e">
        <f>(C16*V16)/100</f>
        <v>#VALUE!</v>
      </c>
      <c r="V16" s="98">
        <v>10</v>
      </c>
      <c r="W16" s="99" t="e">
        <f>(X16*C16)/100</f>
        <v>#VALUE!</v>
      </c>
      <c r="X16" s="98">
        <v>10</v>
      </c>
      <c r="Y16" s="95" t="e">
        <f>(Z16*C16)/100</f>
        <v>#VALUE!</v>
      </c>
      <c r="Z16" s="96">
        <v>5</v>
      </c>
      <c r="AA16" s="95" t="e">
        <f>(AB16*C16)/100</f>
        <v>#VALUE!</v>
      </c>
      <c r="AB16" s="96">
        <v>5</v>
      </c>
      <c r="AC16" s="125">
        <f>F16+H16+J16+L16+N16+P16+R16+T16+V16+X16+Z16+AB16</f>
        <v>100</v>
      </c>
    </row>
    <row r="17" spans="1:29" s="117" customFormat="1" ht="15">
      <c r="A17" s="126" t="s">
        <v>825</v>
      </c>
      <c r="B17" s="47" t="str">
        <f>'Hidro Sanit'!$D$57</f>
        <v xml:space="preserve">INSTALAÇÕES SANITÁRIAS </v>
      </c>
      <c r="C17" s="24" t="e">
        <f>'Hidro Sanit'!$M$91</f>
        <v>#VALUE!</v>
      </c>
      <c r="D17" s="77" t="e">
        <f>(C17/$C$19)</f>
        <v>#VALUE!</v>
      </c>
      <c r="E17" s="95" t="e">
        <f>C17*F17/100</f>
        <v>#VALUE!</v>
      </c>
      <c r="F17" s="96">
        <v>5</v>
      </c>
      <c r="G17" s="95" t="e">
        <f>C17*H17/100</f>
        <v>#VALUE!</v>
      </c>
      <c r="H17" s="96">
        <v>5</v>
      </c>
      <c r="I17" s="95" t="e">
        <f>C17*J17/100</f>
        <v>#VALUE!</v>
      </c>
      <c r="J17" s="98">
        <v>10</v>
      </c>
      <c r="K17" s="99" t="e">
        <f>C17*L17/100</f>
        <v>#VALUE!</v>
      </c>
      <c r="L17" s="98">
        <v>10</v>
      </c>
      <c r="M17" s="95" t="e">
        <f>C17*N17/100</f>
        <v>#VALUE!</v>
      </c>
      <c r="N17" s="98">
        <v>10</v>
      </c>
      <c r="O17" s="99" t="e">
        <f>C17*P17/100</f>
        <v>#VALUE!</v>
      </c>
      <c r="P17" s="98">
        <v>10</v>
      </c>
      <c r="Q17" s="95" t="e">
        <f>C17*R17/100</f>
        <v>#VALUE!</v>
      </c>
      <c r="R17" s="98">
        <v>10</v>
      </c>
      <c r="S17" s="99" t="e">
        <f>C17*T17/100</f>
        <v>#VALUE!</v>
      </c>
      <c r="T17" s="98">
        <v>10</v>
      </c>
      <c r="U17" s="95" t="e">
        <f>(C17*V17)/100</f>
        <v>#VALUE!</v>
      </c>
      <c r="V17" s="98">
        <v>10</v>
      </c>
      <c r="W17" s="99" t="e">
        <f>(X17*C17)/100</f>
        <v>#VALUE!</v>
      </c>
      <c r="X17" s="98">
        <v>10</v>
      </c>
      <c r="Y17" s="95" t="e">
        <f>(Z17*C17)/100</f>
        <v>#VALUE!</v>
      </c>
      <c r="Z17" s="96">
        <v>5</v>
      </c>
      <c r="AA17" s="95" t="e">
        <f>(AB17*C17)/100</f>
        <v>#VALUE!</v>
      </c>
      <c r="AB17" s="96">
        <v>5</v>
      </c>
      <c r="AC17" s="125">
        <f>F17+H17+J17+L17+N17+P17+R17+T17+V17+X17+Z17+AB17</f>
        <v>100</v>
      </c>
    </row>
    <row r="18" spans="1:29" s="117" customFormat="1" ht="30">
      <c r="A18" s="126" t="s">
        <v>784</v>
      </c>
      <c r="B18" s="47" t="str">
        <f>'Hidro Sanit'!$D$92</f>
        <v>SERVIÇOS COMPLEMENTARES</v>
      </c>
      <c r="C18" s="24" t="e">
        <f>'Hidro Sanit'!$M$105</f>
        <v>#VALUE!</v>
      </c>
      <c r="D18" s="77" t="e">
        <f>(C18/$C$19)</f>
        <v>#VALUE!</v>
      </c>
      <c r="E18" s="95" t="e">
        <f>C18*F18/100</f>
        <v>#VALUE!</v>
      </c>
      <c r="F18" s="96">
        <v>5</v>
      </c>
      <c r="G18" s="95" t="e">
        <f>C18*H18/100</f>
        <v>#VALUE!</v>
      </c>
      <c r="H18" s="96">
        <v>5</v>
      </c>
      <c r="I18" s="95" t="e">
        <f>C18*J18/100</f>
        <v>#VALUE!</v>
      </c>
      <c r="J18" s="98">
        <v>10</v>
      </c>
      <c r="K18" s="99" t="e">
        <f>C18*L18/100</f>
        <v>#VALUE!</v>
      </c>
      <c r="L18" s="98">
        <v>10</v>
      </c>
      <c r="M18" s="95" t="e">
        <f>C18*N18/100</f>
        <v>#VALUE!</v>
      </c>
      <c r="N18" s="98">
        <v>10</v>
      </c>
      <c r="O18" s="99" t="e">
        <f>C18*P18/100</f>
        <v>#VALUE!</v>
      </c>
      <c r="P18" s="98">
        <v>10</v>
      </c>
      <c r="Q18" s="95" t="e">
        <f>C18*R18/100</f>
        <v>#VALUE!</v>
      </c>
      <c r="R18" s="98">
        <v>10</v>
      </c>
      <c r="S18" s="99" t="e">
        <f>C18*T18/100</f>
        <v>#VALUE!</v>
      </c>
      <c r="T18" s="98">
        <v>10</v>
      </c>
      <c r="U18" s="95" t="e">
        <f>(C18*V18)/100</f>
        <v>#VALUE!</v>
      </c>
      <c r="V18" s="98">
        <v>10</v>
      </c>
      <c r="W18" s="99" t="e">
        <f>(X18*C18)/100</f>
        <v>#VALUE!</v>
      </c>
      <c r="X18" s="98">
        <v>10</v>
      </c>
      <c r="Y18" s="95" t="e">
        <f>(Z18*C18)/100</f>
        <v>#VALUE!</v>
      </c>
      <c r="Z18" s="96">
        <v>5</v>
      </c>
      <c r="AA18" s="95" t="e">
        <f>(AB18*C18)/100</f>
        <v>#VALUE!</v>
      </c>
      <c r="AB18" s="96">
        <v>5</v>
      </c>
      <c r="AC18" s="125">
        <f>F18+H18+J18+L18+N18+P18+R18+T18+V18+X18+Z18+AB18</f>
        <v>100</v>
      </c>
    </row>
    <row r="19" spans="1:29" s="117" customFormat="1" ht="15">
      <c r="A19" s="1257" t="s">
        <v>694</v>
      </c>
      <c r="B19" s="1258"/>
      <c r="C19" s="29" t="e">
        <f>SUM(C16:C18)</f>
        <v>#VALUE!</v>
      </c>
      <c r="D19" s="78" t="e">
        <f>SUM(D16:D18)</f>
        <v>#VALUE!</v>
      </c>
      <c r="E19" s="128" t="e">
        <f>SUM(E16:E18)</f>
        <v>#VALUE!</v>
      </c>
      <c r="F19" s="129" t="e">
        <f>E19/$C$19</f>
        <v>#VALUE!</v>
      </c>
      <c r="G19" s="130" t="e">
        <f>SUM(G16:G18)</f>
        <v>#VALUE!</v>
      </c>
      <c r="H19" s="129" t="e">
        <f>G19/$C$19</f>
        <v>#VALUE!</v>
      </c>
      <c r="I19" s="128" t="e">
        <f>SUM(I16:I18)</f>
        <v>#VALUE!</v>
      </c>
      <c r="J19" s="129" t="e">
        <f>I19/$C$19</f>
        <v>#VALUE!</v>
      </c>
      <c r="K19" s="130" t="e">
        <f>SUM(K16:K18)</f>
        <v>#VALUE!</v>
      </c>
      <c r="L19" s="129" t="e">
        <f>K19/$C$19</f>
        <v>#VALUE!</v>
      </c>
      <c r="M19" s="128" t="e">
        <f>SUM(M16:M18)</f>
        <v>#VALUE!</v>
      </c>
      <c r="N19" s="129" t="e">
        <f>M19/$C$19</f>
        <v>#VALUE!</v>
      </c>
      <c r="O19" s="130" t="e">
        <f>SUM(O16:O18)</f>
        <v>#VALUE!</v>
      </c>
      <c r="P19" s="129" t="e">
        <f>O19/$C$19</f>
        <v>#VALUE!</v>
      </c>
      <c r="Q19" s="128" t="e">
        <f>SUM(Q16:Q18)</f>
        <v>#VALUE!</v>
      </c>
      <c r="R19" s="129" t="e">
        <f>Q19/$C$19</f>
        <v>#VALUE!</v>
      </c>
      <c r="S19" s="130" t="e">
        <f>SUM(S16:S18)</f>
        <v>#VALUE!</v>
      </c>
      <c r="T19" s="129" t="e">
        <f>S19/$C$19</f>
        <v>#VALUE!</v>
      </c>
      <c r="U19" s="128" t="e">
        <f>SUM(U16:U18)</f>
        <v>#VALUE!</v>
      </c>
      <c r="V19" s="129" t="e">
        <f>U19/$C$19</f>
        <v>#VALUE!</v>
      </c>
      <c r="W19" s="130" t="e">
        <f>SUM(W16:W18)</f>
        <v>#VALUE!</v>
      </c>
      <c r="X19" s="129" t="e">
        <f>W19/$C$19</f>
        <v>#VALUE!</v>
      </c>
      <c r="Y19" s="128" t="e">
        <f>SUM(Y16:Y18)</f>
        <v>#VALUE!</v>
      </c>
      <c r="Z19" s="129" t="e">
        <f>Y19/$C$19</f>
        <v>#VALUE!</v>
      </c>
      <c r="AA19" s="130" t="e">
        <f>SUM(AA16:AA18)</f>
        <v>#VALUE!</v>
      </c>
      <c r="AB19" s="129" t="e">
        <f>AA19/$C$19</f>
        <v>#VALUE!</v>
      </c>
    </row>
    <row r="20" spans="1:29" s="117" customFormat="1" ht="15">
      <c r="A20" s="1257" t="s">
        <v>695</v>
      </c>
      <c r="B20" s="1258"/>
      <c r="C20" s="25"/>
      <c r="D20" s="131"/>
      <c r="E20" s="128" t="e">
        <f>SUM(E19)</f>
        <v>#VALUE!</v>
      </c>
      <c r="F20" s="129" t="e">
        <f>E20/C19</f>
        <v>#VALUE!</v>
      </c>
      <c r="G20" s="130" t="e">
        <f t="shared" ref="G20:AB20" si="0">E20+G19</f>
        <v>#VALUE!</v>
      </c>
      <c r="H20" s="131" t="e">
        <f t="shared" si="0"/>
        <v>#VALUE!</v>
      </c>
      <c r="I20" s="128" t="e">
        <f t="shared" si="0"/>
        <v>#VALUE!</v>
      </c>
      <c r="J20" s="129" t="e">
        <f t="shared" si="0"/>
        <v>#VALUE!</v>
      </c>
      <c r="K20" s="130" t="e">
        <f t="shared" si="0"/>
        <v>#VALUE!</v>
      </c>
      <c r="L20" s="131" t="e">
        <f t="shared" si="0"/>
        <v>#VALUE!</v>
      </c>
      <c r="M20" s="128" t="e">
        <f t="shared" si="0"/>
        <v>#VALUE!</v>
      </c>
      <c r="N20" s="129" t="e">
        <f t="shared" si="0"/>
        <v>#VALUE!</v>
      </c>
      <c r="O20" s="130" t="e">
        <f t="shared" si="0"/>
        <v>#VALUE!</v>
      </c>
      <c r="P20" s="131" t="e">
        <f t="shared" si="0"/>
        <v>#VALUE!</v>
      </c>
      <c r="Q20" s="128" t="e">
        <f t="shared" si="0"/>
        <v>#VALUE!</v>
      </c>
      <c r="R20" s="129" t="e">
        <f t="shared" si="0"/>
        <v>#VALUE!</v>
      </c>
      <c r="S20" s="130" t="e">
        <f t="shared" si="0"/>
        <v>#VALUE!</v>
      </c>
      <c r="T20" s="131" t="e">
        <f t="shared" si="0"/>
        <v>#VALUE!</v>
      </c>
      <c r="U20" s="128" t="e">
        <f t="shared" si="0"/>
        <v>#VALUE!</v>
      </c>
      <c r="V20" s="129" t="e">
        <f t="shared" si="0"/>
        <v>#VALUE!</v>
      </c>
      <c r="W20" s="130" t="e">
        <f t="shared" si="0"/>
        <v>#VALUE!</v>
      </c>
      <c r="X20" s="131" t="e">
        <f t="shared" si="0"/>
        <v>#VALUE!</v>
      </c>
      <c r="Y20" s="128" t="e">
        <f t="shared" si="0"/>
        <v>#VALUE!</v>
      </c>
      <c r="Z20" s="129" t="e">
        <f t="shared" si="0"/>
        <v>#VALUE!</v>
      </c>
      <c r="AA20" s="130" t="e">
        <f t="shared" si="0"/>
        <v>#VALUE!</v>
      </c>
      <c r="AB20" s="129" t="e">
        <f t="shared" si="0"/>
        <v>#VALUE!</v>
      </c>
    </row>
    <row r="21" spans="1:29" ht="15.75" thickBot="1">
      <c r="A21" s="1259">
        <f>CONSOLIDADA!B28</f>
        <v>0</v>
      </c>
      <c r="B21" s="1260"/>
      <c r="C21" s="1260"/>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1"/>
    </row>
  </sheetData>
  <mergeCells count="20">
    <mergeCell ref="A20:B20"/>
    <mergeCell ref="A21:AB21"/>
    <mergeCell ref="W14:X14"/>
    <mergeCell ref="Y14:Z14"/>
    <mergeCell ref="AA14:AB14"/>
    <mergeCell ref="A19:B19"/>
    <mergeCell ref="O14:P14"/>
    <mergeCell ref="Q14:R14"/>
    <mergeCell ref="S14:T14"/>
    <mergeCell ref="U14:V14"/>
    <mergeCell ref="A12:V12"/>
    <mergeCell ref="A13:A15"/>
    <mergeCell ref="B13:B15"/>
    <mergeCell ref="C13:D14"/>
    <mergeCell ref="E13:AB13"/>
    <mergeCell ref="E14:F14"/>
    <mergeCell ref="G14:H14"/>
    <mergeCell ref="I14:J14"/>
    <mergeCell ref="K14:L14"/>
    <mergeCell ref="M14:N14"/>
  </mergeCells>
  <phoneticPr fontId="15" type="noConversion"/>
  <pageMargins left="0.19685039370078741" right="0.19685039370078741" top="0.98425196850393704" bottom="0.98425196850393704" header="0.51181102362204722" footer="0.51181102362204722"/>
  <pageSetup paperSize="9" scale="4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sheetPr codeName="Plan35"/>
  <dimension ref="A1:DB215"/>
  <sheetViews>
    <sheetView workbookViewId="0"/>
  </sheetViews>
  <sheetFormatPr defaultColWidth="9.140625" defaultRowHeight="15"/>
  <cols>
    <col min="1" max="1" width="8.28515625" style="9" customWidth="1"/>
    <col min="2" max="2" width="18.7109375" style="9" customWidth="1"/>
    <col min="3" max="3" width="19.7109375" style="9" customWidth="1"/>
    <col min="4" max="4" width="92.140625" style="9" customWidth="1"/>
    <col min="5" max="5" width="6.28515625" style="56" customWidth="1"/>
    <col min="6" max="6" width="19" style="68" hidden="1" customWidth="1"/>
    <col min="7" max="7" width="13.85546875" style="57" customWidth="1"/>
    <col min="8" max="8" width="13.85546875" style="281" hidden="1" customWidth="1"/>
    <col min="9" max="9" width="13.85546875" style="370" hidden="1" customWidth="1"/>
    <col min="10" max="11" width="13" style="60" hidden="1" customWidth="1"/>
    <col min="12" max="13" width="13.140625" style="133" customWidth="1"/>
    <col min="14" max="15" width="12.42578125" style="133" hidden="1" customWidth="1"/>
    <col min="16" max="21" width="11.28515625" style="133" customWidth="1"/>
    <col min="22" max="87" width="11.28515625" style="133" hidden="1" customWidth="1"/>
    <col min="88" max="105" width="14.42578125" style="133" customWidth="1"/>
    <col min="106" max="106" width="9.140625" style="133"/>
    <col min="107" max="16384" width="9.140625" style="9"/>
  </cols>
  <sheetData>
    <row r="1" spans="1:106" ht="18">
      <c r="A1" s="1" t="s">
        <v>679</v>
      </c>
      <c r="B1" s="7"/>
      <c r="C1" s="7"/>
      <c r="D1" s="7"/>
      <c r="F1" s="133"/>
      <c r="G1" s="240"/>
      <c r="H1" s="471"/>
      <c r="I1" s="471"/>
      <c r="J1" s="28"/>
      <c r="K1" s="28"/>
    </row>
    <row r="2" spans="1:106" ht="19.5" customHeight="1">
      <c r="A2" s="2" t="s">
        <v>722</v>
      </c>
      <c r="B2" s="7"/>
      <c r="C2" s="7"/>
      <c r="D2" s="7"/>
      <c r="F2" s="133"/>
      <c r="G2" s="240"/>
      <c r="H2" s="471"/>
      <c r="I2" s="471"/>
      <c r="J2" s="28"/>
      <c r="K2" s="28"/>
    </row>
    <row r="3" spans="1:106" ht="19.5" customHeight="1">
      <c r="A3" s="2" t="s">
        <v>884</v>
      </c>
      <c r="B3" s="58"/>
      <c r="C3" s="58"/>
      <c r="D3" s="7"/>
      <c r="F3" s="133"/>
      <c r="G3" s="240"/>
      <c r="H3" s="471"/>
      <c r="I3" s="471"/>
      <c r="J3" s="28"/>
      <c r="K3" s="28"/>
    </row>
    <row r="4" spans="1:106" ht="17.25" customHeight="1">
      <c r="A4" s="1" t="str">
        <f>CONSOLIDADA!A4</f>
        <v>SUPERINTENDENCIA DE PROJETOS -SMS</v>
      </c>
      <c r="B4" s="7"/>
      <c r="C4" s="7"/>
      <c r="D4" s="7"/>
      <c r="E4" s="1271" t="s">
        <v>666</v>
      </c>
      <c r="F4" s="1271"/>
      <c r="G4" s="1271"/>
      <c r="H4" s="14"/>
      <c r="I4" s="14"/>
      <c r="J4" s="14"/>
      <c r="K4" s="14"/>
      <c r="L4" s="14"/>
      <c r="M4" s="14"/>
    </row>
    <row r="5" spans="1:106" ht="18" customHeight="1">
      <c r="A5" s="1" t="s">
        <v>660</v>
      </c>
      <c r="B5" s="7"/>
      <c r="C5" s="7"/>
      <c r="D5" s="7"/>
      <c r="E5" s="1272" t="str">
        <f>CONSOLIDADA!B14</f>
        <v>CONCRETO</v>
      </c>
      <c r="F5" s="1272"/>
      <c r="G5" s="1272"/>
      <c r="H5" s="1272"/>
      <c r="I5" s="1272"/>
      <c r="J5" s="1272"/>
      <c r="K5" s="1272"/>
      <c r="L5" s="1272"/>
      <c r="M5" s="1272"/>
      <c r="P5" s="212"/>
      <c r="S5" s="212"/>
      <c r="V5" s="212"/>
      <c r="Y5" s="212"/>
      <c r="AB5" s="212"/>
      <c r="AE5" s="212"/>
      <c r="AH5" s="212"/>
      <c r="AK5" s="212"/>
      <c r="AN5" s="212"/>
      <c r="AQ5" s="212"/>
      <c r="AT5" s="212"/>
      <c r="AW5" s="212"/>
      <c r="AZ5" s="212"/>
      <c r="BC5" s="212"/>
      <c r="BF5" s="212"/>
      <c r="BI5" s="212"/>
      <c r="BL5" s="212"/>
      <c r="BO5" s="212"/>
      <c r="BR5" s="212"/>
      <c r="BU5" s="212"/>
      <c r="BX5" s="212"/>
      <c r="CA5" s="212"/>
      <c r="CD5" s="212"/>
      <c r="CG5" s="212"/>
    </row>
    <row r="6" spans="1:106" ht="18" customHeight="1">
      <c r="A6" s="1" t="str">
        <f>CONSOLIDADA!A5</f>
        <v>POLICLINICA JARDIM GLÓRIA II</v>
      </c>
      <c r="B6" s="7"/>
      <c r="C6" s="7"/>
      <c r="E6" s="1272"/>
      <c r="F6" s="1272"/>
      <c r="G6" s="1272"/>
      <c r="H6" s="1272"/>
      <c r="I6" s="1272"/>
      <c r="J6" s="1272"/>
      <c r="K6" s="1272"/>
      <c r="L6" s="1272"/>
      <c r="M6" s="1272"/>
      <c r="P6" s="55"/>
      <c r="S6" s="55"/>
      <c r="V6" s="55"/>
      <c r="Y6" s="55"/>
      <c r="AB6" s="55"/>
      <c r="AE6" s="55"/>
      <c r="AH6" s="55"/>
      <c r="AK6" s="55"/>
      <c r="AN6" s="55"/>
      <c r="AQ6" s="55"/>
      <c r="AT6" s="55"/>
      <c r="AW6" s="55"/>
      <c r="AZ6" s="55"/>
      <c r="BC6" s="55"/>
      <c r="BF6" s="55"/>
      <c r="BI6" s="55"/>
      <c r="BL6" s="55"/>
      <c r="BO6" s="55"/>
      <c r="BR6" s="55"/>
      <c r="BU6" s="55"/>
      <c r="BX6" s="55"/>
      <c r="CA6" s="55"/>
      <c r="CD6" s="55"/>
      <c r="CG6" s="55"/>
    </row>
    <row r="7" spans="1:106" ht="18">
      <c r="A7" s="1" t="str">
        <f>CONSOLIDADA!A6</f>
        <v>ENDEREÇO: RUA HARMONIA ESQUINA COM RUA DO AMOR, BAIRRO JARDIM GLORIA II, VARZEA GRANDE-MT</v>
      </c>
      <c r="B7" s="7"/>
      <c r="C7" s="7"/>
      <c r="D7" s="56"/>
      <c r="E7" s="1272"/>
      <c r="F7" s="1272"/>
      <c r="G7" s="1272"/>
      <c r="H7" s="1272"/>
      <c r="I7" s="1272"/>
      <c r="J7" s="1272"/>
      <c r="K7" s="1272"/>
      <c r="L7" s="1272"/>
      <c r="M7" s="1272"/>
      <c r="P7" s="55"/>
      <c r="S7" s="55"/>
      <c r="V7" s="55"/>
      <c r="Y7" s="55"/>
      <c r="AB7" s="55"/>
      <c r="AE7" s="55"/>
      <c r="AH7" s="55"/>
      <c r="AK7" s="55"/>
      <c r="AN7" s="55"/>
      <c r="AQ7" s="55"/>
      <c r="AT7" s="55"/>
      <c r="AW7" s="55"/>
      <c r="AZ7" s="55"/>
      <c r="BC7" s="55"/>
      <c r="BF7" s="55"/>
      <c r="BI7" s="55"/>
      <c r="BL7" s="55"/>
      <c r="BO7" s="55"/>
      <c r="BR7" s="55"/>
      <c r="BU7" s="55"/>
      <c r="BX7" s="55"/>
      <c r="CA7" s="55"/>
      <c r="CD7" s="55"/>
      <c r="CG7" s="55"/>
    </row>
    <row r="8" spans="1:106" ht="18.75" thickBot="1">
      <c r="A8" s="1" t="str">
        <f>CONSOLIDADA!A7</f>
        <v>MUNICÍPIO:  VARZEA GRANDE- MT</v>
      </c>
      <c r="B8" s="59"/>
      <c r="C8" s="59"/>
      <c r="E8" s="226" t="s">
        <v>661</v>
      </c>
      <c r="F8" s="133"/>
      <c r="G8" s="1221" t="str">
        <f>PLANILHA!E7</f>
        <v>DESONERADO</v>
      </c>
      <c r="H8" s="1221"/>
      <c r="I8" s="1221"/>
      <c r="J8" s="227"/>
      <c r="K8" s="227"/>
      <c r="L8" s="226" t="s">
        <v>835</v>
      </c>
      <c r="M8" s="319">
        <f>PLANILHA!H7</f>
        <v>0</v>
      </c>
      <c r="N8" s="27"/>
      <c r="O8" s="27"/>
      <c r="P8" s="55"/>
      <c r="Q8" s="14"/>
      <c r="R8" s="55"/>
      <c r="S8" s="55"/>
      <c r="T8" s="14"/>
      <c r="U8" s="55"/>
      <c r="V8" s="55"/>
      <c r="W8" s="14"/>
      <c r="X8" s="55"/>
      <c r="Y8" s="55"/>
      <c r="Z8" s="14"/>
      <c r="AA8" s="55"/>
      <c r="AB8" s="55"/>
      <c r="AC8" s="14"/>
      <c r="AD8" s="55"/>
      <c r="AE8" s="55"/>
      <c r="AF8" s="14"/>
      <c r="AG8" s="55"/>
      <c r="AH8" s="55"/>
      <c r="AI8" s="14"/>
      <c r="AJ8" s="55"/>
      <c r="AK8" s="55"/>
      <c r="AL8" s="14"/>
      <c r="AM8" s="55"/>
      <c r="AN8" s="55"/>
      <c r="AO8" s="14"/>
      <c r="AP8" s="55"/>
      <c r="AQ8" s="55"/>
      <c r="AR8" s="14"/>
      <c r="AS8" s="55"/>
      <c r="AT8" s="55"/>
      <c r="AU8" s="14"/>
      <c r="AV8" s="55"/>
      <c r="AW8" s="55"/>
      <c r="AX8" s="14"/>
      <c r="AY8" s="55"/>
      <c r="AZ8" s="55"/>
      <c r="BA8" s="14"/>
      <c r="BB8" s="55"/>
      <c r="BC8" s="55"/>
      <c r="BD8" s="14"/>
      <c r="BE8" s="55"/>
      <c r="BF8" s="55"/>
      <c r="BG8" s="14"/>
      <c r="BH8" s="55"/>
      <c r="BI8" s="55"/>
      <c r="BJ8" s="14"/>
      <c r="BK8" s="55"/>
      <c r="BL8" s="55"/>
      <c r="BM8" s="14"/>
      <c r="BN8" s="55"/>
      <c r="BO8" s="55"/>
      <c r="BP8" s="14"/>
      <c r="BQ8" s="55"/>
      <c r="BR8" s="55"/>
      <c r="BS8" s="14"/>
      <c r="BT8" s="55"/>
      <c r="BU8" s="55"/>
      <c r="BV8" s="14"/>
      <c r="BW8" s="55"/>
      <c r="BX8" s="55"/>
      <c r="BY8" s="14"/>
      <c r="BZ8" s="55"/>
      <c r="CA8" s="55"/>
      <c r="CB8" s="14"/>
      <c r="CC8" s="55"/>
      <c r="CD8" s="55"/>
      <c r="CE8" s="14"/>
      <c r="CF8" s="55"/>
      <c r="CG8" s="55"/>
      <c r="CH8" s="14"/>
      <c r="CI8" s="55"/>
      <c r="CJ8" s="55"/>
      <c r="CK8" s="55"/>
      <c r="CL8" s="55"/>
      <c r="CM8" s="55"/>
      <c r="CN8" s="55"/>
      <c r="CO8" s="55"/>
      <c r="CP8" s="55"/>
      <c r="CQ8" s="55"/>
      <c r="CR8" s="55"/>
      <c r="CS8" s="55"/>
      <c r="CT8" s="55"/>
      <c r="CU8" s="55"/>
      <c r="CV8" s="55"/>
      <c r="CW8" s="55"/>
      <c r="CX8" s="55"/>
      <c r="CY8" s="55"/>
      <c r="CZ8" s="55"/>
      <c r="DA8" s="55"/>
    </row>
    <row r="9" spans="1:106" s="10" customFormat="1" ht="16.5" customHeight="1" thickBot="1">
      <c r="A9" s="1273" t="s">
        <v>663</v>
      </c>
      <c r="B9" s="1276" t="e">
        <f>PLANILHA!#REF!</f>
        <v>#REF!</v>
      </c>
      <c r="C9" s="1277" t="e">
        <f>PLANILHA!#REF!</f>
        <v>#REF!</v>
      </c>
      <c r="D9" s="1280" t="s">
        <v>664</v>
      </c>
      <c r="E9" s="1283" t="s">
        <v>875</v>
      </c>
      <c r="F9" s="1241" t="e">
        <f>PLANILHA!#REF!</f>
        <v>#REF!</v>
      </c>
      <c r="G9" s="1222" t="s">
        <v>876</v>
      </c>
      <c r="H9" s="1223"/>
      <c r="I9" s="1223"/>
      <c r="J9" s="1223"/>
      <c r="K9" s="1224"/>
      <c r="L9" s="1222" t="s">
        <v>817</v>
      </c>
      <c r="M9" s="1223"/>
      <c r="N9" s="1223"/>
      <c r="O9" s="1224"/>
      <c r="P9" s="1165" t="s">
        <v>128</v>
      </c>
      <c r="Q9" s="1165"/>
      <c r="R9" s="1165"/>
      <c r="S9" s="1232" t="s">
        <v>116</v>
      </c>
      <c r="T9" s="1232"/>
      <c r="U9" s="1232"/>
      <c r="V9" s="1165" t="s">
        <v>129</v>
      </c>
      <c r="W9" s="1165"/>
      <c r="X9" s="1165"/>
      <c r="Y9" s="1233" t="s">
        <v>117</v>
      </c>
      <c r="Z9" s="1234"/>
      <c r="AA9" s="1235"/>
      <c r="AB9" s="1165" t="s">
        <v>130</v>
      </c>
      <c r="AC9" s="1165"/>
      <c r="AD9" s="1165"/>
      <c r="AE9" s="1232" t="s">
        <v>118</v>
      </c>
      <c r="AF9" s="1232"/>
      <c r="AG9" s="1232"/>
      <c r="AH9" s="1165" t="s">
        <v>131</v>
      </c>
      <c r="AI9" s="1165"/>
      <c r="AJ9" s="1165"/>
      <c r="AK9" s="1233" t="s">
        <v>119</v>
      </c>
      <c r="AL9" s="1234"/>
      <c r="AM9" s="1235"/>
      <c r="AN9" s="1165" t="s">
        <v>132</v>
      </c>
      <c r="AO9" s="1165"/>
      <c r="AP9" s="1165"/>
      <c r="AQ9" s="1232" t="s">
        <v>120</v>
      </c>
      <c r="AR9" s="1232"/>
      <c r="AS9" s="1232"/>
      <c r="AT9" s="1165" t="s">
        <v>133</v>
      </c>
      <c r="AU9" s="1165"/>
      <c r="AV9" s="1165"/>
      <c r="AW9" s="1232" t="s">
        <v>121</v>
      </c>
      <c r="AX9" s="1232"/>
      <c r="AY9" s="1232"/>
      <c r="AZ9" s="1165" t="s">
        <v>134</v>
      </c>
      <c r="BA9" s="1165"/>
      <c r="BB9" s="1165"/>
      <c r="BC9" s="1232" t="s">
        <v>122</v>
      </c>
      <c r="BD9" s="1232"/>
      <c r="BE9" s="1232"/>
      <c r="BF9" s="1165" t="s">
        <v>135</v>
      </c>
      <c r="BG9" s="1165"/>
      <c r="BH9" s="1165"/>
      <c r="BI9" s="1232" t="s">
        <v>123</v>
      </c>
      <c r="BJ9" s="1232"/>
      <c r="BK9" s="1232"/>
      <c r="BL9" s="1165" t="s">
        <v>136</v>
      </c>
      <c r="BM9" s="1165"/>
      <c r="BN9" s="1165"/>
      <c r="BO9" s="1232" t="s">
        <v>124</v>
      </c>
      <c r="BP9" s="1232"/>
      <c r="BQ9" s="1232"/>
      <c r="BR9" s="1165" t="s">
        <v>137</v>
      </c>
      <c r="BS9" s="1165"/>
      <c r="BT9" s="1165"/>
      <c r="BU9" s="1232" t="s">
        <v>125</v>
      </c>
      <c r="BV9" s="1232"/>
      <c r="BW9" s="1232"/>
      <c r="BX9" s="1165" t="s">
        <v>138</v>
      </c>
      <c r="BY9" s="1165"/>
      <c r="BZ9" s="1165"/>
      <c r="CA9" s="1232" t="s">
        <v>126</v>
      </c>
      <c r="CB9" s="1232"/>
      <c r="CC9" s="1232"/>
      <c r="CD9" s="1165" t="s">
        <v>139</v>
      </c>
      <c r="CE9" s="1165"/>
      <c r="CF9" s="1165"/>
      <c r="CG9" s="1232" t="s">
        <v>127</v>
      </c>
      <c r="CH9" s="1232"/>
      <c r="CI9" s="1232"/>
      <c r="CJ9" s="1165" t="s">
        <v>112</v>
      </c>
      <c r="CK9" s="1165"/>
      <c r="CL9" s="1165"/>
      <c r="CM9" s="1232" t="s">
        <v>113</v>
      </c>
      <c r="CN9" s="1232"/>
      <c r="CO9" s="1232"/>
      <c r="CP9" s="1165" t="s">
        <v>758</v>
      </c>
      <c r="CQ9" s="1165"/>
      <c r="CR9" s="1165"/>
      <c r="CS9" s="1232" t="s">
        <v>114</v>
      </c>
      <c r="CT9" s="1232"/>
      <c r="CU9" s="1232"/>
      <c r="CV9" s="1252" t="s">
        <v>752</v>
      </c>
      <c r="CW9" s="1252"/>
      <c r="CX9" s="1252"/>
      <c r="CY9" s="1252" t="s">
        <v>115</v>
      </c>
      <c r="CZ9" s="1252"/>
      <c r="DA9" s="1252"/>
      <c r="DB9" s="14"/>
    </row>
    <row r="10" spans="1:106" s="10" customFormat="1" ht="16.5" customHeight="1" thickBot="1">
      <c r="A10" s="1274"/>
      <c r="B10" s="1276"/>
      <c r="C10" s="1278"/>
      <c r="D10" s="1281"/>
      <c r="E10" s="1284"/>
      <c r="F10" s="1242"/>
      <c r="G10" s="1225"/>
      <c r="H10" s="1226"/>
      <c r="I10" s="1226"/>
      <c r="J10" s="1226"/>
      <c r="K10" s="1227"/>
      <c r="L10" s="1225"/>
      <c r="M10" s="1226"/>
      <c r="N10" s="1226"/>
      <c r="O10" s="1227"/>
      <c r="P10" s="1269" t="s">
        <v>762</v>
      </c>
      <c r="Q10" s="1270" t="s">
        <v>759</v>
      </c>
      <c r="R10" s="252" t="s">
        <v>760</v>
      </c>
      <c r="S10" s="1269" t="s">
        <v>762</v>
      </c>
      <c r="T10" s="1270" t="s">
        <v>759</v>
      </c>
      <c r="U10" s="252" t="s">
        <v>760</v>
      </c>
      <c r="V10" s="1269" t="s">
        <v>762</v>
      </c>
      <c r="W10" s="1270" t="s">
        <v>759</v>
      </c>
      <c r="X10" s="252" t="s">
        <v>760</v>
      </c>
      <c r="Y10" s="1269" t="s">
        <v>762</v>
      </c>
      <c r="Z10" s="1270" t="s">
        <v>759</v>
      </c>
      <c r="AA10" s="252" t="s">
        <v>760</v>
      </c>
      <c r="AB10" s="1269" t="s">
        <v>762</v>
      </c>
      <c r="AC10" s="1270" t="s">
        <v>759</v>
      </c>
      <c r="AD10" s="252" t="s">
        <v>760</v>
      </c>
      <c r="AE10" s="1269" t="s">
        <v>762</v>
      </c>
      <c r="AF10" s="1270" t="s">
        <v>759</v>
      </c>
      <c r="AG10" s="252" t="s">
        <v>760</v>
      </c>
      <c r="AH10" s="1269" t="s">
        <v>762</v>
      </c>
      <c r="AI10" s="1270" t="s">
        <v>759</v>
      </c>
      <c r="AJ10" s="252" t="s">
        <v>760</v>
      </c>
      <c r="AK10" s="1269" t="s">
        <v>762</v>
      </c>
      <c r="AL10" s="1270" t="s">
        <v>759</v>
      </c>
      <c r="AM10" s="252" t="s">
        <v>760</v>
      </c>
      <c r="AN10" s="1269" t="s">
        <v>762</v>
      </c>
      <c r="AO10" s="1270" t="s">
        <v>759</v>
      </c>
      <c r="AP10" s="252" t="s">
        <v>760</v>
      </c>
      <c r="AQ10" s="1269" t="s">
        <v>762</v>
      </c>
      <c r="AR10" s="1270" t="s">
        <v>759</v>
      </c>
      <c r="AS10" s="252" t="s">
        <v>760</v>
      </c>
      <c r="AT10" s="1269" t="s">
        <v>762</v>
      </c>
      <c r="AU10" s="1270" t="s">
        <v>759</v>
      </c>
      <c r="AV10" s="252" t="s">
        <v>760</v>
      </c>
      <c r="AW10" s="1269" t="s">
        <v>762</v>
      </c>
      <c r="AX10" s="1270" t="s">
        <v>759</v>
      </c>
      <c r="AY10" s="252" t="s">
        <v>760</v>
      </c>
      <c r="AZ10" s="1269" t="s">
        <v>762</v>
      </c>
      <c r="BA10" s="1270" t="s">
        <v>759</v>
      </c>
      <c r="BB10" s="252" t="s">
        <v>760</v>
      </c>
      <c r="BC10" s="1269" t="s">
        <v>762</v>
      </c>
      <c r="BD10" s="1270" t="s">
        <v>759</v>
      </c>
      <c r="BE10" s="252" t="s">
        <v>760</v>
      </c>
      <c r="BF10" s="1269" t="s">
        <v>762</v>
      </c>
      <c r="BG10" s="1270" t="s">
        <v>759</v>
      </c>
      <c r="BH10" s="252" t="s">
        <v>760</v>
      </c>
      <c r="BI10" s="1269" t="s">
        <v>762</v>
      </c>
      <c r="BJ10" s="1270" t="s">
        <v>759</v>
      </c>
      <c r="BK10" s="252" t="s">
        <v>760</v>
      </c>
      <c r="BL10" s="1269" t="s">
        <v>762</v>
      </c>
      <c r="BM10" s="1270" t="s">
        <v>759</v>
      </c>
      <c r="BN10" s="252" t="s">
        <v>760</v>
      </c>
      <c r="BO10" s="1269" t="s">
        <v>762</v>
      </c>
      <c r="BP10" s="1270" t="s">
        <v>759</v>
      </c>
      <c r="BQ10" s="252" t="s">
        <v>760</v>
      </c>
      <c r="BR10" s="1269" t="s">
        <v>762</v>
      </c>
      <c r="BS10" s="1270" t="s">
        <v>759</v>
      </c>
      <c r="BT10" s="252" t="s">
        <v>760</v>
      </c>
      <c r="BU10" s="1269" t="s">
        <v>762</v>
      </c>
      <c r="BV10" s="1270" t="s">
        <v>759</v>
      </c>
      <c r="BW10" s="252" t="s">
        <v>760</v>
      </c>
      <c r="BX10" s="1269" t="s">
        <v>762</v>
      </c>
      <c r="BY10" s="1270" t="s">
        <v>759</v>
      </c>
      <c r="BZ10" s="252" t="s">
        <v>760</v>
      </c>
      <c r="CA10" s="1269" t="s">
        <v>762</v>
      </c>
      <c r="CB10" s="1270" t="s">
        <v>759</v>
      </c>
      <c r="CC10" s="252" t="s">
        <v>760</v>
      </c>
      <c r="CD10" s="1269" t="s">
        <v>762</v>
      </c>
      <c r="CE10" s="1270" t="s">
        <v>759</v>
      </c>
      <c r="CF10" s="252" t="s">
        <v>760</v>
      </c>
      <c r="CG10" s="1269" t="s">
        <v>762</v>
      </c>
      <c r="CH10" s="1270" t="s">
        <v>759</v>
      </c>
      <c r="CI10" s="252" t="s">
        <v>760</v>
      </c>
      <c r="CJ10" s="1269" t="s">
        <v>762</v>
      </c>
      <c r="CK10" s="1270" t="s">
        <v>759</v>
      </c>
      <c r="CL10" s="252" t="s">
        <v>760</v>
      </c>
      <c r="CM10" s="1269" t="s">
        <v>762</v>
      </c>
      <c r="CN10" s="1270" t="s">
        <v>759</v>
      </c>
      <c r="CO10" s="252" t="s">
        <v>760</v>
      </c>
      <c r="CP10" s="1269" t="s">
        <v>762</v>
      </c>
      <c r="CQ10" s="1270" t="s">
        <v>759</v>
      </c>
      <c r="CR10" s="252" t="s">
        <v>760</v>
      </c>
      <c r="CS10" s="1269" t="s">
        <v>762</v>
      </c>
      <c r="CT10" s="1270" t="s">
        <v>759</v>
      </c>
      <c r="CU10" s="252" t="s">
        <v>760</v>
      </c>
      <c r="CV10" s="1269" t="s">
        <v>762</v>
      </c>
      <c r="CW10" s="1270" t="s">
        <v>759</v>
      </c>
      <c r="CX10" s="252" t="s">
        <v>760</v>
      </c>
      <c r="CY10" s="1269" t="s">
        <v>762</v>
      </c>
      <c r="CZ10" s="1270" t="s">
        <v>759</v>
      </c>
      <c r="DA10" s="252" t="s">
        <v>760</v>
      </c>
      <c r="DB10" s="14"/>
    </row>
    <row r="11" spans="1:106" s="10" customFormat="1" ht="32.25" thickBot="1">
      <c r="A11" s="1275"/>
      <c r="B11" s="1276"/>
      <c r="C11" s="1279"/>
      <c r="D11" s="1282"/>
      <c r="E11" s="1285"/>
      <c r="F11" s="1243"/>
      <c r="G11" s="236" t="s">
        <v>816</v>
      </c>
      <c r="H11" s="282" t="s">
        <v>891</v>
      </c>
      <c r="I11" s="371" t="s">
        <v>892</v>
      </c>
      <c r="J11" s="236" t="s">
        <v>893</v>
      </c>
      <c r="K11" s="236" t="s">
        <v>894</v>
      </c>
      <c r="L11" s="235" t="s">
        <v>665</v>
      </c>
      <c r="M11" s="234" t="s">
        <v>816</v>
      </c>
      <c r="N11" s="34" t="s">
        <v>893</v>
      </c>
      <c r="O11" s="34" t="s">
        <v>894</v>
      </c>
      <c r="P11" s="1269"/>
      <c r="Q11" s="1270"/>
      <c r="R11" s="252" t="s">
        <v>761</v>
      </c>
      <c r="S11" s="1269"/>
      <c r="T11" s="1270"/>
      <c r="U11" s="252" t="s">
        <v>761</v>
      </c>
      <c r="V11" s="1269"/>
      <c r="W11" s="1270"/>
      <c r="X11" s="252" t="s">
        <v>761</v>
      </c>
      <c r="Y11" s="1269"/>
      <c r="Z11" s="1270"/>
      <c r="AA11" s="252" t="s">
        <v>761</v>
      </c>
      <c r="AB11" s="1269"/>
      <c r="AC11" s="1270"/>
      <c r="AD11" s="252" t="s">
        <v>761</v>
      </c>
      <c r="AE11" s="1269"/>
      <c r="AF11" s="1270"/>
      <c r="AG11" s="252" t="s">
        <v>761</v>
      </c>
      <c r="AH11" s="1269"/>
      <c r="AI11" s="1270"/>
      <c r="AJ11" s="252" t="s">
        <v>761</v>
      </c>
      <c r="AK11" s="1269"/>
      <c r="AL11" s="1270"/>
      <c r="AM11" s="252" t="s">
        <v>761</v>
      </c>
      <c r="AN11" s="1269"/>
      <c r="AO11" s="1270"/>
      <c r="AP11" s="252" t="s">
        <v>761</v>
      </c>
      <c r="AQ11" s="1269"/>
      <c r="AR11" s="1270"/>
      <c r="AS11" s="252" t="s">
        <v>761</v>
      </c>
      <c r="AT11" s="1269"/>
      <c r="AU11" s="1270"/>
      <c r="AV11" s="252" t="s">
        <v>761</v>
      </c>
      <c r="AW11" s="1269"/>
      <c r="AX11" s="1270"/>
      <c r="AY11" s="252" t="s">
        <v>761</v>
      </c>
      <c r="AZ11" s="1269"/>
      <c r="BA11" s="1270"/>
      <c r="BB11" s="252" t="s">
        <v>761</v>
      </c>
      <c r="BC11" s="1269"/>
      <c r="BD11" s="1270"/>
      <c r="BE11" s="252" t="s">
        <v>761</v>
      </c>
      <c r="BF11" s="1269"/>
      <c r="BG11" s="1270"/>
      <c r="BH11" s="252" t="s">
        <v>761</v>
      </c>
      <c r="BI11" s="1269"/>
      <c r="BJ11" s="1270"/>
      <c r="BK11" s="252" t="s">
        <v>761</v>
      </c>
      <c r="BL11" s="1269"/>
      <c r="BM11" s="1270"/>
      <c r="BN11" s="252" t="s">
        <v>761</v>
      </c>
      <c r="BO11" s="1269"/>
      <c r="BP11" s="1270"/>
      <c r="BQ11" s="252" t="s">
        <v>761</v>
      </c>
      <c r="BR11" s="1269"/>
      <c r="BS11" s="1270"/>
      <c r="BT11" s="252" t="s">
        <v>761</v>
      </c>
      <c r="BU11" s="1269"/>
      <c r="BV11" s="1270"/>
      <c r="BW11" s="252" t="s">
        <v>761</v>
      </c>
      <c r="BX11" s="1269"/>
      <c r="BY11" s="1270"/>
      <c r="BZ11" s="252" t="s">
        <v>761</v>
      </c>
      <c r="CA11" s="1269"/>
      <c r="CB11" s="1270"/>
      <c r="CC11" s="252" t="s">
        <v>761</v>
      </c>
      <c r="CD11" s="1269"/>
      <c r="CE11" s="1270"/>
      <c r="CF11" s="252" t="s">
        <v>761</v>
      </c>
      <c r="CG11" s="1269"/>
      <c r="CH11" s="1270"/>
      <c r="CI11" s="252" t="s">
        <v>761</v>
      </c>
      <c r="CJ11" s="1269"/>
      <c r="CK11" s="1270"/>
      <c r="CL11" s="252" t="s">
        <v>761</v>
      </c>
      <c r="CM11" s="1269"/>
      <c r="CN11" s="1270"/>
      <c r="CO11" s="252" t="s">
        <v>761</v>
      </c>
      <c r="CP11" s="1269"/>
      <c r="CQ11" s="1270"/>
      <c r="CR11" s="252" t="s">
        <v>761</v>
      </c>
      <c r="CS11" s="1269"/>
      <c r="CT11" s="1270"/>
      <c r="CU11" s="252" t="s">
        <v>761</v>
      </c>
      <c r="CV11" s="1269"/>
      <c r="CW11" s="1270"/>
      <c r="CX11" s="252" t="s">
        <v>761</v>
      </c>
      <c r="CY11" s="1269"/>
      <c r="CZ11" s="1270"/>
      <c r="DA11" s="252" t="s">
        <v>761</v>
      </c>
      <c r="DB11" s="14"/>
    </row>
    <row r="12" spans="1:106" s="210" customFormat="1">
      <c r="A12" s="255" t="s">
        <v>723</v>
      </c>
      <c r="B12" s="244"/>
      <c r="C12" s="244"/>
      <c r="D12" s="256" t="s">
        <v>738</v>
      </c>
      <c r="E12" s="257"/>
      <c r="F12" s="268"/>
      <c r="G12" s="190"/>
      <c r="H12" s="275"/>
      <c r="I12" s="367"/>
      <c r="J12" s="190"/>
      <c r="K12" s="190"/>
      <c r="L12" s="190"/>
      <c r="M12" s="62"/>
      <c r="N12" s="237"/>
      <c r="O12" s="237"/>
      <c r="P12" s="200"/>
      <c r="Q12" s="70"/>
      <c r="R12" s="203"/>
      <c r="S12" s="290"/>
      <c r="T12" s="291"/>
      <c r="U12" s="292"/>
      <c r="V12" s="200"/>
      <c r="W12" s="70"/>
      <c r="X12" s="203"/>
      <c r="Y12" s="290"/>
      <c r="Z12" s="291"/>
      <c r="AA12" s="292"/>
      <c r="AB12" s="200"/>
      <c r="AC12" s="70"/>
      <c r="AD12" s="203"/>
      <c r="AE12" s="290"/>
      <c r="AF12" s="291"/>
      <c r="AG12" s="292"/>
      <c r="AH12" s="200"/>
      <c r="AI12" s="70"/>
      <c r="AJ12" s="203"/>
      <c r="AK12" s="290"/>
      <c r="AL12" s="291"/>
      <c r="AM12" s="292"/>
      <c r="AN12" s="200"/>
      <c r="AO12" s="70"/>
      <c r="AP12" s="203"/>
      <c r="AQ12" s="290"/>
      <c r="AR12" s="291"/>
      <c r="AS12" s="292"/>
      <c r="AT12" s="200"/>
      <c r="AU12" s="70"/>
      <c r="AV12" s="203"/>
      <c r="AW12" s="290"/>
      <c r="AX12" s="291"/>
      <c r="AY12" s="292"/>
      <c r="AZ12" s="200"/>
      <c r="BA12" s="70"/>
      <c r="BB12" s="203"/>
      <c r="BC12" s="290"/>
      <c r="BD12" s="291"/>
      <c r="BE12" s="292"/>
      <c r="BF12" s="200"/>
      <c r="BG12" s="70"/>
      <c r="BH12" s="203"/>
      <c r="BI12" s="290"/>
      <c r="BJ12" s="291"/>
      <c r="BK12" s="292"/>
      <c r="BL12" s="200"/>
      <c r="BM12" s="70"/>
      <c r="BN12" s="203"/>
      <c r="BO12" s="290"/>
      <c r="BP12" s="291"/>
      <c r="BQ12" s="292"/>
      <c r="BR12" s="200"/>
      <c r="BS12" s="70"/>
      <c r="BT12" s="203"/>
      <c r="BU12" s="290"/>
      <c r="BV12" s="291"/>
      <c r="BW12" s="292"/>
      <c r="BX12" s="200"/>
      <c r="BY12" s="70"/>
      <c r="BZ12" s="203"/>
      <c r="CA12" s="290"/>
      <c r="CB12" s="291"/>
      <c r="CC12" s="292"/>
      <c r="CD12" s="200"/>
      <c r="CE12" s="70"/>
      <c r="CF12" s="203"/>
      <c r="CG12" s="290"/>
      <c r="CH12" s="291"/>
      <c r="CI12" s="292"/>
      <c r="CJ12" s="202"/>
      <c r="CK12" s="70"/>
      <c r="CL12" s="204"/>
      <c r="CM12" s="202"/>
      <c r="CN12" s="70"/>
      <c r="CO12" s="204"/>
      <c r="CP12" s="205"/>
      <c r="CQ12" s="70"/>
      <c r="CR12" s="204"/>
      <c r="CS12" s="205"/>
      <c r="CT12" s="70"/>
      <c r="CU12" s="204"/>
      <c r="CV12" s="202"/>
      <c r="CW12" s="70"/>
      <c r="CX12" s="204"/>
      <c r="CY12" s="205"/>
      <c r="CZ12" s="70"/>
      <c r="DA12" s="204"/>
      <c r="DB12" s="209"/>
    </row>
    <row r="13" spans="1:106" s="210" customFormat="1">
      <c r="A13" s="258" t="s">
        <v>724</v>
      </c>
      <c r="B13" s="460" t="s">
        <v>915</v>
      </c>
      <c r="C13" s="308" t="s">
        <v>916</v>
      </c>
      <c r="D13" s="309" t="s">
        <v>429</v>
      </c>
      <c r="E13" s="308" t="s">
        <v>673</v>
      </c>
      <c r="F13" s="473">
        <v>2.68</v>
      </c>
      <c r="G13" s="474">
        <v>5145</v>
      </c>
      <c r="H13" s="283">
        <f t="shared" ref="H13:I32" si="0">G13</f>
        <v>5145</v>
      </c>
      <c r="I13" s="372">
        <f t="shared" si="0"/>
        <v>5145</v>
      </c>
      <c r="J13" s="132">
        <f>H13-G13</f>
        <v>0</v>
      </c>
      <c r="K13" s="132">
        <f>I13-H13</f>
        <v>0</v>
      </c>
      <c r="L13" s="39" t="e">
        <f t="shared" ref="L13:L35" si="1">ROUND((F13*(1+$M$8))*(1+$G$8),2)</f>
        <v>#VALUE!</v>
      </c>
      <c r="M13" s="40" t="e">
        <f>TRUNC(L13*G13,2)</f>
        <v>#VALUE!</v>
      </c>
      <c r="N13" s="238" t="e">
        <f>TRUNC(L13*J13,2)</f>
        <v>#VALUE!</v>
      </c>
      <c r="O13" s="238" t="e">
        <f t="shared" ref="O13:O44" si="2">TRUNC(L13*K13,2)</f>
        <v>#VALUE!</v>
      </c>
      <c r="P13" s="207">
        <f t="shared" ref="P13:P72" si="3">Q13/$G13*100</f>
        <v>0</v>
      </c>
      <c r="Q13" s="70"/>
      <c r="R13" s="208" t="e">
        <f t="shared" ref="R13:R72" si="4">TRUNC(Q13*$L13,2)</f>
        <v>#VALUE!</v>
      </c>
      <c r="S13" s="207" t="e">
        <f t="shared" ref="S13:S72" si="5">T13/(IF($I13&lt;&gt;$H13,($J13+$K13),$J13))*100</f>
        <v>#DIV/0!</v>
      </c>
      <c r="T13" s="70"/>
      <c r="U13" s="192" t="e">
        <f t="shared" ref="U13:U72" si="6">TRUNC(T13*$L13,2)</f>
        <v>#VALUE!</v>
      </c>
      <c r="V13" s="206">
        <f t="shared" ref="V13:V72" si="7">W13/$G13*100</f>
        <v>0</v>
      </c>
      <c r="W13" s="70"/>
      <c r="X13" s="208" t="e">
        <f t="shared" ref="X13:X72" si="8">TRUNC(W13*$L13,2)</f>
        <v>#VALUE!</v>
      </c>
      <c r="Y13" s="207" t="e">
        <f t="shared" ref="Y13:Y72" si="9">Z13/(IF($I13&lt;&gt;$H13,($J13+$K13),$J13))*100</f>
        <v>#DIV/0!</v>
      </c>
      <c r="Z13" s="70"/>
      <c r="AA13" s="192" t="e">
        <f t="shared" ref="AA13:AA72" si="10">TRUNC(Z13*$L13,2)</f>
        <v>#VALUE!</v>
      </c>
      <c r="AB13" s="206">
        <f t="shared" ref="AB13:AB72" si="11">AC13/$G13*100</f>
        <v>0</v>
      </c>
      <c r="AC13" s="70"/>
      <c r="AD13" s="208" t="e">
        <f t="shared" ref="AD13:AD72" si="12">TRUNC(AC13*$L13,2)</f>
        <v>#VALUE!</v>
      </c>
      <c r="AE13" s="207" t="e">
        <f t="shared" ref="AE13:AE72" si="13">AF13/(IF($I13&lt;&gt;$H13,($J13+$K13),$J13))*100</f>
        <v>#DIV/0!</v>
      </c>
      <c r="AF13" s="70"/>
      <c r="AG13" s="192" t="e">
        <f t="shared" ref="AG13:AG72" si="14">TRUNC(AF13*$L13,2)</f>
        <v>#VALUE!</v>
      </c>
      <c r="AH13" s="206">
        <f t="shared" ref="AH13:AH72" si="15">AI13/$G13*100</f>
        <v>0</v>
      </c>
      <c r="AI13" s="70"/>
      <c r="AJ13" s="208" t="e">
        <f t="shared" ref="AJ13:AJ72" si="16">TRUNC(AI13*$L13,2)</f>
        <v>#VALUE!</v>
      </c>
      <c r="AK13" s="207" t="e">
        <f t="shared" ref="AK13:AK72" si="17">AL13/(IF($I13&lt;&gt;$H13,($J13+$K13),$J13))*100</f>
        <v>#DIV/0!</v>
      </c>
      <c r="AL13" s="70"/>
      <c r="AM13" s="192" t="e">
        <f t="shared" ref="AM13:AM72" si="18">TRUNC(AL13*$L13,2)</f>
        <v>#VALUE!</v>
      </c>
      <c r="AN13" s="206">
        <f t="shared" ref="AN13:AN72" si="19">AO13/$G13*100</f>
        <v>0</v>
      </c>
      <c r="AO13" s="70"/>
      <c r="AP13" s="208" t="e">
        <f t="shared" ref="AP13:AP72" si="20">TRUNC(AO13*$L13,2)</f>
        <v>#VALUE!</v>
      </c>
      <c r="AQ13" s="207" t="e">
        <f t="shared" ref="AQ13:AQ72" si="21">AR13/(IF($I13&lt;&gt;$H13,($J13+$K13),$J13))*100</f>
        <v>#DIV/0!</v>
      </c>
      <c r="AR13" s="70"/>
      <c r="AS13" s="192" t="e">
        <f t="shared" ref="AS13:AS72" si="22">TRUNC(AR13*$L13,2)</f>
        <v>#VALUE!</v>
      </c>
      <c r="AT13" s="206">
        <f t="shared" ref="AT13:AT72" si="23">AU13/$G13*100</f>
        <v>0</v>
      </c>
      <c r="AU13" s="70"/>
      <c r="AV13" s="208" t="e">
        <f t="shared" ref="AV13:AV72" si="24">TRUNC(AU13*$L13,2)</f>
        <v>#VALUE!</v>
      </c>
      <c r="AW13" s="207" t="e">
        <f t="shared" ref="AW13:AW72" si="25">AX13/(IF($I13&lt;&gt;$H13,($J13+$K13),$J13))*100</f>
        <v>#DIV/0!</v>
      </c>
      <c r="AX13" s="70"/>
      <c r="AY13" s="192" t="e">
        <f t="shared" ref="AY13:AY72" si="26">TRUNC(AX13*$L13,2)</f>
        <v>#VALUE!</v>
      </c>
      <c r="AZ13" s="206">
        <f t="shared" ref="AZ13:AZ72" si="27">BA13/$G13*100</f>
        <v>0</v>
      </c>
      <c r="BA13" s="70"/>
      <c r="BB13" s="208" t="e">
        <f t="shared" ref="BB13:BB72" si="28">TRUNC(BA13*$L13,2)</f>
        <v>#VALUE!</v>
      </c>
      <c r="BC13" s="207" t="e">
        <f t="shared" ref="BC13:BC72" si="29">BD13/(IF($I13&lt;&gt;$H13,($J13+$K13),$J13))*100</f>
        <v>#DIV/0!</v>
      </c>
      <c r="BD13" s="70"/>
      <c r="BE13" s="192" t="e">
        <f t="shared" ref="BE13:BE72" si="30">TRUNC(BD13*$L13,2)</f>
        <v>#VALUE!</v>
      </c>
      <c r="BF13" s="206">
        <f t="shared" ref="BF13:BF72" si="31">BG13/$G13*100</f>
        <v>0</v>
      </c>
      <c r="BG13" s="70"/>
      <c r="BH13" s="208" t="e">
        <f t="shared" ref="BH13:BH72" si="32">TRUNC(BG13*$L13,2)</f>
        <v>#VALUE!</v>
      </c>
      <c r="BI13" s="207" t="e">
        <f t="shared" ref="BI13:BI72" si="33">BJ13/(IF($I13&lt;&gt;$H13,($J13+$K13),$J13))*100</f>
        <v>#DIV/0!</v>
      </c>
      <c r="BJ13" s="70"/>
      <c r="BK13" s="192" t="e">
        <f t="shared" ref="BK13:BK72" si="34">TRUNC(BJ13*$L13,2)</f>
        <v>#VALUE!</v>
      </c>
      <c r="BL13" s="206">
        <f t="shared" ref="BL13:BL72" si="35">BM13/$G13*100</f>
        <v>0</v>
      </c>
      <c r="BM13" s="70"/>
      <c r="BN13" s="208" t="e">
        <f t="shared" ref="BN13:BN72" si="36">TRUNC(BM13*$L13,2)</f>
        <v>#VALUE!</v>
      </c>
      <c r="BO13" s="207" t="e">
        <f t="shared" ref="BO13:BO72" si="37">BP13/(IF($I13&lt;&gt;$H13,($J13+$K13),$J13))*100</f>
        <v>#DIV/0!</v>
      </c>
      <c r="BP13" s="70"/>
      <c r="BQ13" s="192" t="e">
        <f t="shared" ref="BQ13:BQ72" si="38">TRUNC(BP13*$L13,2)</f>
        <v>#VALUE!</v>
      </c>
      <c r="BR13" s="206">
        <f t="shared" ref="BR13:BR72" si="39">BS13/$G13*100</f>
        <v>0</v>
      </c>
      <c r="BS13" s="70"/>
      <c r="BT13" s="208" t="e">
        <f t="shared" ref="BT13:BT72" si="40">TRUNC(BS13*$L13,2)</f>
        <v>#VALUE!</v>
      </c>
      <c r="BU13" s="207" t="e">
        <f t="shared" ref="BU13:BU72" si="41">BV13/(IF($I13&lt;&gt;$H13,($J13+$K13),$J13))*100</f>
        <v>#DIV/0!</v>
      </c>
      <c r="BV13" s="70"/>
      <c r="BW13" s="192" t="e">
        <f t="shared" ref="BW13:BW72" si="42">TRUNC(BV13*$L13,2)</f>
        <v>#VALUE!</v>
      </c>
      <c r="BX13" s="206">
        <f t="shared" ref="BX13:BX72" si="43">BY13/$G13*100</f>
        <v>0</v>
      </c>
      <c r="BY13" s="70"/>
      <c r="BZ13" s="208" t="e">
        <f t="shared" ref="BZ13:BZ72" si="44">TRUNC(BY13*$L13,2)</f>
        <v>#VALUE!</v>
      </c>
      <c r="CA13" s="207" t="e">
        <f t="shared" ref="CA13:CA72" si="45">CB13/(IF($I13&lt;&gt;$H13,($J13+$K13),$J13))*100</f>
        <v>#DIV/0!</v>
      </c>
      <c r="CB13" s="70"/>
      <c r="CC13" s="192" t="e">
        <f t="shared" ref="CC13:CC72" si="46">TRUNC(CB13*$L13,2)</f>
        <v>#VALUE!</v>
      </c>
      <c r="CD13" s="206">
        <f t="shared" ref="CD13:CD72" si="47">CE13/$G13*100</f>
        <v>0</v>
      </c>
      <c r="CE13" s="70"/>
      <c r="CF13" s="208" t="e">
        <f t="shared" ref="CF13:CF72" si="48">TRUNC(CE13*$L13,2)</f>
        <v>#VALUE!</v>
      </c>
      <c r="CG13" s="207" t="e">
        <f t="shared" ref="CG13:CG72" si="49">CH13/(IF($I13&lt;&gt;$H13,($J13+$K13),$J13))*100</f>
        <v>#DIV/0!</v>
      </c>
      <c r="CH13" s="70"/>
      <c r="CI13" s="192" t="e">
        <f t="shared" ref="CI13:CI72" si="50">TRUNC(CH13*$L13,2)</f>
        <v>#VALUE!</v>
      </c>
      <c r="CJ13" s="207">
        <f t="shared" ref="CJ13:CJ72" si="51">CK13/$G13*100</f>
        <v>0</v>
      </c>
      <c r="CK13" s="70">
        <f t="shared" ref="CK13:CK72" si="52">W13+Q13+AC13+AI13+AO13+AU13+BA13+BG13+BM13+BS13+BY13+CE13</f>
        <v>0</v>
      </c>
      <c r="CL13" s="192" t="e">
        <f t="shared" ref="CL13:CL72" si="53">TRUNC(CK13*$L13,2)</f>
        <v>#VALUE!</v>
      </c>
      <c r="CM13" s="207" t="e">
        <f t="shared" ref="CM13:CM72" si="54">CN13/(IF($K13&lt;&gt;0,($I13-$G13),($H13-$G13)))*100</f>
        <v>#DIV/0!</v>
      </c>
      <c r="CN13" s="70">
        <f t="shared" ref="CN13:CN72" si="55">T13+Z13+AF13+AL13+AR13+AX13+BD13+BJ13+BP13+BV13+CB13+CH13</f>
        <v>0</v>
      </c>
      <c r="CO13" s="192" t="e">
        <f t="shared" ref="CO13:CO72" si="56">TRUNC(CN13*$L13,2)</f>
        <v>#VALUE!</v>
      </c>
      <c r="CP13" s="207">
        <f t="shared" ref="CP13:CP72" si="57">CQ13/$G13*100</f>
        <v>100</v>
      </c>
      <c r="CQ13" s="70">
        <f t="shared" ref="CQ13:CQ72" si="58">G13-CK13</f>
        <v>5145</v>
      </c>
      <c r="CR13" s="192" t="e">
        <f t="shared" ref="CR13:CR72" si="59">TRUNC(CQ13*$L13,2)</f>
        <v>#VALUE!</v>
      </c>
      <c r="CS13" s="207" t="e">
        <f t="shared" ref="CS13:CS72" si="60">CT13/(IF(I13&lt;&gt;H13,(I13-G13),(H13-G13)))*100</f>
        <v>#DIV/0!</v>
      </c>
      <c r="CT13" s="70">
        <f t="shared" ref="CT13:CT72" si="61">(IF(I13&lt;&gt;H13,(I13-G13),(H13-G13)))-CN13</f>
        <v>0</v>
      </c>
      <c r="CU13" s="192" t="e">
        <f t="shared" ref="CU13:CU72" si="62">TRUNC(CT13*$L13,2)</f>
        <v>#VALUE!</v>
      </c>
      <c r="CV13" s="202">
        <f t="shared" ref="CV13:CV72" si="63">$CW13/$I13</f>
        <v>0</v>
      </c>
      <c r="CW13" s="70">
        <f t="shared" ref="CW13:CW72" si="64">CK13+CN13</f>
        <v>0</v>
      </c>
      <c r="CX13" s="192" t="e">
        <f t="shared" ref="CX13:CX72" si="65">TRUNC(CW13*$L13,2)</f>
        <v>#VALUE!</v>
      </c>
      <c r="CY13" s="202">
        <f t="shared" ref="CY13:CY72" si="66">$CZ13/($G13+IF($K13&lt;&gt;0,$K13,$J13))</f>
        <v>1</v>
      </c>
      <c r="CZ13" s="70">
        <f t="shared" ref="CZ13:CZ72" si="67">CQ13+CT13</f>
        <v>5145</v>
      </c>
      <c r="DA13" s="192" t="e">
        <f t="shared" ref="DA13:DA72" si="68">TRUNC(CZ13*$L13,2)</f>
        <v>#VALUE!</v>
      </c>
      <c r="DB13" s="209"/>
    </row>
    <row r="14" spans="1:106" s="210" customFormat="1">
      <c r="A14" s="258" t="s">
        <v>675</v>
      </c>
      <c r="B14" s="460" t="s">
        <v>430</v>
      </c>
      <c r="C14" s="308" t="s">
        <v>431</v>
      </c>
      <c r="D14" s="309" t="s">
        <v>432</v>
      </c>
      <c r="E14" s="308" t="s">
        <v>673</v>
      </c>
      <c r="F14" s="473">
        <v>3.26</v>
      </c>
      <c r="G14" s="474">
        <v>3160</v>
      </c>
      <c r="H14" s="283">
        <f t="shared" si="0"/>
        <v>3160</v>
      </c>
      <c r="I14" s="372">
        <f t="shared" si="0"/>
        <v>3160</v>
      </c>
      <c r="J14" s="132">
        <f t="shared" ref="J14:J72" si="69">H14-G14</f>
        <v>0</v>
      </c>
      <c r="K14" s="132">
        <f t="shared" ref="K14:K72" si="70">I14-H14</f>
        <v>0</v>
      </c>
      <c r="L14" s="39" t="e">
        <f t="shared" si="1"/>
        <v>#VALUE!</v>
      </c>
      <c r="M14" s="40" t="e">
        <f t="shared" ref="M14:M72" si="71">TRUNC(L14*G14,2)</f>
        <v>#VALUE!</v>
      </c>
      <c r="N14" s="238" t="e">
        <f t="shared" ref="N14:N72" si="72">TRUNC(L14*J14,2)</f>
        <v>#VALUE!</v>
      </c>
      <c r="O14" s="238" t="e">
        <f t="shared" si="2"/>
        <v>#VALUE!</v>
      </c>
      <c r="P14" s="207">
        <f t="shared" si="3"/>
        <v>0</v>
      </c>
      <c r="Q14" s="70"/>
      <c r="R14" s="208" t="e">
        <f t="shared" si="4"/>
        <v>#VALUE!</v>
      </c>
      <c r="S14" s="207" t="e">
        <f t="shared" si="5"/>
        <v>#DIV/0!</v>
      </c>
      <c r="T14" s="70"/>
      <c r="U14" s="192" t="e">
        <f t="shared" si="6"/>
        <v>#VALUE!</v>
      </c>
      <c r="V14" s="206">
        <f t="shared" si="7"/>
        <v>0</v>
      </c>
      <c r="W14" s="70"/>
      <c r="X14" s="208" t="e">
        <f t="shared" si="8"/>
        <v>#VALUE!</v>
      </c>
      <c r="Y14" s="207" t="e">
        <f t="shared" si="9"/>
        <v>#DIV/0!</v>
      </c>
      <c r="Z14" s="70"/>
      <c r="AA14" s="192" t="e">
        <f t="shared" si="10"/>
        <v>#VALUE!</v>
      </c>
      <c r="AB14" s="206">
        <f t="shared" si="11"/>
        <v>0</v>
      </c>
      <c r="AC14" s="70"/>
      <c r="AD14" s="208" t="e">
        <f t="shared" si="12"/>
        <v>#VALUE!</v>
      </c>
      <c r="AE14" s="207" t="e">
        <f t="shared" si="13"/>
        <v>#DIV/0!</v>
      </c>
      <c r="AF14" s="70"/>
      <c r="AG14" s="192" t="e">
        <f t="shared" si="14"/>
        <v>#VALUE!</v>
      </c>
      <c r="AH14" s="206">
        <f t="shared" si="15"/>
        <v>0</v>
      </c>
      <c r="AI14" s="70"/>
      <c r="AJ14" s="208" t="e">
        <f t="shared" si="16"/>
        <v>#VALUE!</v>
      </c>
      <c r="AK14" s="207" t="e">
        <f t="shared" si="17"/>
        <v>#DIV/0!</v>
      </c>
      <c r="AL14" s="70"/>
      <c r="AM14" s="192" t="e">
        <f t="shared" si="18"/>
        <v>#VALUE!</v>
      </c>
      <c r="AN14" s="206">
        <f t="shared" si="19"/>
        <v>0</v>
      </c>
      <c r="AO14" s="70"/>
      <c r="AP14" s="208" t="e">
        <f t="shared" si="20"/>
        <v>#VALUE!</v>
      </c>
      <c r="AQ14" s="207" t="e">
        <f t="shared" si="21"/>
        <v>#DIV/0!</v>
      </c>
      <c r="AR14" s="70"/>
      <c r="AS14" s="192" t="e">
        <f t="shared" si="22"/>
        <v>#VALUE!</v>
      </c>
      <c r="AT14" s="206">
        <f t="shared" si="23"/>
        <v>0</v>
      </c>
      <c r="AU14" s="70"/>
      <c r="AV14" s="208" t="e">
        <f t="shared" si="24"/>
        <v>#VALUE!</v>
      </c>
      <c r="AW14" s="207" t="e">
        <f t="shared" si="25"/>
        <v>#DIV/0!</v>
      </c>
      <c r="AX14" s="70"/>
      <c r="AY14" s="192" t="e">
        <f t="shared" si="26"/>
        <v>#VALUE!</v>
      </c>
      <c r="AZ14" s="206">
        <f t="shared" si="27"/>
        <v>0</v>
      </c>
      <c r="BA14" s="70"/>
      <c r="BB14" s="208" t="e">
        <f t="shared" si="28"/>
        <v>#VALUE!</v>
      </c>
      <c r="BC14" s="207" t="e">
        <f t="shared" si="29"/>
        <v>#DIV/0!</v>
      </c>
      <c r="BD14" s="70"/>
      <c r="BE14" s="192" t="e">
        <f t="shared" si="30"/>
        <v>#VALUE!</v>
      </c>
      <c r="BF14" s="206">
        <f t="shared" si="31"/>
        <v>0</v>
      </c>
      <c r="BG14" s="70"/>
      <c r="BH14" s="208" t="e">
        <f t="shared" si="32"/>
        <v>#VALUE!</v>
      </c>
      <c r="BI14" s="207" t="e">
        <f t="shared" si="33"/>
        <v>#DIV/0!</v>
      </c>
      <c r="BJ14" s="70"/>
      <c r="BK14" s="192" t="e">
        <f t="shared" si="34"/>
        <v>#VALUE!</v>
      </c>
      <c r="BL14" s="206">
        <f t="shared" si="35"/>
        <v>0</v>
      </c>
      <c r="BM14" s="70"/>
      <c r="BN14" s="208" t="e">
        <f t="shared" si="36"/>
        <v>#VALUE!</v>
      </c>
      <c r="BO14" s="207" t="e">
        <f t="shared" si="37"/>
        <v>#DIV/0!</v>
      </c>
      <c r="BP14" s="70"/>
      <c r="BQ14" s="192" t="e">
        <f t="shared" si="38"/>
        <v>#VALUE!</v>
      </c>
      <c r="BR14" s="206">
        <f t="shared" si="39"/>
        <v>0</v>
      </c>
      <c r="BS14" s="70"/>
      <c r="BT14" s="208" t="e">
        <f t="shared" si="40"/>
        <v>#VALUE!</v>
      </c>
      <c r="BU14" s="207" t="e">
        <f t="shared" si="41"/>
        <v>#DIV/0!</v>
      </c>
      <c r="BV14" s="70"/>
      <c r="BW14" s="192" t="e">
        <f t="shared" si="42"/>
        <v>#VALUE!</v>
      </c>
      <c r="BX14" s="206">
        <f t="shared" si="43"/>
        <v>0</v>
      </c>
      <c r="BY14" s="70"/>
      <c r="BZ14" s="208" t="e">
        <f t="shared" si="44"/>
        <v>#VALUE!</v>
      </c>
      <c r="CA14" s="207" t="e">
        <f t="shared" si="45"/>
        <v>#DIV/0!</v>
      </c>
      <c r="CB14" s="70"/>
      <c r="CC14" s="192" t="e">
        <f t="shared" si="46"/>
        <v>#VALUE!</v>
      </c>
      <c r="CD14" s="206">
        <f t="shared" si="47"/>
        <v>0</v>
      </c>
      <c r="CE14" s="70"/>
      <c r="CF14" s="208" t="e">
        <f t="shared" si="48"/>
        <v>#VALUE!</v>
      </c>
      <c r="CG14" s="207" t="e">
        <f t="shared" si="49"/>
        <v>#DIV/0!</v>
      </c>
      <c r="CH14" s="70"/>
      <c r="CI14" s="192" t="e">
        <f t="shared" si="50"/>
        <v>#VALUE!</v>
      </c>
      <c r="CJ14" s="207">
        <f t="shared" si="51"/>
        <v>0</v>
      </c>
      <c r="CK14" s="70">
        <f t="shared" si="52"/>
        <v>0</v>
      </c>
      <c r="CL14" s="192" t="e">
        <f t="shared" si="53"/>
        <v>#VALUE!</v>
      </c>
      <c r="CM14" s="207" t="e">
        <f t="shared" si="54"/>
        <v>#DIV/0!</v>
      </c>
      <c r="CN14" s="70">
        <f t="shared" si="55"/>
        <v>0</v>
      </c>
      <c r="CO14" s="192" t="e">
        <f t="shared" si="56"/>
        <v>#VALUE!</v>
      </c>
      <c r="CP14" s="207">
        <f t="shared" si="57"/>
        <v>100</v>
      </c>
      <c r="CQ14" s="70">
        <f t="shared" si="58"/>
        <v>3160</v>
      </c>
      <c r="CR14" s="192" t="e">
        <f t="shared" si="59"/>
        <v>#VALUE!</v>
      </c>
      <c r="CS14" s="207" t="e">
        <f t="shared" si="60"/>
        <v>#DIV/0!</v>
      </c>
      <c r="CT14" s="70">
        <f t="shared" si="61"/>
        <v>0</v>
      </c>
      <c r="CU14" s="192" t="e">
        <f t="shared" si="62"/>
        <v>#VALUE!</v>
      </c>
      <c r="CV14" s="202">
        <f t="shared" si="63"/>
        <v>0</v>
      </c>
      <c r="CW14" s="70">
        <f t="shared" si="64"/>
        <v>0</v>
      </c>
      <c r="CX14" s="192" t="e">
        <f t="shared" si="65"/>
        <v>#VALUE!</v>
      </c>
      <c r="CY14" s="202">
        <f t="shared" si="66"/>
        <v>1</v>
      </c>
      <c r="CZ14" s="70">
        <f t="shared" si="67"/>
        <v>3160</v>
      </c>
      <c r="DA14" s="192" t="e">
        <f t="shared" si="68"/>
        <v>#VALUE!</v>
      </c>
      <c r="DB14" s="209"/>
    </row>
    <row r="15" spans="1:106" s="210" customFormat="1">
      <c r="A15" s="258" t="s">
        <v>877</v>
      </c>
      <c r="B15" s="363" t="s">
        <v>433</v>
      </c>
      <c r="C15" s="304" t="s">
        <v>434</v>
      </c>
      <c r="D15" s="305" t="s">
        <v>435</v>
      </c>
      <c r="E15" s="308" t="s">
        <v>673</v>
      </c>
      <c r="F15" s="475">
        <v>3.99</v>
      </c>
      <c r="G15" s="474">
        <v>210</v>
      </c>
      <c r="H15" s="283">
        <f t="shared" si="0"/>
        <v>210</v>
      </c>
      <c r="I15" s="372">
        <f t="shared" si="0"/>
        <v>210</v>
      </c>
      <c r="J15" s="132">
        <f t="shared" si="69"/>
        <v>0</v>
      </c>
      <c r="K15" s="132">
        <f t="shared" si="70"/>
        <v>0</v>
      </c>
      <c r="L15" s="39" t="e">
        <f t="shared" si="1"/>
        <v>#VALUE!</v>
      </c>
      <c r="M15" s="40" t="e">
        <f t="shared" si="71"/>
        <v>#VALUE!</v>
      </c>
      <c r="N15" s="238" t="e">
        <f t="shared" si="72"/>
        <v>#VALUE!</v>
      </c>
      <c r="O15" s="238" t="e">
        <f t="shared" si="2"/>
        <v>#VALUE!</v>
      </c>
      <c r="P15" s="207">
        <f t="shared" si="3"/>
        <v>0</v>
      </c>
      <c r="Q15" s="70"/>
      <c r="R15" s="208" t="e">
        <f t="shared" si="4"/>
        <v>#VALUE!</v>
      </c>
      <c r="S15" s="207" t="e">
        <f t="shared" si="5"/>
        <v>#DIV/0!</v>
      </c>
      <c r="T15" s="70"/>
      <c r="U15" s="192" t="e">
        <f t="shared" si="6"/>
        <v>#VALUE!</v>
      </c>
      <c r="V15" s="206">
        <f t="shared" si="7"/>
        <v>0</v>
      </c>
      <c r="W15" s="70"/>
      <c r="X15" s="208" t="e">
        <f t="shared" si="8"/>
        <v>#VALUE!</v>
      </c>
      <c r="Y15" s="207" t="e">
        <f t="shared" si="9"/>
        <v>#DIV/0!</v>
      </c>
      <c r="Z15" s="70"/>
      <c r="AA15" s="192" t="e">
        <f t="shared" si="10"/>
        <v>#VALUE!</v>
      </c>
      <c r="AB15" s="206">
        <f t="shared" si="11"/>
        <v>0</v>
      </c>
      <c r="AC15" s="70"/>
      <c r="AD15" s="208" t="e">
        <f t="shared" si="12"/>
        <v>#VALUE!</v>
      </c>
      <c r="AE15" s="207" t="e">
        <f t="shared" si="13"/>
        <v>#DIV/0!</v>
      </c>
      <c r="AF15" s="70"/>
      <c r="AG15" s="192" t="e">
        <f t="shared" si="14"/>
        <v>#VALUE!</v>
      </c>
      <c r="AH15" s="206">
        <f t="shared" si="15"/>
        <v>0</v>
      </c>
      <c r="AI15" s="70"/>
      <c r="AJ15" s="208" t="e">
        <f t="shared" si="16"/>
        <v>#VALUE!</v>
      </c>
      <c r="AK15" s="207" t="e">
        <f t="shared" si="17"/>
        <v>#DIV/0!</v>
      </c>
      <c r="AL15" s="70"/>
      <c r="AM15" s="192" t="e">
        <f t="shared" si="18"/>
        <v>#VALUE!</v>
      </c>
      <c r="AN15" s="206">
        <f t="shared" si="19"/>
        <v>0</v>
      </c>
      <c r="AO15" s="70"/>
      <c r="AP15" s="208" t="e">
        <f t="shared" si="20"/>
        <v>#VALUE!</v>
      </c>
      <c r="AQ15" s="207" t="e">
        <f t="shared" si="21"/>
        <v>#DIV/0!</v>
      </c>
      <c r="AR15" s="70"/>
      <c r="AS15" s="192" t="e">
        <f t="shared" si="22"/>
        <v>#VALUE!</v>
      </c>
      <c r="AT15" s="206">
        <f t="shared" si="23"/>
        <v>0</v>
      </c>
      <c r="AU15" s="70"/>
      <c r="AV15" s="208" t="e">
        <f t="shared" si="24"/>
        <v>#VALUE!</v>
      </c>
      <c r="AW15" s="207" t="e">
        <f t="shared" si="25"/>
        <v>#DIV/0!</v>
      </c>
      <c r="AX15" s="70"/>
      <c r="AY15" s="192" t="e">
        <f t="shared" si="26"/>
        <v>#VALUE!</v>
      </c>
      <c r="AZ15" s="206">
        <f t="shared" si="27"/>
        <v>0</v>
      </c>
      <c r="BA15" s="70"/>
      <c r="BB15" s="208" t="e">
        <f t="shared" si="28"/>
        <v>#VALUE!</v>
      </c>
      <c r="BC15" s="207" t="e">
        <f t="shared" si="29"/>
        <v>#DIV/0!</v>
      </c>
      <c r="BD15" s="70"/>
      <c r="BE15" s="192" t="e">
        <f t="shared" si="30"/>
        <v>#VALUE!</v>
      </c>
      <c r="BF15" s="206">
        <f t="shared" si="31"/>
        <v>0</v>
      </c>
      <c r="BG15" s="70"/>
      <c r="BH15" s="208" t="e">
        <f t="shared" si="32"/>
        <v>#VALUE!</v>
      </c>
      <c r="BI15" s="207" t="e">
        <f t="shared" si="33"/>
        <v>#DIV/0!</v>
      </c>
      <c r="BJ15" s="70"/>
      <c r="BK15" s="192" t="e">
        <f t="shared" si="34"/>
        <v>#VALUE!</v>
      </c>
      <c r="BL15" s="206">
        <f t="shared" si="35"/>
        <v>0</v>
      </c>
      <c r="BM15" s="70"/>
      <c r="BN15" s="208" t="e">
        <f t="shared" si="36"/>
        <v>#VALUE!</v>
      </c>
      <c r="BO15" s="207" t="e">
        <f t="shared" si="37"/>
        <v>#DIV/0!</v>
      </c>
      <c r="BP15" s="70"/>
      <c r="BQ15" s="192" t="e">
        <f t="shared" si="38"/>
        <v>#VALUE!</v>
      </c>
      <c r="BR15" s="206">
        <f t="shared" si="39"/>
        <v>0</v>
      </c>
      <c r="BS15" s="70"/>
      <c r="BT15" s="208" t="e">
        <f t="shared" si="40"/>
        <v>#VALUE!</v>
      </c>
      <c r="BU15" s="207" t="e">
        <f t="shared" si="41"/>
        <v>#DIV/0!</v>
      </c>
      <c r="BV15" s="70"/>
      <c r="BW15" s="192" t="e">
        <f t="shared" si="42"/>
        <v>#VALUE!</v>
      </c>
      <c r="BX15" s="206">
        <f t="shared" si="43"/>
        <v>0</v>
      </c>
      <c r="BY15" s="70"/>
      <c r="BZ15" s="208" t="e">
        <f t="shared" si="44"/>
        <v>#VALUE!</v>
      </c>
      <c r="CA15" s="207" t="e">
        <f t="shared" si="45"/>
        <v>#DIV/0!</v>
      </c>
      <c r="CB15" s="70"/>
      <c r="CC15" s="192" t="e">
        <f t="shared" si="46"/>
        <v>#VALUE!</v>
      </c>
      <c r="CD15" s="206">
        <f t="shared" si="47"/>
        <v>0</v>
      </c>
      <c r="CE15" s="70"/>
      <c r="CF15" s="208" t="e">
        <f t="shared" si="48"/>
        <v>#VALUE!</v>
      </c>
      <c r="CG15" s="207" t="e">
        <f t="shared" si="49"/>
        <v>#DIV/0!</v>
      </c>
      <c r="CH15" s="70"/>
      <c r="CI15" s="192" t="e">
        <f t="shared" si="50"/>
        <v>#VALUE!</v>
      </c>
      <c r="CJ15" s="207">
        <f t="shared" si="51"/>
        <v>0</v>
      </c>
      <c r="CK15" s="70">
        <f t="shared" si="52"/>
        <v>0</v>
      </c>
      <c r="CL15" s="192" t="e">
        <f t="shared" si="53"/>
        <v>#VALUE!</v>
      </c>
      <c r="CM15" s="207" t="e">
        <f t="shared" si="54"/>
        <v>#DIV/0!</v>
      </c>
      <c r="CN15" s="70">
        <f t="shared" si="55"/>
        <v>0</v>
      </c>
      <c r="CO15" s="192" t="e">
        <f t="shared" si="56"/>
        <v>#VALUE!</v>
      </c>
      <c r="CP15" s="207">
        <f t="shared" si="57"/>
        <v>100</v>
      </c>
      <c r="CQ15" s="70">
        <f t="shared" si="58"/>
        <v>210</v>
      </c>
      <c r="CR15" s="192" t="e">
        <f t="shared" si="59"/>
        <v>#VALUE!</v>
      </c>
      <c r="CS15" s="207" t="e">
        <f t="shared" si="60"/>
        <v>#DIV/0!</v>
      </c>
      <c r="CT15" s="70">
        <f t="shared" si="61"/>
        <v>0</v>
      </c>
      <c r="CU15" s="192" t="e">
        <f t="shared" si="62"/>
        <v>#VALUE!</v>
      </c>
      <c r="CV15" s="202">
        <f t="shared" si="63"/>
        <v>0</v>
      </c>
      <c r="CW15" s="70">
        <f t="shared" si="64"/>
        <v>0</v>
      </c>
      <c r="CX15" s="192" t="e">
        <f t="shared" si="65"/>
        <v>#VALUE!</v>
      </c>
      <c r="CY15" s="202">
        <f t="shared" si="66"/>
        <v>1</v>
      </c>
      <c r="CZ15" s="70">
        <f t="shared" si="67"/>
        <v>210</v>
      </c>
      <c r="DA15" s="192" t="e">
        <f t="shared" si="68"/>
        <v>#VALUE!</v>
      </c>
      <c r="DB15" s="209"/>
    </row>
    <row r="16" spans="1:106" s="210" customFormat="1">
      <c r="A16" s="258" t="s">
        <v>739</v>
      </c>
      <c r="B16" s="460" t="s">
        <v>991</v>
      </c>
      <c r="C16" s="308" t="s">
        <v>992</v>
      </c>
      <c r="D16" s="309" t="s">
        <v>436</v>
      </c>
      <c r="E16" s="308" t="s">
        <v>673</v>
      </c>
      <c r="F16" s="473">
        <v>5.03</v>
      </c>
      <c r="G16" s="474">
        <v>100</v>
      </c>
      <c r="H16" s="283">
        <f t="shared" si="0"/>
        <v>100</v>
      </c>
      <c r="I16" s="372">
        <f t="shared" si="0"/>
        <v>100</v>
      </c>
      <c r="J16" s="132">
        <f t="shared" si="69"/>
        <v>0</v>
      </c>
      <c r="K16" s="132">
        <f t="shared" si="70"/>
        <v>0</v>
      </c>
      <c r="L16" s="39" t="e">
        <f t="shared" si="1"/>
        <v>#VALUE!</v>
      </c>
      <c r="M16" s="40" t="e">
        <f t="shared" si="71"/>
        <v>#VALUE!</v>
      </c>
      <c r="N16" s="238" t="e">
        <f t="shared" si="72"/>
        <v>#VALUE!</v>
      </c>
      <c r="O16" s="238" t="e">
        <f t="shared" si="2"/>
        <v>#VALUE!</v>
      </c>
      <c r="P16" s="207">
        <f t="shared" si="3"/>
        <v>0</v>
      </c>
      <c r="Q16" s="70"/>
      <c r="R16" s="208" t="e">
        <f t="shared" si="4"/>
        <v>#VALUE!</v>
      </c>
      <c r="S16" s="207" t="e">
        <f t="shared" si="5"/>
        <v>#DIV/0!</v>
      </c>
      <c r="T16" s="70"/>
      <c r="U16" s="192" t="e">
        <f t="shared" si="6"/>
        <v>#VALUE!</v>
      </c>
      <c r="V16" s="206">
        <f t="shared" si="7"/>
        <v>0</v>
      </c>
      <c r="W16" s="70"/>
      <c r="X16" s="208" t="e">
        <f t="shared" si="8"/>
        <v>#VALUE!</v>
      </c>
      <c r="Y16" s="207" t="e">
        <f t="shared" si="9"/>
        <v>#DIV/0!</v>
      </c>
      <c r="Z16" s="70"/>
      <c r="AA16" s="192" t="e">
        <f t="shared" si="10"/>
        <v>#VALUE!</v>
      </c>
      <c r="AB16" s="206">
        <f t="shared" si="11"/>
        <v>0</v>
      </c>
      <c r="AC16" s="70"/>
      <c r="AD16" s="208" t="e">
        <f t="shared" si="12"/>
        <v>#VALUE!</v>
      </c>
      <c r="AE16" s="207" t="e">
        <f t="shared" si="13"/>
        <v>#DIV/0!</v>
      </c>
      <c r="AF16" s="70"/>
      <c r="AG16" s="192" t="e">
        <f t="shared" si="14"/>
        <v>#VALUE!</v>
      </c>
      <c r="AH16" s="206">
        <f t="shared" si="15"/>
        <v>0</v>
      </c>
      <c r="AI16" s="70"/>
      <c r="AJ16" s="208" t="e">
        <f t="shared" si="16"/>
        <v>#VALUE!</v>
      </c>
      <c r="AK16" s="207" t="e">
        <f t="shared" si="17"/>
        <v>#DIV/0!</v>
      </c>
      <c r="AL16" s="70"/>
      <c r="AM16" s="192" t="e">
        <f t="shared" si="18"/>
        <v>#VALUE!</v>
      </c>
      <c r="AN16" s="206">
        <f t="shared" si="19"/>
        <v>0</v>
      </c>
      <c r="AO16" s="70"/>
      <c r="AP16" s="208" t="e">
        <f t="shared" si="20"/>
        <v>#VALUE!</v>
      </c>
      <c r="AQ16" s="207" t="e">
        <f t="shared" si="21"/>
        <v>#DIV/0!</v>
      </c>
      <c r="AR16" s="70"/>
      <c r="AS16" s="192" t="e">
        <f t="shared" si="22"/>
        <v>#VALUE!</v>
      </c>
      <c r="AT16" s="206">
        <f t="shared" si="23"/>
        <v>0</v>
      </c>
      <c r="AU16" s="70"/>
      <c r="AV16" s="208" t="e">
        <f t="shared" si="24"/>
        <v>#VALUE!</v>
      </c>
      <c r="AW16" s="207" t="e">
        <f t="shared" si="25"/>
        <v>#DIV/0!</v>
      </c>
      <c r="AX16" s="70"/>
      <c r="AY16" s="192" t="e">
        <f t="shared" si="26"/>
        <v>#VALUE!</v>
      </c>
      <c r="AZ16" s="206">
        <f t="shared" si="27"/>
        <v>0</v>
      </c>
      <c r="BA16" s="70"/>
      <c r="BB16" s="208" t="e">
        <f t="shared" si="28"/>
        <v>#VALUE!</v>
      </c>
      <c r="BC16" s="207" t="e">
        <f t="shared" si="29"/>
        <v>#DIV/0!</v>
      </c>
      <c r="BD16" s="70"/>
      <c r="BE16" s="192" t="e">
        <f t="shared" si="30"/>
        <v>#VALUE!</v>
      </c>
      <c r="BF16" s="206">
        <f t="shared" si="31"/>
        <v>0</v>
      </c>
      <c r="BG16" s="70"/>
      <c r="BH16" s="208" t="e">
        <f t="shared" si="32"/>
        <v>#VALUE!</v>
      </c>
      <c r="BI16" s="207" t="e">
        <f t="shared" si="33"/>
        <v>#DIV/0!</v>
      </c>
      <c r="BJ16" s="70"/>
      <c r="BK16" s="192" t="e">
        <f t="shared" si="34"/>
        <v>#VALUE!</v>
      </c>
      <c r="BL16" s="206">
        <f t="shared" si="35"/>
        <v>0</v>
      </c>
      <c r="BM16" s="70"/>
      <c r="BN16" s="208" t="e">
        <f t="shared" si="36"/>
        <v>#VALUE!</v>
      </c>
      <c r="BO16" s="207" t="e">
        <f t="shared" si="37"/>
        <v>#DIV/0!</v>
      </c>
      <c r="BP16" s="70"/>
      <c r="BQ16" s="192" t="e">
        <f t="shared" si="38"/>
        <v>#VALUE!</v>
      </c>
      <c r="BR16" s="206">
        <f t="shared" si="39"/>
        <v>0</v>
      </c>
      <c r="BS16" s="70"/>
      <c r="BT16" s="208" t="e">
        <f t="shared" si="40"/>
        <v>#VALUE!</v>
      </c>
      <c r="BU16" s="207" t="e">
        <f t="shared" si="41"/>
        <v>#DIV/0!</v>
      </c>
      <c r="BV16" s="70"/>
      <c r="BW16" s="192" t="e">
        <f t="shared" si="42"/>
        <v>#VALUE!</v>
      </c>
      <c r="BX16" s="206">
        <f t="shared" si="43"/>
        <v>0</v>
      </c>
      <c r="BY16" s="70"/>
      <c r="BZ16" s="208" t="e">
        <f t="shared" si="44"/>
        <v>#VALUE!</v>
      </c>
      <c r="CA16" s="207" t="e">
        <f t="shared" si="45"/>
        <v>#DIV/0!</v>
      </c>
      <c r="CB16" s="70"/>
      <c r="CC16" s="192" t="e">
        <f t="shared" si="46"/>
        <v>#VALUE!</v>
      </c>
      <c r="CD16" s="206">
        <f t="shared" si="47"/>
        <v>0</v>
      </c>
      <c r="CE16" s="70"/>
      <c r="CF16" s="208" t="e">
        <f t="shared" si="48"/>
        <v>#VALUE!</v>
      </c>
      <c r="CG16" s="207" t="e">
        <f t="shared" si="49"/>
        <v>#DIV/0!</v>
      </c>
      <c r="CH16" s="70"/>
      <c r="CI16" s="192" t="e">
        <f t="shared" si="50"/>
        <v>#VALUE!</v>
      </c>
      <c r="CJ16" s="207">
        <f t="shared" si="51"/>
        <v>0</v>
      </c>
      <c r="CK16" s="70">
        <f t="shared" si="52"/>
        <v>0</v>
      </c>
      <c r="CL16" s="192" t="e">
        <f t="shared" si="53"/>
        <v>#VALUE!</v>
      </c>
      <c r="CM16" s="207" t="e">
        <f t="shared" si="54"/>
        <v>#DIV/0!</v>
      </c>
      <c r="CN16" s="70">
        <f t="shared" si="55"/>
        <v>0</v>
      </c>
      <c r="CO16" s="192" t="e">
        <f t="shared" si="56"/>
        <v>#VALUE!</v>
      </c>
      <c r="CP16" s="207">
        <f t="shared" si="57"/>
        <v>100</v>
      </c>
      <c r="CQ16" s="70">
        <f t="shared" si="58"/>
        <v>100</v>
      </c>
      <c r="CR16" s="192" t="e">
        <f t="shared" si="59"/>
        <v>#VALUE!</v>
      </c>
      <c r="CS16" s="207" t="e">
        <f t="shared" si="60"/>
        <v>#DIV/0!</v>
      </c>
      <c r="CT16" s="70">
        <f t="shared" si="61"/>
        <v>0</v>
      </c>
      <c r="CU16" s="192" t="e">
        <f t="shared" si="62"/>
        <v>#VALUE!</v>
      </c>
      <c r="CV16" s="202">
        <f t="shared" si="63"/>
        <v>0</v>
      </c>
      <c r="CW16" s="70">
        <f t="shared" si="64"/>
        <v>0</v>
      </c>
      <c r="CX16" s="192" t="e">
        <f t="shared" si="65"/>
        <v>#VALUE!</v>
      </c>
      <c r="CY16" s="202">
        <f t="shared" si="66"/>
        <v>1</v>
      </c>
      <c r="CZ16" s="70">
        <f t="shared" si="67"/>
        <v>100</v>
      </c>
      <c r="DA16" s="192" t="e">
        <f t="shared" si="68"/>
        <v>#VALUE!</v>
      </c>
      <c r="DB16" s="209"/>
    </row>
    <row r="17" spans="1:106" s="210" customFormat="1">
      <c r="A17" s="258" t="s">
        <v>850</v>
      </c>
      <c r="B17" s="460" t="s">
        <v>993</v>
      </c>
      <c r="C17" s="308" t="s">
        <v>994</v>
      </c>
      <c r="D17" s="309" t="s">
        <v>995</v>
      </c>
      <c r="E17" s="308" t="s">
        <v>673</v>
      </c>
      <c r="F17" s="473">
        <v>7.36</v>
      </c>
      <c r="G17" s="474">
        <v>300</v>
      </c>
      <c r="H17" s="283">
        <f t="shared" si="0"/>
        <v>300</v>
      </c>
      <c r="I17" s="372">
        <f t="shared" si="0"/>
        <v>300</v>
      </c>
      <c r="J17" s="132">
        <f t="shared" si="69"/>
        <v>0</v>
      </c>
      <c r="K17" s="132">
        <f t="shared" si="70"/>
        <v>0</v>
      </c>
      <c r="L17" s="39" t="e">
        <f t="shared" si="1"/>
        <v>#VALUE!</v>
      </c>
      <c r="M17" s="40" t="e">
        <f t="shared" si="71"/>
        <v>#VALUE!</v>
      </c>
      <c r="N17" s="238" t="e">
        <f t="shared" si="72"/>
        <v>#VALUE!</v>
      </c>
      <c r="O17" s="238" t="e">
        <f t="shared" si="2"/>
        <v>#VALUE!</v>
      </c>
      <c r="P17" s="207">
        <f t="shared" si="3"/>
        <v>0</v>
      </c>
      <c r="Q17" s="70"/>
      <c r="R17" s="208" t="e">
        <f t="shared" si="4"/>
        <v>#VALUE!</v>
      </c>
      <c r="S17" s="207" t="e">
        <f t="shared" si="5"/>
        <v>#DIV/0!</v>
      </c>
      <c r="T17" s="70"/>
      <c r="U17" s="192" t="e">
        <f t="shared" si="6"/>
        <v>#VALUE!</v>
      </c>
      <c r="V17" s="206">
        <f t="shared" si="7"/>
        <v>0</v>
      </c>
      <c r="W17" s="70"/>
      <c r="X17" s="208" t="e">
        <f t="shared" si="8"/>
        <v>#VALUE!</v>
      </c>
      <c r="Y17" s="207" t="e">
        <f t="shared" si="9"/>
        <v>#DIV/0!</v>
      </c>
      <c r="Z17" s="70"/>
      <c r="AA17" s="192" t="e">
        <f t="shared" si="10"/>
        <v>#VALUE!</v>
      </c>
      <c r="AB17" s="206">
        <f t="shared" si="11"/>
        <v>0</v>
      </c>
      <c r="AC17" s="70"/>
      <c r="AD17" s="208" t="e">
        <f t="shared" si="12"/>
        <v>#VALUE!</v>
      </c>
      <c r="AE17" s="207" t="e">
        <f t="shared" si="13"/>
        <v>#DIV/0!</v>
      </c>
      <c r="AF17" s="70"/>
      <c r="AG17" s="192" t="e">
        <f t="shared" si="14"/>
        <v>#VALUE!</v>
      </c>
      <c r="AH17" s="206">
        <f t="shared" si="15"/>
        <v>0</v>
      </c>
      <c r="AI17" s="70"/>
      <c r="AJ17" s="208" t="e">
        <f t="shared" si="16"/>
        <v>#VALUE!</v>
      </c>
      <c r="AK17" s="207" t="e">
        <f t="shared" si="17"/>
        <v>#DIV/0!</v>
      </c>
      <c r="AL17" s="70"/>
      <c r="AM17" s="192" t="e">
        <f t="shared" si="18"/>
        <v>#VALUE!</v>
      </c>
      <c r="AN17" s="206">
        <f t="shared" si="19"/>
        <v>0</v>
      </c>
      <c r="AO17" s="70"/>
      <c r="AP17" s="208" t="e">
        <f t="shared" si="20"/>
        <v>#VALUE!</v>
      </c>
      <c r="AQ17" s="207" t="e">
        <f t="shared" si="21"/>
        <v>#DIV/0!</v>
      </c>
      <c r="AR17" s="70"/>
      <c r="AS17" s="192" t="e">
        <f t="shared" si="22"/>
        <v>#VALUE!</v>
      </c>
      <c r="AT17" s="206">
        <f t="shared" si="23"/>
        <v>0</v>
      </c>
      <c r="AU17" s="70"/>
      <c r="AV17" s="208" t="e">
        <f t="shared" si="24"/>
        <v>#VALUE!</v>
      </c>
      <c r="AW17" s="207" t="e">
        <f t="shared" si="25"/>
        <v>#DIV/0!</v>
      </c>
      <c r="AX17" s="70"/>
      <c r="AY17" s="192" t="e">
        <f t="shared" si="26"/>
        <v>#VALUE!</v>
      </c>
      <c r="AZ17" s="206">
        <f t="shared" si="27"/>
        <v>0</v>
      </c>
      <c r="BA17" s="70"/>
      <c r="BB17" s="208" t="e">
        <f t="shared" si="28"/>
        <v>#VALUE!</v>
      </c>
      <c r="BC17" s="207" t="e">
        <f t="shared" si="29"/>
        <v>#DIV/0!</v>
      </c>
      <c r="BD17" s="70"/>
      <c r="BE17" s="192" t="e">
        <f t="shared" si="30"/>
        <v>#VALUE!</v>
      </c>
      <c r="BF17" s="206">
        <f t="shared" si="31"/>
        <v>0</v>
      </c>
      <c r="BG17" s="70"/>
      <c r="BH17" s="208" t="e">
        <f t="shared" si="32"/>
        <v>#VALUE!</v>
      </c>
      <c r="BI17" s="207" t="e">
        <f t="shared" si="33"/>
        <v>#DIV/0!</v>
      </c>
      <c r="BJ17" s="70"/>
      <c r="BK17" s="192" t="e">
        <f t="shared" si="34"/>
        <v>#VALUE!</v>
      </c>
      <c r="BL17" s="206">
        <f t="shared" si="35"/>
        <v>0</v>
      </c>
      <c r="BM17" s="70"/>
      <c r="BN17" s="208" t="e">
        <f t="shared" si="36"/>
        <v>#VALUE!</v>
      </c>
      <c r="BO17" s="207" t="e">
        <f t="shared" si="37"/>
        <v>#DIV/0!</v>
      </c>
      <c r="BP17" s="70"/>
      <c r="BQ17" s="192" t="e">
        <f t="shared" si="38"/>
        <v>#VALUE!</v>
      </c>
      <c r="BR17" s="206">
        <f t="shared" si="39"/>
        <v>0</v>
      </c>
      <c r="BS17" s="70"/>
      <c r="BT17" s="208" t="e">
        <f t="shared" si="40"/>
        <v>#VALUE!</v>
      </c>
      <c r="BU17" s="207" t="e">
        <f t="shared" si="41"/>
        <v>#DIV/0!</v>
      </c>
      <c r="BV17" s="70"/>
      <c r="BW17" s="192" t="e">
        <f t="shared" si="42"/>
        <v>#VALUE!</v>
      </c>
      <c r="BX17" s="206">
        <f t="shared" si="43"/>
        <v>0</v>
      </c>
      <c r="BY17" s="70"/>
      <c r="BZ17" s="208" t="e">
        <f t="shared" si="44"/>
        <v>#VALUE!</v>
      </c>
      <c r="CA17" s="207" t="e">
        <f t="shared" si="45"/>
        <v>#DIV/0!</v>
      </c>
      <c r="CB17" s="70"/>
      <c r="CC17" s="192" t="e">
        <f t="shared" si="46"/>
        <v>#VALUE!</v>
      </c>
      <c r="CD17" s="206">
        <f t="shared" si="47"/>
        <v>0</v>
      </c>
      <c r="CE17" s="70"/>
      <c r="CF17" s="208" t="e">
        <f t="shared" si="48"/>
        <v>#VALUE!</v>
      </c>
      <c r="CG17" s="207" t="e">
        <f t="shared" si="49"/>
        <v>#DIV/0!</v>
      </c>
      <c r="CH17" s="70"/>
      <c r="CI17" s="192" t="e">
        <f t="shared" si="50"/>
        <v>#VALUE!</v>
      </c>
      <c r="CJ17" s="207">
        <f t="shared" si="51"/>
        <v>0</v>
      </c>
      <c r="CK17" s="70">
        <f t="shared" si="52"/>
        <v>0</v>
      </c>
      <c r="CL17" s="192" t="e">
        <f t="shared" si="53"/>
        <v>#VALUE!</v>
      </c>
      <c r="CM17" s="207" t="e">
        <f t="shared" si="54"/>
        <v>#DIV/0!</v>
      </c>
      <c r="CN17" s="70">
        <f t="shared" si="55"/>
        <v>0</v>
      </c>
      <c r="CO17" s="192" t="e">
        <f t="shared" si="56"/>
        <v>#VALUE!</v>
      </c>
      <c r="CP17" s="207">
        <f t="shared" si="57"/>
        <v>100</v>
      </c>
      <c r="CQ17" s="70">
        <f t="shared" si="58"/>
        <v>300</v>
      </c>
      <c r="CR17" s="192" t="e">
        <f t="shared" si="59"/>
        <v>#VALUE!</v>
      </c>
      <c r="CS17" s="207" t="e">
        <f t="shared" si="60"/>
        <v>#DIV/0!</v>
      </c>
      <c r="CT17" s="70">
        <f t="shared" si="61"/>
        <v>0</v>
      </c>
      <c r="CU17" s="192" t="e">
        <f t="shared" si="62"/>
        <v>#VALUE!</v>
      </c>
      <c r="CV17" s="202">
        <f t="shared" si="63"/>
        <v>0</v>
      </c>
      <c r="CW17" s="70">
        <f t="shared" si="64"/>
        <v>0</v>
      </c>
      <c r="CX17" s="192" t="e">
        <f t="shared" si="65"/>
        <v>#VALUE!</v>
      </c>
      <c r="CY17" s="202">
        <f t="shared" si="66"/>
        <v>1</v>
      </c>
      <c r="CZ17" s="70">
        <f t="shared" si="67"/>
        <v>300</v>
      </c>
      <c r="DA17" s="192" t="e">
        <f t="shared" si="68"/>
        <v>#VALUE!</v>
      </c>
      <c r="DB17" s="209"/>
    </row>
    <row r="18" spans="1:106" s="210" customFormat="1">
      <c r="A18" s="258" t="s">
        <v>851</v>
      </c>
      <c r="B18" s="460" t="s">
        <v>996</v>
      </c>
      <c r="C18" s="308" t="s">
        <v>997</v>
      </c>
      <c r="D18" s="309" t="s">
        <v>998</v>
      </c>
      <c r="E18" s="308" t="s">
        <v>673</v>
      </c>
      <c r="F18" s="473">
        <v>10.41</v>
      </c>
      <c r="G18" s="474">
        <v>40</v>
      </c>
      <c r="H18" s="283">
        <f t="shared" si="0"/>
        <v>40</v>
      </c>
      <c r="I18" s="372">
        <f t="shared" si="0"/>
        <v>40</v>
      </c>
      <c r="J18" s="132">
        <f t="shared" si="69"/>
        <v>0</v>
      </c>
      <c r="K18" s="132">
        <f t="shared" si="70"/>
        <v>0</v>
      </c>
      <c r="L18" s="39" t="e">
        <f t="shared" si="1"/>
        <v>#VALUE!</v>
      </c>
      <c r="M18" s="40" t="e">
        <f t="shared" si="71"/>
        <v>#VALUE!</v>
      </c>
      <c r="N18" s="238" t="e">
        <f t="shared" si="72"/>
        <v>#VALUE!</v>
      </c>
      <c r="O18" s="238" t="e">
        <f t="shared" si="2"/>
        <v>#VALUE!</v>
      </c>
      <c r="P18" s="207">
        <f t="shared" si="3"/>
        <v>0</v>
      </c>
      <c r="Q18" s="70"/>
      <c r="R18" s="208" t="e">
        <f t="shared" si="4"/>
        <v>#VALUE!</v>
      </c>
      <c r="S18" s="207" t="e">
        <f t="shared" si="5"/>
        <v>#DIV/0!</v>
      </c>
      <c r="T18" s="70"/>
      <c r="U18" s="192" t="e">
        <f t="shared" si="6"/>
        <v>#VALUE!</v>
      </c>
      <c r="V18" s="206">
        <f t="shared" si="7"/>
        <v>0</v>
      </c>
      <c r="W18" s="70"/>
      <c r="X18" s="208" t="e">
        <f t="shared" si="8"/>
        <v>#VALUE!</v>
      </c>
      <c r="Y18" s="207" t="e">
        <f t="shared" si="9"/>
        <v>#DIV/0!</v>
      </c>
      <c r="Z18" s="70"/>
      <c r="AA18" s="192" t="e">
        <f t="shared" si="10"/>
        <v>#VALUE!</v>
      </c>
      <c r="AB18" s="206">
        <f t="shared" si="11"/>
        <v>0</v>
      </c>
      <c r="AC18" s="70"/>
      <c r="AD18" s="208" t="e">
        <f t="shared" si="12"/>
        <v>#VALUE!</v>
      </c>
      <c r="AE18" s="207" t="e">
        <f t="shared" si="13"/>
        <v>#DIV/0!</v>
      </c>
      <c r="AF18" s="70"/>
      <c r="AG18" s="192" t="e">
        <f t="shared" si="14"/>
        <v>#VALUE!</v>
      </c>
      <c r="AH18" s="206">
        <f t="shared" si="15"/>
        <v>0</v>
      </c>
      <c r="AI18" s="70"/>
      <c r="AJ18" s="208" t="e">
        <f t="shared" si="16"/>
        <v>#VALUE!</v>
      </c>
      <c r="AK18" s="207" t="e">
        <f t="shared" si="17"/>
        <v>#DIV/0!</v>
      </c>
      <c r="AL18" s="70"/>
      <c r="AM18" s="192" t="e">
        <f t="shared" si="18"/>
        <v>#VALUE!</v>
      </c>
      <c r="AN18" s="206">
        <f t="shared" si="19"/>
        <v>0</v>
      </c>
      <c r="AO18" s="70"/>
      <c r="AP18" s="208" t="e">
        <f t="shared" si="20"/>
        <v>#VALUE!</v>
      </c>
      <c r="AQ18" s="207" t="e">
        <f t="shared" si="21"/>
        <v>#DIV/0!</v>
      </c>
      <c r="AR18" s="70"/>
      <c r="AS18" s="192" t="e">
        <f t="shared" si="22"/>
        <v>#VALUE!</v>
      </c>
      <c r="AT18" s="206">
        <f t="shared" si="23"/>
        <v>0</v>
      </c>
      <c r="AU18" s="70"/>
      <c r="AV18" s="208" t="e">
        <f t="shared" si="24"/>
        <v>#VALUE!</v>
      </c>
      <c r="AW18" s="207" t="e">
        <f t="shared" si="25"/>
        <v>#DIV/0!</v>
      </c>
      <c r="AX18" s="70"/>
      <c r="AY18" s="192" t="e">
        <f t="shared" si="26"/>
        <v>#VALUE!</v>
      </c>
      <c r="AZ18" s="206">
        <f t="shared" si="27"/>
        <v>0</v>
      </c>
      <c r="BA18" s="70"/>
      <c r="BB18" s="208" t="e">
        <f t="shared" si="28"/>
        <v>#VALUE!</v>
      </c>
      <c r="BC18" s="207" t="e">
        <f t="shared" si="29"/>
        <v>#DIV/0!</v>
      </c>
      <c r="BD18" s="70"/>
      <c r="BE18" s="192" t="e">
        <f t="shared" si="30"/>
        <v>#VALUE!</v>
      </c>
      <c r="BF18" s="206">
        <f t="shared" si="31"/>
        <v>0</v>
      </c>
      <c r="BG18" s="70"/>
      <c r="BH18" s="208" t="e">
        <f t="shared" si="32"/>
        <v>#VALUE!</v>
      </c>
      <c r="BI18" s="207" t="e">
        <f t="shared" si="33"/>
        <v>#DIV/0!</v>
      </c>
      <c r="BJ18" s="70"/>
      <c r="BK18" s="192" t="e">
        <f t="shared" si="34"/>
        <v>#VALUE!</v>
      </c>
      <c r="BL18" s="206">
        <f t="shared" si="35"/>
        <v>0</v>
      </c>
      <c r="BM18" s="70"/>
      <c r="BN18" s="208" t="e">
        <f t="shared" si="36"/>
        <v>#VALUE!</v>
      </c>
      <c r="BO18" s="207" t="e">
        <f t="shared" si="37"/>
        <v>#DIV/0!</v>
      </c>
      <c r="BP18" s="70"/>
      <c r="BQ18" s="192" t="e">
        <f t="shared" si="38"/>
        <v>#VALUE!</v>
      </c>
      <c r="BR18" s="206">
        <f t="shared" si="39"/>
        <v>0</v>
      </c>
      <c r="BS18" s="70"/>
      <c r="BT18" s="208" t="e">
        <f t="shared" si="40"/>
        <v>#VALUE!</v>
      </c>
      <c r="BU18" s="207" t="e">
        <f t="shared" si="41"/>
        <v>#DIV/0!</v>
      </c>
      <c r="BV18" s="70"/>
      <c r="BW18" s="192" t="e">
        <f t="shared" si="42"/>
        <v>#VALUE!</v>
      </c>
      <c r="BX18" s="206">
        <f t="shared" si="43"/>
        <v>0</v>
      </c>
      <c r="BY18" s="70"/>
      <c r="BZ18" s="208" t="e">
        <f t="shared" si="44"/>
        <v>#VALUE!</v>
      </c>
      <c r="CA18" s="207" t="e">
        <f t="shared" si="45"/>
        <v>#DIV/0!</v>
      </c>
      <c r="CB18" s="70"/>
      <c r="CC18" s="192" t="e">
        <f t="shared" si="46"/>
        <v>#VALUE!</v>
      </c>
      <c r="CD18" s="206">
        <f t="shared" si="47"/>
        <v>0</v>
      </c>
      <c r="CE18" s="70"/>
      <c r="CF18" s="208" t="e">
        <f t="shared" si="48"/>
        <v>#VALUE!</v>
      </c>
      <c r="CG18" s="207" t="e">
        <f t="shared" si="49"/>
        <v>#DIV/0!</v>
      </c>
      <c r="CH18" s="70"/>
      <c r="CI18" s="192" t="e">
        <f t="shared" si="50"/>
        <v>#VALUE!</v>
      </c>
      <c r="CJ18" s="207">
        <f t="shared" si="51"/>
        <v>0</v>
      </c>
      <c r="CK18" s="70">
        <f t="shared" si="52"/>
        <v>0</v>
      </c>
      <c r="CL18" s="192" t="e">
        <f t="shared" si="53"/>
        <v>#VALUE!</v>
      </c>
      <c r="CM18" s="207" t="e">
        <f t="shared" si="54"/>
        <v>#DIV/0!</v>
      </c>
      <c r="CN18" s="70">
        <f t="shared" si="55"/>
        <v>0</v>
      </c>
      <c r="CO18" s="192" t="e">
        <f t="shared" si="56"/>
        <v>#VALUE!</v>
      </c>
      <c r="CP18" s="207">
        <f t="shared" si="57"/>
        <v>100</v>
      </c>
      <c r="CQ18" s="70">
        <f t="shared" si="58"/>
        <v>40</v>
      </c>
      <c r="CR18" s="192" t="e">
        <f t="shared" si="59"/>
        <v>#VALUE!</v>
      </c>
      <c r="CS18" s="207" t="e">
        <f t="shared" si="60"/>
        <v>#DIV/0!</v>
      </c>
      <c r="CT18" s="70">
        <f t="shared" si="61"/>
        <v>0</v>
      </c>
      <c r="CU18" s="192" t="e">
        <f t="shared" si="62"/>
        <v>#VALUE!</v>
      </c>
      <c r="CV18" s="202">
        <f t="shared" si="63"/>
        <v>0</v>
      </c>
      <c r="CW18" s="70">
        <f t="shared" si="64"/>
        <v>0</v>
      </c>
      <c r="CX18" s="192" t="e">
        <f t="shared" si="65"/>
        <v>#VALUE!</v>
      </c>
      <c r="CY18" s="202">
        <f t="shared" si="66"/>
        <v>1</v>
      </c>
      <c r="CZ18" s="70">
        <f t="shared" si="67"/>
        <v>40</v>
      </c>
      <c r="DA18" s="192" t="e">
        <f t="shared" si="68"/>
        <v>#VALUE!</v>
      </c>
      <c r="DB18" s="209"/>
    </row>
    <row r="19" spans="1:106" s="210" customFormat="1">
      <c r="A19" s="258" t="s">
        <v>852</v>
      </c>
      <c r="B19" s="460" t="s">
        <v>437</v>
      </c>
      <c r="C19" s="308" t="s">
        <v>438</v>
      </c>
      <c r="D19" s="309" t="s">
        <v>439</v>
      </c>
      <c r="E19" s="308" t="s">
        <v>673</v>
      </c>
      <c r="F19" s="473">
        <v>17.7</v>
      </c>
      <c r="G19" s="474">
        <v>160</v>
      </c>
      <c r="H19" s="283">
        <f t="shared" si="0"/>
        <v>160</v>
      </c>
      <c r="I19" s="372">
        <f t="shared" si="0"/>
        <v>160</v>
      </c>
      <c r="J19" s="132">
        <f t="shared" si="69"/>
        <v>0</v>
      </c>
      <c r="K19" s="132">
        <f t="shared" si="70"/>
        <v>0</v>
      </c>
      <c r="L19" s="39" t="e">
        <f t="shared" si="1"/>
        <v>#VALUE!</v>
      </c>
      <c r="M19" s="40" t="e">
        <f t="shared" si="71"/>
        <v>#VALUE!</v>
      </c>
      <c r="N19" s="238" t="e">
        <f t="shared" si="72"/>
        <v>#VALUE!</v>
      </c>
      <c r="O19" s="238" t="e">
        <f t="shared" si="2"/>
        <v>#VALUE!</v>
      </c>
      <c r="P19" s="207">
        <f t="shared" si="3"/>
        <v>0</v>
      </c>
      <c r="Q19" s="70"/>
      <c r="R19" s="208" t="e">
        <f t="shared" si="4"/>
        <v>#VALUE!</v>
      </c>
      <c r="S19" s="207" t="e">
        <f t="shared" si="5"/>
        <v>#DIV/0!</v>
      </c>
      <c r="T19" s="70"/>
      <c r="U19" s="192" t="e">
        <f t="shared" si="6"/>
        <v>#VALUE!</v>
      </c>
      <c r="V19" s="206">
        <f t="shared" si="7"/>
        <v>0</v>
      </c>
      <c r="W19" s="70"/>
      <c r="X19" s="208" t="e">
        <f t="shared" si="8"/>
        <v>#VALUE!</v>
      </c>
      <c r="Y19" s="207" t="e">
        <f t="shared" si="9"/>
        <v>#DIV/0!</v>
      </c>
      <c r="Z19" s="70"/>
      <c r="AA19" s="192" t="e">
        <f t="shared" si="10"/>
        <v>#VALUE!</v>
      </c>
      <c r="AB19" s="206">
        <f t="shared" si="11"/>
        <v>0</v>
      </c>
      <c r="AC19" s="70"/>
      <c r="AD19" s="208" t="e">
        <f t="shared" si="12"/>
        <v>#VALUE!</v>
      </c>
      <c r="AE19" s="207" t="e">
        <f t="shared" si="13"/>
        <v>#DIV/0!</v>
      </c>
      <c r="AF19" s="70"/>
      <c r="AG19" s="192" t="e">
        <f t="shared" si="14"/>
        <v>#VALUE!</v>
      </c>
      <c r="AH19" s="206">
        <f t="shared" si="15"/>
        <v>0</v>
      </c>
      <c r="AI19" s="70"/>
      <c r="AJ19" s="208" t="e">
        <f t="shared" si="16"/>
        <v>#VALUE!</v>
      </c>
      <c r="AK19" s="207" t="e">
        <f t="shared" si="17"/>
        <v>#DIV/0!</v>
      </c>
      <c r="AL19" s="70"/>
      <c r="AM19" s="192" t="e">
        <f t="shared" si="18"/>
        <v>#VALUE!</v>
      </c>
      <c r="AN19" s="206">
        <f t="shared" si="19"/>
        <v>0</v>
      </c>
      <c r="AO19" s="70"/>
      <c r="AP19" s="208" t="e">
        <f t="shared" si="20"/>
        <v>#VALUE!</v>
      </c>
      <c r="AQ19" s="207" t="e">
        <f t="shared" si="21"/>
        <v>#DIV/0!</v>
      </c>
      <c r="AR19" s="70"/>
      <c r="AS19" s="192" t="e">
        <f t="shared" si="22"/>
        <v>#VALUE!</v>
      </c>
      <c r="AT19" s="206">
        <f t="shared" si="23"/>
        <v>0</v>
      </c>
      <c r="AU19" s="70"/>
      <c r="AV19" s="208" t="e">
        <f t="shared" si="24"/>
        <v>#VALUE!</v>
      </c>
      <c r="AW19" s="207" t="e">
        <f t="shared" si="25"/>
        <v>#DIV/0!</v>
      </c>
      <c r="AX19" s="70"/>
      <c r="AY19" s="192" t="e">
        <f t="shared" si="26"/>
        <v>#VALUE!</v>
      </c>
      <c r="AZ19" s="206">
        <f t="shared" si="27"/>
        <v>0</v>
      </c>
      <c r="BA19" s="70"/>
      <c r="BB19" s="208" t="e">
        <f t="shared" si="28"/>
        <v>#VALUE!</v>
      </c>
      <c r="BC19" s="207" t="e">
        <f t="shared" si="29"/>
        <v>#DIV/0!</v>
      </c>
      <c r="BD19" s="70"/>
      <c r="BE19" s="192" t="e">
        <f t="shared" si="30"/>
        <v>#VALUE!</v>
      </c>
      <c r="BF19" s="206">
        <f t="shared" si="31"/>
        <v>0</v>
      </c>
      <c r="BG19" s="70"/>
      <c r="BH19" s="208" t="e">
        <f t="shared" si="32"/>
        <v>#VALUE!</v>
      </c>
      <c r="BI19" s="207" t="e">
        <f t="shared" si="33"/>
        <v>#DIV/0!</v>
      </c>
      <c r="BJ19" s="70"/>
      <c r="BK19" s="192" t="e">
        <f t="shared" si="34"/>
        <v>#VALUE!</v>
      </c>
      <c r="BL19" s="206">
        <f t="shared" si="35"/>
        <v>0</v>
      </c>
      <c r="BM19" s="70"/>
      <c r="BN19" s="208" t="e">
        <f t="shared" si="36"/>
        <v>#VALUE!</v>
      </c>
      <c r="BO19" s="207" t="e">
        <f t="shared" si="37"/>
        <v>#DIV/0!</v>
      </c>
      <c r="BP19" s="70"/>
      <c r="BQ19" s="192" t="e">
        <f t="shared" si="38"/>
        <v>#VALUE!</v>
      </c>
      <c r="BR19" s="206">
        <f t="shared" si="39"/>
        <v>0</v>
      </c>
      <c r="BS19" s="70"/>
      <c r="BT19" s="208" t="e">
        <f t="shared" si="40"/>
        <v>#VALUE!</v>
      </c>
      <c r="BU19" s="207" t="e">
        <f t="shared" si="41"/>
        <v>#DIV/0!</v>
      </c>
      <c r="BV19" s="70"/>
      <c r="BW19" s="192" t="e">
        <f t="shared" si="42"/>
        <v>#VALUE!</v>
      </c>
      <c r="BX19" s="206">
        <f t="shared" si="43"/>
        <v>0</v>
      </c>
      <c r="BY19" s="70"/>
      <c r="BZ19" s="208" t="e">
        <f t="shared" si="44"/>
        <v>#VALUE!</v>
      </c>
      <c r="CA19" s="207" t="e">
        <f t="shared" si="45"/>
        <v>#DIV/0!</v>
      </c>
      <c r="CB19" s="70"/>
      <c r="CC19" s="192" t="e">
        <f t="shared" si="46"/>
        <v>#VALUE!</v>
      </c>
      <c r="CD19" s="206">
        <f t="shared" si="47"/>
        <v>0</v>
      </c>
      <c r="CE19" s="70"/>
      <c r="CF19" s="208" t="e">
        <f t="shared" si="48"/>
        <v>#VALUE!</v>
      </c>
      <c r="CG19" s="207" t="e">
        <f t="shared" si="49"/>
        <v>#DIV/0!</v>
      </c>
      <c r="CH19" s="70"/>
      <c r="CI19" s="192" t="e">
        <f t="shared" si="50"/>
        <v>#VALUE!</v>
      </c>
      <c r="CJ19" s="207">
        <f t="shared" si="51"/>
        <v>0</v>
      </c>
      <c r="CK19" s="70">
        <f t="shared" si="52"/>
        <v>0</v>
      </c>
      <c r="CL19" s="192" t="e">
        <f t="shared" si="53"/>
        <v>#VALUE!</v>
      </c>
      <c r="CM19" s="207" t="e">
        <f t="shared" si="54"/>
        <v>#DIV/0!</v>
      </c>
      <c r="CN19" s="70">
        <f t="shared" si="55"/>
        <v>0</v>
      </c>
      <c r="CO19" s="192" t="e">
        <f t="shared" si="56"/>
        <v>#VALUE!</v>
      </c>
      <c r="CP19" s="207">
        <f t="shared" si="57"/>
        <v>100</v>
      </c>
      <c r="CQ19" s="70">
        <f t="shared" si="58"/>
        <v>160</v>
      </c>
      <c r="CR19" s="192" t="e">
        <f t="shared" si="59"/>
        <v>#VALUE!</v>
      </c>
      <c r="CS19" s="207" t="e">
        <f t="shared" si="60"/>
        <v>#DIV/0!</v>
      </c>
      <c r="CT19" s="70">
        <f t="shared" si="61"/>
        <v>0</v>
      </c>
      <c r="CU19" s="192" t="e">
        <f t="shared" si="62"/>
        <v>#VALUE!</v>
      </c>
      <c r="CV19" s="202">
        <f t="shared" si="63"/>
        <v>0</v>
      </c>
      <c r="CW19" s="70">
        <f t="shared" si="64"/>
        <v>0</v>
      </c>
      <c r="CX19" s="192" t="e">
        <f t="shared" si="65"/>
        <v>#VALUE!</v>
      </c>
      <c r="CY19" s="202">
        <f t="shared" si="66"/>
        <v>1</v>
      </c>
      <c r="CZ19" s="70">
        <f t="shared" si="67"/>
        <v>160</v>
      </c>
      <c r="DA19" s="192" t="e">
        <f t="shared" si="68"/>
        <v>#VALUE!</v>
      </c>
      <c r="DB19" s="209"/>
    </row>
    <row r="20" spans="1:106" s="210" customFormat="1">
      <c r="A20" s="258" t="s">
        <v>853</v>
      </c>
      <c r="B20" s="363" t="s">
        <v>440</v>
      </c>
      <c r="C20" s="304" t="s">
        <v>441</v>
      </c>
      <c r="D20" s="305" t="s">
        <v>442</v>
      </c>
      <c r="E20" s="308" t="s">
        <v>673</v>
      </c>
      <c r="F20" s="475">
        <v>13.7</v>
      </c>
      <c r="G20" s="474">
        <v>160</v>
      </c>
      <c r="H20" s="283">
        <f t="shared" si="0"/>
        <v>160</v>
      </c>
      <c r="I20" s="372">
        <f t="shared" si="0"/>
        <v>160</v>
      </c>
      <c r="J20" s="132">
        <f t="shared" si="69"/>
        <v>0</v>
      </c>
      <c r="K20" s="132">
        <f t="shared" si="70"/>
        <v>0</v>
      </c>
      <c r="L20" s="39" t="e">
        <f t="shared" si="1"/>
        <v>#VALUE!</v>
      </c>
      <c r="M20" s="40" t="e">
        <f>TRUNC(L20*G20,2)</f>
        <v>#VALUE!</v>
      </c>
      <c r="N20" s="238" t="e">
        <f t="shared" si="72"/>
        <v>#VALUE!</v>
      </c>
      <c r="O20" s="238" t="e">
        <f t="shared" si="2"/>
        <v>#VALUE!</v>
      </c>
      <c r="P20" s="207">
        <f t="shared" si="3"/>
        <v>0</v>
      </c>
      <c r="Q20" s="70"/>
      <c r="R20" s="208" t="e">
        <f t="shared" si="4"/>
        <v>#VALUE!</v>
      </c>
      <c r="S20" s="207" t="e">
        <f t="shared" si="5"/>
        <v>#DIV/0!</v>
      </c>
      <c r="T20" s="70"/>
      <c r="U20" s="192" t="e">
        <f t="shared" si="6"/>
        <v>#VALUE!</v>
      </c>
      <c r="V20" s="206">
        <f t="shared" si="7"/>
        <v>0</v>
      </c>
      <c r="W20" s="70"/>
      <c r="X20" s="208" t="e">
        <f t="shared" si="8"/>
        <v>#VALUE!</v>
      </c>
      <c r="Y20" s="207" t="e">
        <f t="shared" si="9"/>
        <v>#DIV/0!</v>
      </c>
      <c r="Z20" s="70"/>
      <c r="AA20" s="192" t="e">
        <f t="shared" si="10"/>
        <v>#VALUE!</v>
      </c>
      <c r="AB20" s="206">
        <f t="shared" si="11"/>
        <v>0</v>
      </c>
      <c r="AC20" s="70"/>
      <c r="AD20" s="208" t="e">
        <f t="shared" si="12"/>
        <v>#VALUE!</v>
      </c>
      <c r="AE20" s="207" t="e">
        <f t="shared" si="13"/>
        <v>#DIV/0!</v>
      </c>
      <c r="AF20" s="70"/>
      <c r="AG20" s="192" t="e">
        <f t="shared" si="14"/>
        <v>#VALUE!</v>
      </c>
      <c r="AH20" s="206">
        <f t="shared" si="15"/>
        <v>0</v>
      </c>
      <c r="AI20" s="70"/>
      <c r="AJ20" s="208" t="e">
        <f t="shared" si="16"/>
        <v>#VALUE!</v>
      </c>
      <c r="AK20" s="207" t="e">
        <f t="shared" si="17"/>
        <v>#DIV/0!</v>
      </c>
      <c r="AL20" s="70"/>
      <c r="AM20" s="192" t="e">
        <f t="shared" si="18"/>
        <v>#VALUE!</v>
      </c>
      <c r="AN20" s="206">
        <f t="shared" si="19"/>
        <v>0</v>
      </c>
      <c r="AO20" s="70"/>
      <c r="AP20" s="208" t="e">
        <f t="shared" si="20"/>
        <v>#VALUE!</v>
      </c>
      <c r="AQ20" s="207" t="e">
        <f t="shared" si="21"/>
        <v>#DIV/0!</v>
      </c>
      <c r="AR20" s="70"/>
      <c r="AS20" s="192" t="e">
        <f t="shared" si="22"/>
        <v>#VALUE!</v>
      </c>
      <c r="AT20" s="206">
        <f t="shared" si="23"/>
        <v>0</v>
      </c>
      <c r="AU20" s="70"/>
      <c r="AV20" s="208" t="e">
        <f t="shared" si="24"/>
        <v>#VALUE!</v>
      </c>
      <c r="AW20" s="207" t="e">
        <f t="shared" si="25"/>
        <v>#DIV/0!</v>
      </c>
      <c r="AX20" s="70"/>
      <c r="AY20" s="192" t="e">
        <f t="shared" si="26"/>
        <v>#VALUE!</v>
      </c>
      <c r="AZ20" s="206">
        <f t="shared" si="27"/>
        <v>0</v>
      </c>
      <c r="BA20" s="70"/>
      <c r="BB20" s="208" t="e">
        <f t="shared" si="28"/>
        <v>#VALUE!</v>
      </c>
      <c r="BC20" s="207" t="e">
        <f t="shared" si="29"/>
        <v>#DIV/0!</v>
      </c>
      <c r="BD20" s="70"/>
      <c r="BE20" s="192" t="e">
        <f t="shared" si="30"/>
        <v>#VALUE!</v>
      </c>
      <c r="BF20" s="206">
        <f t="shared" si="31"/>
        <v>0</v>
      </c>
      <c r="BG20" s="70"/>
      <c r="BH20" s="208" t="e">
        <f t="shared" si="32"/>
        <v>#VALUE!</v>
      </c>
      <c r="BI20" s="207" t="e">
        <f t="shared" si="33"/>
        <v>#DIV/0!</v>
      </c>
      <c r="BJ20" s="70"/>
      <c r="BK20" s="192" t="e">
        <f t="shared" si="34"/>
        <v>#VALUE!</v>
      </c>
      <c r="BL20" s="206">
        <f t="shared" si="35"/>
        <v>0</v>
      </c>
      <c r="BM20" s="70"/>
      <c r="BN20" s="208" t="e">
        <f t="shared" si="36"/>
        <v>#VALUE!</v>
      </c>
      <c r="BO20" s="207" t="e">
        <f t="shared" si="37"/>
        <v>#DIV/0!</v>
      </c>
      <c r="BP20" s="70"/>
      <c r="BQ20" s="192" t="e">
        <f t="shared" si="38"/>
        <v>#VALUE!</v>
      </c>
      <c r="BR20" s="206">
        <f t="shared" si="39"/>
        <v>0</v>
      </c>
      <c r="BS20" s="70"/>
      <c r="BT20" s="208" t="e">
        <f t="shared" si="40"/>
        <v>#VALUE!</v>
      </c>
      <c r="BU20" s="207" t="e">
        <f t="shared" si="41"/>
        <v>#DIV/0!</v>
      </c>
      <c r="BV20" s="70"/>
      <c r="BW20" s="192" t="e">
        <f t="shared" si="42"/>
        <v>#VALUE!</v>
      </c>
      <c r="BX20" s="206">
        <f t="shared" si="43"/>
        <v>0</v>
      </c>
      <c r="BY20" s="70"/>
      <c r="BZ20" s="208" t="e">
        <f t="shared" si="44"/>
        <v>#VALUE!</v>
      </c>
      <c r="CA20" s="207" t="e">
        <f t="shared" si="45"/>
        <v>#DIV/0!</v>
      </c>
      <c r="CB20" s="70"/>
      <c r="CC20" s="192" t="e">
        <f t="shared" si="46"/>
        <v>#VALUE!</v>
      </c>
      <c r="CD20" s="206">
        <f t="shared" si="47"/>
        <v>0</v>
      </c>
      <c r="CE20" s="70"/>
      <c r="CF20" s="208" t="e">
        <f t="shared" si="48"/>
        <v>#VALUE!</v>
      </c>
      <c r="CG20" s="207" t="e">
        <f t="shared" si="49"/>
        <v>#DIV/0!</v>
      </c>
      <c r="CH20" s="70"/>
      <c r="CI20" s="192" t="e">
        <f t="shared" si="50"/>
        <v>#VALUE!</v>
      </c>
      <c r="CJ20" s="207">
        <f t="shared" si="51"/>
        <v>0</v>
      </c>
      <c r="CK20" s="70">
        <f t="shared" si="52"/>
        <v>0</v>
      </c>
      <c r="CL20" s="192" t="e">
        <f t="shared" si="53"/>
        <v>#VALUE!</v>
      </c>
      <c r="CM20" s="207" t="e">
        <f t="shared" si="54"/>
        <v>#DIV/0!</v>
      </c>
      <c r="CN20" s="70">
        <f t="shared" si="55"/>
        <v>0</v>
      </c>
      <c r="CO20" s="192" t="e">
        <f t="shared" si="56"/>
        <v>#VALUE!</v>
      </c>
      <c r="CP20" s="207">
        <f t="shared" si="57"/>
        <v>100</v>
      </c>
      <c r="CQ20" s="70">
        <f t="shared" si="58"/>
        <v>160</v>
      </c>
      <c r="CR20" s="192" t="e">
        <f t="shared" si="59"/>
        <v>#VALUE!</v>
      </c>
      <c r="CS20" s="207" t="e">
        <f t="shared" si="60"/>
        <v>#DIV/0!</v>
      </c>
      <c r="CT20" s="70">
        <f t="shared" si="61"/>
        <v>0</v>
      </c>
      <c r="CU20" s="192" t="e">
        <f t="shared" si="62"/>
        <v>#VALUE!</v>
      </c>
      <c r="CV20" s="202">
        <f t="shared" si="63"/>
        <v>0</v>
      </c>
      <c r="CW20" s="70">
        <f t="shared" si="64"/>
        <v>0</v>
      </c>
      <c r="CX20" s="192" t="e">
        <f t="shared" si="65"/>
        <v>#VALUE!</v>
      </c>
      <c r="CY20" s="202">
        <f t="shared" si="66"/>
        <v>1</v>
      </c>
      <c r="CZ20" s="70">
        <f t="shared" si="67"/>
        <v>160</v>
      </c>
      <c r="DA20" s="192" t="e">
        <f t="shared" si="68"/>
        <v>#VALUE!</v>
      </c>
      <c r="DB20" s="209"/>
    </row>
    <row r="21" spans="1:106" s="210" customFormat="1">
      <c r="A21" s="258" t="s">
        <v>854</v>
      </c>
      <c r="B21" s="363" t="s">
        <v>50</v>
      </c>
      <c r="C21" s="304" t="s">
        <v>51</v>
      </c>
      <c r="D21" s="305" t="s">
        <v>443</v>
      </c>
      <c r="E21" s="308" t="s">
        <v>673</v>
      </c>
      <c r="F21" s="475">
        <v>25.94</v>
      </c>
      <c r="G21" s="474">
        <v>50</v>
      </c>
      <c r="H21" s="283">
        <f t="shared" si="0"/>
        <v>50</v>
      </c>
      <c r="I21" s="372">
        <f t="shared" si="0"/>
        <v>50</v>
      </c>
      <c r="J21" s="132">
        <f t="shared" si="69"/>
        <v>0</v>
      </c>
      <c r="K21" s="132">
        <f t="shared" si="70"/>
        <v>0</v>
      </c>
      <c r="L21" s="39" t="e">
        <f t="shared" si="1"/>
        <v>#VALUE!</v>
      </c>
      <c r="M21" s="40" t="e">
        <f t="shared" si="71"/>
        <v>#VALUE!</v>
      </c>
      <c r="N21" s="238" t="e">
        <f t="shared" si="72"/>
        <v>#VALUE!</v>
      </c>
      <c r="O21" s="238" t="e">
        <f t="shared" si="2"/>
        <v>#VALUE!</v>
      </c>
      <c r="P21" s="207">
        <f t="shared" si="3"/>
        <v>0</v>
      </c>
      <c r="Q21" s="70"/>
      <c r="R21" s="208" t="e">
        <f t="shared" si="4"/>
        <v>#VALUE!</v>
      </c>
      <c r="S21" s="207" t="e">
        <f t="shared" si="5"/>
        <v>#DIV/0!</v>
      </c>
      <c r="T21" s="70"/>
      <c r="U21" s="192" t="e">
        <f t="shared" si="6"/>
        <v>#VALUE!</v>
      </c>
      <c r="V21" s="206">
        <f t="shared" si="7"/>
        <v>0</v>
      </c>
      <c r="W21" s="70"/>
      <c r="X21" s="208" t="e">
        <f t="shared" si="8"/>
        <v>#VALUE!</v>
      </c>
      <c r="Y21" s="207" t="e">
        <f t="shared" si="9"/>
        <v>#DIV/0!</v>
      </c>
      <c r="Z21" s="70"/>
      <c r="AA21" s="192" t="e">
        <f t="shared" si="10"/>
        <v>#VALUE!</v>
      </c>
      <c r="AB21" s="206">
        <f t="shared" si="11"/>
        <v>0</v>
      </c>
      <c r="AC21" s="70"/>
      <c r="AD21" s="208" t="e">
        <f t="shared" si="12"/>
        <v>#VALUE!</v>
      </c>
      <c r="AE21" s="207" t="e">
        <f t="shared" si="13"/>
        <v>#DIV/0!</v>
      </c>
      <c r="AF21" s="70"/>
      <c r="AG21" s="192" t="e">
        <f t="shared" si="14"/>
        <v>#VALUE!</v>
      </c>
      <c r="AH21" s="206">
        <f t="shared" si="15"/>
        <v>0</v>
      </c>
      <c r="AI21" s="70"/>
      <c r="AJ21" s="208" t="e">
        <f t="shared" si="16"/>
        <v>#VALUE!</v>
      </c>
      <c r="AK21" s="207" t="e">
        <f t="shared" si="17"/>
        <v>#DIV/0!</v>
      </c>
      <c r="AL21" s="70"/>
      <c r="AM21" s="192" t="e">
        <f t="shared" si="18"/>
        <v>#VALUE!</v>
      </c>
      <c r="AN21" s="206">
        <f t="shared" si="19"/>
        <v>0</v>
      </c>
      <c r="AO21" s="70"/>
      <c r="AP21" s="208" t="e">
        <f t="shared" si="20"/>
        <v>#VALUE!</v>
      </c>
      <c r="AQ21" s="207" t="e">
        <f t="shared" si="21"/>
        <v>#DIV/0!</v>
      </c>
      <c r="AR21" s="70"/>
      <c r="AS21" s="192" t="e">
        <f t="shared" si="22"/>
        <v>#VALUE!</v>
      </c>
      <c r="AT21" s="206">
        <f t="shared" si="23"/>
        <v>0</v>
      </c>
      <c r="AU21" s="70"/>
      <c r="AV21" s="208" t="e">
        <f t="shared" si="24"/>
        <v>#VALUE!</v>
      </c>
      <c r="AW21" s="207" t="e">
        <f t="shared" si="25"/>
        <v>#DIV/0!</v>
      </c>
      <c r="AX21" s="70"/>
      <c r="AY21" s="192" t="e">
        <f t="shared" si="26"/>
        <v>#VALUE!</v>
      </c>
      <c r="AZ21" s="206">
        <f t="shared" si="27"/>
        <v>0</v>
      </c>
      <c r="BA21" s="70"/>
      <c r="BB21" s="208" t="e">
        <f t="shared" si="28"/>
        <v>#VALUE!</v>
      </c>
      <c r="BC21" s="207" t="e">
        <f t="shared" si="29"/>
        <v>#DIV/0!</v>
      </c>
      <c r="BD21" s="70"/>
      <c r="BE21" s="192" t="e">
        <f t="shared" si="30"/>
        <v>#VALUE!</v>
      </c>
      <c r="BF21" s="206">
        <f t="shared" si="31"/>
        <v>0</v>
      </c>
      <c r="BG21" s="70"/>
      <c r="BH21" s="208" t="e">
        <f t="shared" si="32"/>
        <v>#VALUE!</v>
      </c>
      <c r="BI21" s="207" t="e">
        <f t="shared" si="33"/>
        <v>#DIV/0!</v>
      </c>
      <c r="BJ21" s="70"/>
      <c r="BK21" s="192" t="e">
        <f t="shared" si="34"/>
        <v>#VALUE!</v>
      </c>
      <c r="BL21" s="206">
        <f t="shared" si="35"/>
        <v>0</v>
      </c>
      <c r="BM21" s="70"/>
      <c r="BN21" s="208" t="e">
        <f t="shared" si="36"/>
        <v>#VALUE!</v>
      </c>
      <c r="BO21" s="207" t="e">
        <f t="shared" si="37"/>
        <v>#DIV/0!</v>
      </c>
      <c r="BP21" s="70"/>
      <c r="BQ21" s="192" t="e">
        <f t="shared" si="38"/>
        <v>#VALUE!</v>
      </c>
      <c r="BR21" s="206">
        <f t="shared" si="39"/>
        <v>0</v>
      </c>
      <c r="BS21" s="70"/>
      <c r="BT21" s="208" t="e">
        <f t="shared" si="40"/>
        <v>#VALUE!</v>
      </c>
      <c r="BU21" s="207" t="e">
        <f t="shared" si="41"/>
        <v>#DIV/0!</v>
      </c>
      <c r="BV21" s="70"/>
      <c r="BW21" s="192" t="e">
        <f t="shared" si="42"/>
        <v>#VALUE!</v>
      </c>
      <c r="BX21" s="206">
        <f t="shared" si="43"/>
        <v>0</v>
      </c>
      <c r="BY21" s="70"/>
      <c r="BZ21" s="208" t="e">
        <f t="shared" si="44"/>
        <v>#VALUE!</v>
      </c>
      <c r="CA21" s="207" t="e">
        <f t="shared" si="45"/>
        <v>#DIV/0!</v>
      </c>
      <c r="CB21" s="70"/>
      <c r="CC21" s="192" t="e">
        <f t="shared" si="46"/>
        <v>#VALUE!</v>
      </c>
      <c r="CD21" s="206">
        <f t="shared" si="47"/>
        <v>0</v>
      </c>
      <c r="CE21" s="70"/>
      <c r="CF21" s="208" t="e">
        <f t="shared" si="48"/>
        <v>#VALUE!</v>
      </c>
      <c r="CG21" s="207" t="e">
        <f t="shared" si="49"/>
        <v>#DIV/0!</v>
      </c>
      <c r="CH21" s="70"/>
      <c r="CI21" s="192" t="e">
        <f t="shared" si="50"/>
        <v>#VALUE!</v>
      </c>
      <c r="CJ21" s="207">
        <f t="shared" si="51"/>
        <v>0</v>
      </c>
      <c r="CK21" s="70">
        <f t="shared" si="52"/>
        <v>0</v>
      </c>
      <c r="CL21" s="192" t="e">
        <f t="shared" si="53"/>
        <v>#VALUE!</v>
      </c>
      <c r="CM21" s="207" t="e">
        <f t="shared" si="54"/>
        <v>#DIV/0!</v>
      </c>
      <c r="CN21" s="70">
        <f t="shared" si="55"/>
        <v>0</v>
      </c>
      <c r="CO21" s="192" t="e">
        <f t="shared" si="56"/>
        <v>#VALUE!</v>
      </c>
      <c r="CP21" s="207">
        <f t="shared" si="57"/>
        <v>100</v>
      </c>
      <c r="CQ21" s="70">
        <f t="shared" si="58"/>
        <v>50</v>
      </c>
      <c r="CR21" s="192" t="e">
        <f t="shared" si="59"/>
        <v>#VALUE!</v>
      </c>
      <c r="CS21" s="207" t="e">
        <f t="shared" si="60"/>
        <v>#DIV/0!</v>
      </c>
      <c r="CT21" s="70">
        <f t="shared" si="61"/>
        <v>0</v>
      </c>
      <c r="CU21" s="192" t="e">
        <f t="shared" si="62"/>
        <v>#VALUE!</v>
      </c>
      <c r="CV21" s="202">
        <f t="shared" si="63"/>
        <v>0</v>
      </c>
      <c r="CW21" s="70">
        <f t="shared" si="64"/>
        <v>0</v>
      </c>
      <c r="CX21" s="192" t="e">
        <f t="shared" si="65"/>
        <v>#VALUE!</v>
      </c>
      <c r="CY21" s="202">
        <f t="shared" si="66"/>
        <v>1</v>
      </c>
      <c r="CZ21" s="70">
        <f t="shared" si="67"/>
        <v>50</v>
      </c>
      <c r="DA21" s="192" t="e">
        <f t="shared" si="68"/>
        <v>#VALUE!</v>
      </c>
      <c r="DB21" s="209"/>
    </row>
    <row r="22" spans="1:106" s="210" customFormat="1">
      <c r="A22" s="258" t="s">
        <v>855</v>
      </c>
      <c r="B22" s="363" t="s">
        <v>444</v>
      </c>
      <c r="C22" s="304" t="s">
        <v>445</v>
      </c>
      <c r="D22" s="305" t="s">
        <v>446</v>
      </c>
      <c r="E22" s="308" t="s">
        <v>673</v>
      </c>
      <c r="F22" s="475">
        <v>43.22</v>
      </c>
      <c r="G22" s="474">
        <v>270</v>
      </c>
      <c r="H22" s="283">
        <f t="shared" si="0"/>
        <v>270</v>
      </c>
      <c r="I22" s="372">
        <f t="shared" si="0"/>
        <v>270</v>
      </c>
      <c r="J22" s="132">
        <f t="shared" si="69"/>
        <v>0</v>
      </c>
      <c r="K22" s="132">
        <f t="shared" si="70"/>
        <v>0</v>
      </c>
      <c r="L22" s="39" t="e">
        <f t="shared" si="1"/>
        <v>#VALUE!</v>
      </c>
      <c r="M22" s="40" t="e">
        <f t="shared" si="71"/>
        <v>#VALUE!</v>
      </c>
      <c r="N22" s="238" t="e">
        <f t="shared" si="72"/>
        <v>#VALUE!</v>
      </c>
      <c r="O22" s="238" t="e">
        <f t="shared" si="2"/>
        <v>#VALUE!</v>
      </c>
      <c r="P22" s="207">
        <f t="shared" si="3"/>
        <v>0</v>
      </c>
      <c r="Q22" s="70"/>
      <c r="R22" s="208" t="e">
        <f t="shared" si="4"/>
        <v>#VALUE!</v>
      </c>
      <c r="S22" s="207" t="e">
        <f t="shared" si="5"/>
        <v>#DIV/0!</v>
      </c>
      <c r="T22" s="70"/>
      <c r="U22" s="192" t="e">
        <f t="shared" si="6"/>
        <v>#VALUE!</v>
      </c>
      <c r="V22" s="206">
        <f t="shared" si="7"/>
        <v>0</v>
      </c>
      <c r="W22" s="70"/>
      <c r="X22" s="208" t="e">
        <f t="shared" si="8"/>
        <v>#VALUE!</v>
      </c>
      <c r="Y22" s="207" t="e">
        <f t="shared" si="9"/>
        <v>#DIV/0!</v>
      </c>
      <c r="Z22" s="70"/>
      <c r="AA22" s="192" t="e">
        <f t="shared" si="10"/>
        <v>#VALUE!</v>
      </c>
      <c r="AB22" s="206">
        <f t="shared" si="11"/>
        <v>0</v>
      </c>
      <c r="AC22" s="70"/>
      <c r="AD22" s="208" t="e">
        <f t="shared" si="12"/>
        <v>#VALUE!</v>
      </c>
      <c r="AE22" s="207" t="e">
        <f t="shared" si="13"/>
        <v>#DIV/0!</v>
      </c>
      <c r="AF22" s="70"/>
      <c r="AG22" s="192" t="e">
        <f t="shared" si="14"/>
        <v>#VALUE!</v>
      </c>
      <c r="AH22" s="206">
        <f t="shared" si="15"/>
        <v>0</v>
      </c>
      <c r="AI22" s="70"/>
      <c r="AJ22" s="208" t="e">
        <f t="shared" si="16"/>
        <v>#VALUE!</v>
      </c>
      <c r="AK22" s="207" t="e">
        <f t="shared" si="17"/>
        <v>#DIV/0!</v>
      </c>
      <c r="AL22" s="70"/>
      <c r="AM22" s="192" t="e">
        <f t="shared" si="18"/>
        <v>#VALUE!</v>
      </c>
      <c r="AN22" s="206">
        <f t="shared" si="19"/>
        <v>0</v>
      </c>
      <c r="AO22" s="70"/>
      <c r="AP22" s="208" t="e">
        <f t="shared" si="20"/>
        <v>#VALUE!</v>
      </c>
      <c r="AQ22" s="207" t="e">
        <f t="shared" si="21"/>
        <v>#DIV/0!</v>
      </c>
      <c r="AR22" s="70"/>
      <c r="AS22" s="192" t="e">
        <f t="shared" si="22"/>
        <v>#VALUE!</v>
      </c>
      <c r="AT22" s="206">
        <f t="shared" si="23"/>
        <v>0</v>
      </c>
      <c r="AU22" s="70"/>
      <c r="AV22" s="208" t="e">
        <f t="shared" si="24"/>
        <v>#VALUE!</v>
      </c>
      <c r="AW22" s="207" t="e">
        <f t="shared" si="25"/>
        <v>#DIV/0!</v>
      </c>
      <c r="AX22" s="70"/>
      <c r="AY22" s="192" t="e">
        <f t="shared" si="26"/>
        <v>#VALUE!</v>
      </c>
      <c r="AZ22" s="206">
        <f t="shared" si="27"/>
        <v>0</v>
      </c>
      <c r="BA22" s="70"/>
      <c r="BB22" s="208" t="e">
        <f t="shared" si="28"/>
        <v>#VALUE!</v>
      </c>
      <c r="BC22" s="207" t="e">
        <f t="shared" si="29"/>
        <v>#DIV/0!</v>
      </c>
      <c r="BD22" s="70"/>
      <c r="BE22" s="192" t="e">
        <f t="shared" si="30"/>
        <v>#VALUE!</v>
      </c>
      <c r="BF22" s="206">
        <f t="shared" si="31"/>
        <v>0</v>
      </c>
      <c r="BG22" s="70"/>
      <c r="BH22" s="208" t="e">
        <f t="shared" si="32"/>
        <v>#VALUE!</v>
      </c>
      <c r="BI22" s="207" t="e">
        <f t="shared" si="33"/>
        <v>#DIV/0!</v>
      </c>
      <c r="BJ22" s="70"/>
      <c r="BK22" s="192" t="e">
        <f t="shared" si="34"/>
        <v>#VALUE!</v>
      </c>
      <c r="BL22" s="206">
        <f t="shared" si="35"/>
        <v>0</v>
      </c>
      <c r="BM22" s="70"/>
      <c r="BN22" s="208" t="e">
        <f t="shared" si="36"/>
        <v>#VALUE!</v>
      </c>
      <c r="BO22" s="207" t="e">
        <f t="shared" si="37"/>
        <v>#DIV/0!</v>
      </c>
      <c r="BP22" s="70"/>
      <c r="BQ22" s="192" t="e">
        <f t="shared" si="38"/>
        <v>#VALUE!</v>
      </c>
      <c r="BR22" s="206">
        <f t="shared" si="39"/>
        <v>0</v>
      </c>
      <c r="BS22" s="70"/>
      <c r="BT22" s="208" t="e">
        <f t="shared" si="40"/>
        <v>#VALUE!</v>
      </c>
      <c r="BU22" s="207" t="e">
        <f t="shared" si="41"/>
        <v>#DIV/0!</v>
      </c>
      <c r="BV22" s="70"/>
      <c r="BW22" s="192" t="e">
        <f t="shared" si="42"/>
        <v>#VALUE!</v>
      </c>
      <c r="BX22" s="206">
        <f t="shared" si="43"/>
        <v>0</v>
      </c>
      <c r="BY22" s="70"/>
      <c r="BZ22" s="208" t="e">
        <f t="shared" si="44"/>
        <v>#VALUE!</v>
      </c>
      <c r="CA22" s="207" t="e">
        <f t="shared" si="45"/>
        <v>#DIV/0!</v>
      </c>
      <c r="CB22" s="70"/>
      <c r="CC22" s="192" t="e">
        <f t="shared" si="46"/>
        <v>#VALUE!</v>
      </c>
      <c r="CD22" s="206">
        <f t="shared" si="47"/>
        <v>0</v>
      </c>
      <c r="CE22" s="70"/>
      <c r="CF22" s="208" t="e">
        <f t="shared" si="48"/>
        <v>#VALUE!</v>
      </c>
      <c r="CG22" s="207" t="e">
        <f t="shared" si="49"/>
        <v>#DIV/0!</v>
      </c>
      <c r="CH22" s="70"/>
      <c r="CI22" s="192" t="e">
        <f t="shared" si="50"/>
        <v>#VALUE!</v>
      </c>
      <c r="CJ22" s="207">
        <f t="shared" si="51"/>
        <v>0</v>
      </c>
      <c r="CK22" s="70">
        <f t="shared" si="52"/>
        <v>0</v>
      </c>
      <c r="CL22" s="192" t="e">
        <f t="shared" si="53"/>
        <v>#VALUE!</v>
      </c>
      <c r="CM22" s="207" t="e">
        <f t="shared" si="54"/>
        <v>#DIV/0!</v>
      </c>
      <c r="CN22" s="70">
        <f t="shared" si="55"/>
        <v>0</v>
      </c>
      <c r="CO22" s="192" t="e">
        <f t="shared" si="56"/>
        <v>#VALUE!</v>
      </c>
      <c r="CP22" s="207">
        <f t="shared" si="57"/>
        <v>100</v>
      </c>
      <c r="CQ22" s="70">
        <f t="shared" si="58"/>
        <v>270</v>
      </c>
      <c r="CR22" s="192" t="e">
        <f t="shared" si="59"/>
        <v>#VALUE!</v>
      </c>
      <c r="CS22" s="207" t="e">
        <f t="shared" si="60"/>
        <v>#DIV/0!</v>
      </c>
      <c r="CT22" s="70">
        <f t="shared" si="61"/>
        <v>0</v>
      </c>
      <c r="CU22" s="192" t="e">
        <f t="shared" si="62"/>
        <v>#VALUE!</v>
      </c>
      <c r="CV22" s="202">
        <f t="shared" si="63"/>
        <v>0</v>
      </c>
      <c r="CW22" s="70">
        <f t="shared" si="64"/>
        <v>0</v>
      </c>
      <c r="CX22" s="192" t="e">
        <f t="shared" si="65"/>
        <v>#VALUE!</v>
      </c>
      <c r="CY22" s="202">
        <f t="shared" si="66"/>
        <v>1</v>
      </c>
      <c r="CZ22" s="70">
        <f t="shared" si="67"/>
        <v>270</v>
      </c>
      <c r="DA22" s="192" t="e">
        <f t="shared" si="68"/>
        <v>#VALUE!</v>
      </c>
      <c r="DB22" s="209"/>
    </row>
    <row r="23" spans="1:106" s="210" customFormat="1">
      <c r="A23" s="258" t="s">
        <v>856</v>
      </c>
      <c r="B23" s="460" t="s">
        <v>1009</v>
      </c>
      <c r="C23" s="308" t="s">
        <v>1010</v>
      </c>
      <c r="D23" s="309" t="s">
        <v>1011</v>
      </c>
      <c r="E23" s="315" t="s">
        <v>669</v>
      </c>
      <c r="F23" s="473">
        <v>53.04</v>
      </c>
      <c r="G23" s="474">
        <v>1</v>
      </c>
      <c r="H23" s="283">
        <f t="shared" si="0"/>
        <v>1</v>
      </c>
      <c r="I23" s="372">
        <f t="shared" si="0"/>
        <v>1</v>
      </c>
      <c r="J23" s="132">
        <f t="shared" si="69"/>
        <v>0</v>
      </c>
      <c r="K23" s="132">
        <f t="shared" si="70"/>
        <v>0</v>
      </c>
      <c r="L23" s="39" t="e">
        <f t="shared" si="1"/>
        <v>#VALUE!</v>
      </c>
      <c r="M23" s="40" t="e">
        <f t="shared" si="71"/>
        <v>#VALUE!</v>
      </c>
      <c r="N23" s="238" t="e">
        <f t="shared" si="72"/>
        <v>#VALUE!</v>
      </c>
      <c r="O23" s="238" t="e">
        <f t="shared" si="2"/>
        <v>#VALUE!</v>
      </c>
      <c r="P23" s="207">
        <f t="shared" si="3"/>
        <v>0</v>
      </c>
      <c r="Q23" s="70"/>
      <c r="R23" s="208" t="e">
        <f t="shared" si="4"/>
        <v>#VALUE!</v>
      </c>
      <c r="S23" s="207" t="e">
        <f t="shared" si="5"/>
        <v>#DIV/0!</v>
      </c>
      <c r="T23" s="70"/>
      <c r="U23" s="192" t="e">
        <f t="shared" si="6"/>
        <v>#VALUE!</v>
      </c>
      <c r="V23" s="206">
        <f t="shared" si="7"/>
        <v>0</v>
      </c>
      <c r="W23" s="70"/>
      <c r="X23" s="208" t="e">
        <f t="shared" si="8"/>
        <v>#VALUE!</v>
      </c>
      <c r="Y23" s="207" t="e">
        <f t="shared" si="9"/>
        <v>#DIV/0!</v>
      </c>
      <c r="Z23" s="70"/>
      <c r="AA23" s="192" t="e">
        <f t="shared" si="10"/>
        <v>#VALUE!</v>
      </c>
      <c r="AB23" s="206">
        <f t="shared" si="11"/>
        <v>0</v>
      </c>
      <c r="AC23" s="70"/>
      <c r="AD23" s="208" t="e">
        <f t="shared" si="12"/>
        <v>#VALUE!</v>
      </c>
      <c r="AE23" s="207" t="e">
        <f t="shared" si="13"/>
        <v>#DIV/0!</v>
      </c>
      <c r="AF23" s="70"/>
      <c r="AG23" s="192" t="e">
        <f t="shared" si="14"/>
        <v>#VALUE!</v>
      </c>
      <c r="AH23" s="206">
        <f t="shared" si="15"/>
        <v>0</v>
      </c>
      <c r="AI23" s="70"/>
      <c r="AJ23" s="208" t="e">
        <f t="shared" si="16"/>
        <v>#VALUE!</v>
      </c>
      <c r="AK23" s="207" t="e">
        <f t="shared" si="17"/>
        <v>#DIV/0!</v>
      </c>
      <c r="AL23" s="70"/>
      <c r="AM23" s="192" t="e">
        <f t="shared" si="18"/>
        <v>#VALUE!</v>
      </c>
      <c r="AN23" s="206">
        <f t="shared" si="19"/>
        <v>0</v>
      </c>
      <c r="AO23" s="70"/>
      <c r="AP23" s="208" t="e">
        <f t="shared" si="20"/>
        <v>#VALUE!</v>
      </c>
      <c r="AQ23" s="207" t="e">
        <f t="shared" si="21"/>
        <v>#DIV/0!</v>
      </c>
      <c r="AR23" s="70"/>
      <c r="AS23" s="192" t="e">
        <f t="shared" si="22"/>
        <v>#VALUE!</v>
      </c>
      <c r="AT23" s="206">
        <f t="shared" si="23"/>
        <v>0</v>
      </c>
      <c r="AU23" s="70"/>
      <c r="AV23" s="208" t="e">
        <f t="shared" si="24"/>
        <v>#VALUE!</v>
      </c>
      <c r="AW23" s="207" t="e">
        <f t="shared" si="25"/>
        <v>#DIV/0!</v>
      </c>
      <c r="AX23" s="70"/>
      <c r="AY23" s="192" t="e">
        <f t="shared" si="26"/>
        <v>#VALUE!</v>
      </c>
      <c r="AZ23" s="206">
        <f t="shared" si="27"/>
        <v>0</v>
      </c>
      <c r="BA23" s="70"/>
      <c r="BB23" s="208" t="e">
        <f t="shared" si="28"/>
        <v>#VALUE!</v>
      </c>
      <c r="BC23" s="207" t="e">
        <f t="shared" si="29"/>
        <v>#DIV/0!</v>
      </c>
      <c r="BD23" s="70"/>
      <c r="BE23" s="192" t="e">
        <f t="shared" si="30"/>
        <v>#VALUE!</v>
      </c>
      <c r="BF23" s="206">
        <f t="shared" si="31"/>
        <v>0</v>
      </c>
      <c r="BG23" s="70"/>
      <c r="BH23" s="208" t="e">
        <f t="shared" si="32"/>
        <v>#VALUE!</v>
      </c>
      <c r="BI23" s="207" t="e">
        <f t="shared" si="33"/>
        <v>#DIV/0!</v>
      </c>
      <c r="BJ23" s="70"/>
      <c r="BK23" s="192" t="e">
        <f t="shared" si="34"/>
        <v>#VALUE!</v>
      </c>
      <c r="BL23" s="206">
        <f t="shared" si="35"/>
        <v>0</v>
      </c>
      <c r="BM23" s="70"/>
      <c r="BN23" s="208" t="e">
        <f t="shared" si="36"/>
        <v>#VALUE!</v>
      </c>
      <c r="BO23" s="207" t="e">
        <f t="shared" si="37"/>
        <v>#DIV/0!</v>
      </c>
      <c r="BP23" s="70"/>
      <c r="BQ23" s="192" t="e">
        <f t="shared" si="38"/>
        <v>#VALUE!</v>
      </c>
      <c r="BR23" s="206">
        <f t="shared" si="39"/>
        <v>0</v>
      </c>
      <c r="BS23" s="70"/>
      <c r="BT23" s="208" t="e">
        <f t="shared" si="40"/>
        <v>#VALUE!</v>
      </c>
      <c r="BU23" s="207" t="e">
        <f t="shared" si="41"/>
        <v>#DIV/0!</v>
      </c>
      <c r="BV23" s="70"/>
      <c r="BW23" s="192" t="e">
        <f t="shared" si="42"/>
        <v>#VALUE!</v>
      </c>
      <c r="BX23" s="206">
        <f t="shared" si="43"/>
        <v>0</v>
      </c>
      <c r="BY23" s="70"/>
      <c r="BZ23" s="208" t="e">
        <f t="shared" si="44"/>
        <v>#VALUE!</v>
      </c>
      <c r="CA23" s="207" t="e">
        <f t="shared" si="45"/>
        <v>#DIV/0!</v>
      </c>
      <c r="CB23" s="70"/>
      <c r="CC23" s="192" t="e">
        <f t="shared" si="46"/>
        <v>#VALUE!</v>
      </c>
      <c r="CD23" s="206">
        <f t="shared" si="47"/>
        <v>0</v>
      </c>
      <c r="CE23" s="70"/>
      <c r="CF23" s="208" t="e">
        <f t="shared" si="48"/>
        <v>#VALUE!</v>
      </c>
      <c r="CG23" s="207" t="e">
        <f t="shared" si="49"/>
        <v>#DIV/0!</v>
      </c>
      <c r="CH23" s="70"/>
      <c r="CI23" s="192" t="e">
        <f t="shared" si="50"/>
        <v>#VALUE!</v>
      </c>
      <c r="CJ23" s="207">
        <f t="shared" si="51"/>
        <v>0</v>
      </c>
      <c r="CK23" s="70">
        <f t="shared" si="52"/>
        <v>0</v>
      </c>
      <c r="CL23" s="192" t="e">
        <f t="shared" si="53"/>
        <v>#VALUE!</v>
      </c>
      <c r="CM23" s="207" t="e">
        <f t="shared" si="54"/>
        <v>#DIV/0!</v>
      </c>
      <c r="CN23" s="70">
        <f t="shared" si="55"/>
        <v>0</v>
      </c>
      <c r="CO23" s="192" t="e">
        <f t="shared" si="56"/>
        <v>#VALUE!</v>
      </c>
      <c r="CP23" s="207">
        <f t="shared" si="57"/>
        <v>100</v>
      </c>
      <c r="CQ23" s="70">
        <f t="shared" si="58"/>
        <v>1</v>
      </c>
      <c r="CR23" s="192" t="e">
        <f t="shared" si="59"/>
        <v>#VALUE!</v>
      </c>
      <c r="CS23" s="207" t="e">
        <f t="shared" si="60"/>
        <v>#DIV/0!</v>
      </c>
      <c r="CT23" s="70">
        <f t="shared" si="61"/>
        <v>0</v>
      </c>
      <c r="CU23" s="192" t="e">
        <f t="shared" si="62"/>
        <v>#VALUE!</v>
      </c>
      <c r="CV23" s="202">
        <f t="shared" si="63"/>
        <v>0</v>
      </c>
      <c r="CW23" s="70">
        <f t="shared" si="64"/>
        <v>0</v>
      </c>
      <c r="CX23" s="192" t="e">
        <f t="shared" si="65"/>
        <v>#VALUE!</v>
      </c>
      <c r="CY23" s="202">
        <f t="shared" si="66"/>
        <v>1</v>
      </c>
      <c r="CZ23" s="70">
        <f t="shared" si="67"/>
        <v>1</v>
      </c>
      <c r="DA23" s="192" t="e">
        <f t="shared" si="68"/>
        <v>#VALUE!</v>
      </c>
      <c r="DB23" s="209"/>
    </row>
    <row r="24" spans="1:106" s="210" customFormat="1">
      <c r="A24" s="258" t="s">
        <v>857</v>
      </c>
      <c r="B24" s="460" t="s">
        <v>447</v>
      </c>
      <c r="C24" s="308" t="s">
        <v>448</v>
      </c>
      <c r="D24" s="463" t="s">
        <v>449</v>
      </c>
      <c r="E24" s="315" t="s">
        <v>669</v>
      </c>
      <c r="F24" s="476">
        <v>52.13</v>
      </c>
      <c r="G24" s="474">
        <v>4</v>
      </c>
      <c r="H24" s="283">
        <f t="shared" si="0"/>
        <v>4</v>
      </c>
      <c r="I24" s="372">
        <f t="shared" si="0"/>
        <v>4</v>
      </c>
      <c r="J24" s="132">
        <f t="shared" si="69"/>
        <v>0</v>
      </c>
      <c r="K24" s="132">
        <f t="shared" si="70"/>
        <v>0</v>
      </c>
      <c r="L24" s="39" t="e">
        <f t="shared" si="1"/>
        <v>#VALUE!</v>
      </c>
      <c r="M24" s="40" t="e">
        <f t="shared" si="71"/>
        <v>#VALUE!</v>
      </c>
      <c r="N24" s="238" t="e">
        <f t="shared" si="72"/>
        <v>#VALUE!</v>
      </c>
      <c r="O24" s="238" t="e">
        <f t="shared" si="2"/>
        <v>#VALUE!</v>
      </c>
      <c r="P24" s="207">
        <f t="shared" si="3"/>
        <v>0</v>
      </c>
      <c r="Q24" s="70"/>
      <c r="R24" s="208" t="e">
        <f t="shared" si="4"/>
        <v>#VALUE!</v>
      </c>
      <c r="S24" s="207" t="e">
        <f t="shared" si="5"/>
        <v>#DIV/0!</v>
      </c>
      <c r="T24" s="70"/>
      <c r="U24" s="192" t="e">
        <f t="shared" si="6"/>
        <v>#VALUE!</v>
      </c>
      <c r="V24" s="206">
        <f t="shared" si="7"/>
        <v>0</v>
      </c>
      <c r="W24" s="70"/>
      <c r="X24" s="208" t="e">
        <f t="shared" si="8"/>
        <v>#VALUE!</v>
      </c>
      <c r="Y24" s="207" t="e">
        <f t="shared" si="9"/>
        <v>#DIV/0!</v>
      </c>
      <c r="Z24" s="70"/>
      <c r="AA24" s="192" t="e">
        <f t="shared" si="10"/>
        <v>#VALUE!</v>
      </c>
      <c r="AB24" s="206">
        <f t="shared" si="11"/>
        <v>0</v>
      </c>
      <c r="AC24" s="70"/>
      <c r="AD24" s="208" t="e">
        <f t="shared" si="12"/>
        <v>#VALUE!</v>
      </c>
      <c r="AE24" s="207" t="e">
        <f t="shared" si="13"/>
        <v>#DIV/0!</v>
      </c>
      <c r="AF24" s="70"/>
      <c r="AG24" s="192" t="e">
        <f t="shared" si="14"/>
        <v>#VALUE!</v>
      </c>
      <c r="AH24" s="206">
        <f t="shared" si="15"/>
        <v>0</v>
      </c>
      <c r="AI24" s="70"/>
      <c r="AJ24" s="208" t="e">
        <f t="shared" si="16"/>
        <v>#VALUE!</v>
      </c>
      <c r="AK24" s="207" t="e">
        <f t="shared" si="17"/>
        <v>#DIV/0!</v>
      </c>
      <c r="AL24" s="70"/>
      <c r="AM24" s="192" t="e">
        <f t="shared" si="18"/>
        <v>#VALUE!</v>
      </c>
      <c r="AN24" s="206">
        <f t="shared" si="19"/>
        <v>0</v>
      </c>
      <c r="AO24" s="70"/>
      <c r="AP24" s="208" t="e">
        <f t="shared" si="20"/>
        <v>#VALUE!</v>
      </c>
      <c r="AQ24" s="207" t="e">
        <f t="shared" si="21"/>
        <v>#DIV/0!</v>
      </c>
      <c r="AR24" s="70"/>
      <c r="AS24" s="192" t="e">
        <f t="shared" si="22"/>
        <v>#VALUE!</v>
      </c>
      <c r="AT24" s="206">
        <f t="shared" si="23"/>
        <v>0</v>
      </c>
      <c r="AU24" s="70"/>
      <c r="AV24" s="208" t="e">
        <f t="shared" si="24"/>
        <v>#VALUE!</v>
      </c>
      <c r="AW24" s="207" t="e">
        <f t="shared" si="25"/>
        <v>#DIV/0!</v>
      </c>
      <c r="AX24" s="70"/>
      <c r="AY24" s="192" t="e">
        <f t="shared" si="26"/>
        <v>#VALUE!</v>
      </c>
      <c r="AZ24" s="206">
        <f t="shared" si="27"/>
        <v>0</v>
      </c>
      <c r="BA24" s="70"/>
      <c r="BB24" s="208" t="e">
        <f t="shared" si="28"/>
        <v>#VALUE!</v>
      </c>
      <c r="BC24" s="207" t="e">
        <f t="shared" si="29"/>
        <v>#DIV/0!</v>
      </c>
      <c r="BD24" s="70"/>
      <c r="BE24" s="192" t="e">
        <f t="shared" si="30"/>
        <v>#VALUE!</v>
      </c>
      <c r="BF24" s="206">
        <f t="shared" si="31"/>
        <v>0</v>
      </c>
      <c r="BG24" s="70"/>
      <c r="BH24" s="208" t="e">
        <f t="shared" si="32"/>
        <v>#VALUE!</v>
      </c>
      <c r="BI24" s="207" t="e">
        <f t="shared" si="33"/>
        <v>#DIV/0!</v>
      </c>
      <c r="BJ24" s="70"/>
      <c r="BK24" s="192" t="e">
        <f t="shared" si="34"/>
        <v>#VALUE!</v>
      </c>
      <c r="BL24" s="206">
        <f t="shared" si="35"/>
        <v>0</v>
      </c>
      <c r="BM24" s="70"/>
      <c r="BN24" s="208" t="e">
        <f t="shared" si="36"/>
        <v>#VALUE!</v>
      </c>
      <c r="BO24" s="207" t="e">
        <f t="shared" si="37"/>
        <v>#DIV/0!</v>
      </c>
      <c r="BP24" s="70"/>
      <c r="BQ24" s="192" t="e">
        <f t="shared" si="38"/>
        <v>#VALUE!</v>
      </c>
      <c r="BR24" s="206">
        <f t="shared" si="39"/>
        <v>0</v>
      </c>
      <c r="BS24" s="70"/>
      <c r="BT24" s="208" t="e">
        <f t="shared" si="40"/>
        <v>#VALUE!</v>
      </c>
      <c r="BU24" s="207" t="e">
        <f t="shared" si="41"/>
        <v>#DIV/0!</v>
      </c>
      <c r="BV24" s="70"/>
      <c r="BW24" s="192" t="e">
        <f t="shared" si="42"/>
        <v>#VALUE!</v>
      </c>
      <c r="BX24" s="206">
        <f t="shared" si="43"/>
        <v>0</v>
      </c>
      <c r="BY24" s="70"/>
      <c r="BZ24" s="208" t="e">
        <f t="shared" si="44"/>
        <v>#VALUE!</v>
      </c>
      <c r="CA24" s="207" t="e">
        <f t="shared" si="45"/>
        <v>#DIV/0!</v>
      </c>
      <c r="CB24" s="70"/>
      <c r="CC24" s="192" t="e">
        <f t="shared" si="46"/>
        <v>#VALUE!</v>
      </c>
      <c r="CD24" s="206">
        <f t="shared" si="47"/>
        <v>0</v>
      </c>
      <c r="CE24" s="70"/>
      <c r="CF24" s="208" t="e">
        <f t="shared" si="48"/>
        <v>#VALUE!</v>
      </c>
      <c r="CG24" s="207" t="e">
        <f t="shared" si="49"/>
        <v>#DIV/0!</v>
      </c>
      <c r="CH24" s="70"/>
      <c r="CI24" s="192" t="e">
        <f t="shared" si="50"/>
        <v>#VALUE!</v>
      </c>
      <c r="CJ24" s="207">
        <f t="shared" si="51"/>
        <v>0</v>
      </c>
      <c r="CK24" s="70">
        <f t="shared" si="52"/>
        <v>0</v>
      </c>
      <c r="CL24" s="192" t="e">
        <f t="shared" si="53"/>
        <v>#VALUE!</v>
      </c>
      <c r="CM24" s="207" t="e">
        <f t="shared" si="54"/>
        <v>#DIV/0!</v>
      </c>
      <c r="CN24" s="70">
        <f t="shared" si="55"/>
        <v>0</v>
      </c>
      <c r="CO24" s="192" t="e">
        <f t="shared" si="56"/>
        <v>#VALUE!</v>
      </c>
      <c r="CP24" s="207">
        <f t="shared" si="57"/>
        <v>100</v>
      </c>
      <c r="CQ24" s="70">
        <f t="shared" si="58"/>
        <v>4</v>
      </c>
      <c r="CR24" s="192" t="e">
        <f t="shared" si="59"/>
        <v>#VALUE!</v>
      </c>
      <c r="CS24" s="207" t="e">
        <f t="shared" si="60"/>
        <v>#DIV/0!</v>
      </c>
      <c r="CT24" s="70">
        <f t="shared" si="61"/>
        <v>0</v>
      </c>
      <c r="CU24" s="192" t="e">
        <f t="shared" si="62"/>
        <v>#VALUE!</v>
      </c>
      <c r="CV24" s="202">
        <f t="shared" si="63"/>
        <v>0</v>
      </c>
      <c r="CW24" s="70">
        <f t="shared" si="64"/>
        <v>0</v>
      </c>
      <c r="CX24" s="192" t="e">
        <f t="shared" si="65"/>
        <v>#VALUE!</v>
      </c>
      <c r="CY24" s="202">
        <f t="shared" si="66"/>
        <v>1</v>
      </c>
      <c r="CZ24" s="70">
        <f t="shared" si="67"/>
        <v>4</v>
      </c>
      <c r="DA24" s="192" t="e">
        <f t="shared" si="68"/>
        <v>#VALUE!</v>
      </c>
      <c r="DB24" s="209"/>
    </row>
    <row r="25" spans="1:106" s="210" customFormat="1">
      <c r="A25" s="258" t="s">
        <v>858</v>
      </c>
      <c r="B25" s="460" t="s">
        <v>1012</v>
      </c>
      <c r="C25" s="308" t="s">
        <v>1013</v>
      </c>
      <c r="D25" s="309" t="s">
        <v>1014</v>
      </c>
      <c r="E25" s="315" t="s">
        <v>669</v>
      </c>
      <c r="F25" s="473">
        <v>52.38</v>
      </c>
      <c r="G25" s="474">
        <v>36</v>
      </c>
      <c r="H25" s="283">
        <f t="shared" si="0"/>
        <v>36</v>
      </c>
      <c r="I25" s="372">
        <f t="shared" si="0"/>
        <v>36</v>
      </c>
      <c r="J25" s="132">
        <f t="shared" si="69"/>
        <v>0</v>
      </c>
      <c r="K25" s="132">
        <f t="shared" si="70"/>
        <v>0</v>
      </c>
      <c r="L25" s="39" t="e">
        <f t="shared" si="1"/>
        <v>#VALUE!</v>
      </c>
      <c r="M25" s="40" t="e">
        <f t="shared" si="71"/>
        <v>#VALUE!</v>
      </c>
      <c r="N25" s="238" t="e">
        <f t="shared" si="72"/>
        <v>#VALUE!</v>
      </c>
      <c r="O25" s="238" t="e">
        <f t="shared" si="2"/>
        <v>#VALUE!</v>
      </c>
      <c r="P25" s="207">
        <f t="shared" si="3"/>
        <v>0</v>
      </c>
      <c r="Q25" s="70"/>
      <c r="R25" s="208" t="e">
        <f t="shared" si="4"/>
        <v>#VALUE!</v>
      </c>
      <c r="S25" s="207" t="e">
        <f t="shared" si="5"/>
        <v>#DIV/0!</v>
      </c>
      <c r="T25" s="70"/>
      <c r="U25" s="192" t="e">
        <f t="shared" si="6"/>
        <v>#VALUE!</v>
      </c>
      <c r="V25" s="206">
        <f t="shared" si="7"/>
        <v>0</v>
      </c>
      <c r="W25" s="70"/>
      <c r="X25" s="208" t="e">
        <f t="shared" si="8"/>
        <v>#VALUE!</v>
      </c>
      <c r="Y25" s="207" t="e">
        <f t="shared" si="9"/>
        <v>#DIV/0!</v>
      </c>
      <c r="Z25" s="70"/>
      <c r="AA25" s="192" t="e">
        <f t="shared" si="10"/>
        <v>#VALUE!</v>
      </c>
      <c r="AB25" s="206">
        <f t="shared" si="11"/>
        <v>0</v>
      </c>
      <c r="AC25" s="70"/>
      <c r="AD25" s="208" t="e">
        <f t="shared" si="12"/>
        <v>#VALUE!</v>
      </c>
      <c r="AE25" s="207" t="e">
        <f t="shared" si="13"/>
        <v>#DIV/0!</v>
      </c>
      <c r="AF25" s="70"/>
      <c r="AG25" s="192" t="e">
        <f t="shared" si="14"/>
        <v>#VALUE!</v>
      </c>
      <c r="AH25" s="206">
        <f t="shared" si="15"/>
        <v>0</v>
      </c>
      <c r="AI25" s="70"/>
      <c r="AJ25" s="208" t="e">
        <f t="shared" si="16"/>
        <v>#VALUE!</v>
      </c>
      <c r="AK25" s="207" t="e">
        <f t="shared" si="17"/>
        <v>#DIV/0!</v>
      </c>
      <c r="AL25" s="70"/>
      <c r="AM25" s="192" t="e">
        <f t="shared" si="18"/>
        <v>#VALUE!</v>
      </c>
      <c r="AN25" s="206">
        <f t="shared" si="19"/>
        <v>0</v>
      </c>
      <c r="AO25" s="70"/>
      <c r="AP25" s="208" t="e">
        <f t="shared" si="20"/>
        <v>#VALUE!</v>
      </c>
      <c r="AQ25" s="207" t="e">
        <f t="shared" si="21"/>
        <v>#DIV/0!</v>
      </c>
      <c r="AR25" s="70"/>
      <c r="AS25" s="192" t="e">
        <f t="shared" si="22"/>
        <v>#VALUE!</v>
      </c>
      <c r="AT25" s="206">
        <f t="shared" si="23"/>
        <v>0</v>
      </c>
      <c r="AU25" s="70"/>
      <c r="AV25" s="208" t="e">
        <f t="shared" si="24"/>
        <v>#VALUE!</v>
      </c>
      <c r="AW25" s="207" t="e">
        <f t="shared" si="25"/>
        <v>#DIV/0!</v>
      </c>
      <c r="AX25" s="70"/>
      <c r="AY25" s="192" t="e">
        <f t="shared" si="26"/>
        <v>#VALUE!</v>
      </c>
      <c r="AZ25" s="206">
        <f t="shared" si="27"/>
        <v>0</v>
      </c>
      <c r="BA25" s="70"/>
      <c r="BB25" s="208" t="e">
        <f t="shared" si="28"/>
        <v>#VALUE!</v>
      </c>
      <c r="BC25" s="207" t="e">
        <f t="shared" si="29"/>
        <v>#DIV/0!</v>
      </c>
      <c r="BD25" s="70"/>
      <c r="BE25" s="192" t="e">
        <f t="shared" si="30"/>
        <v>#VALUE!</v>
      </c>
      <c r="BF25" s="206">
        <f t="shared" si="31"/>
        <v>0</v>
      </c>
      <c r="BG25" s="70"/>
      <c r="BH25" s="208" t="e">
        <f t="shared" si="32"/>
        <v>#VALUE!</v>
      </c>
      <c r="BI25" s="207" t="e">
        <f t="shared" si="33"/>
        <v>#DIV/0!</v>
      </c>
      <c r="BJ25" s="70"/>
      <c r="BK25" s="192" t="e">
        <f t="shared" si="34"/>
        <v>#VALUE!</v>
      </c>
      <c r="BL25" s="206">
        <f t="shared" si="35"/>
        <v>0</v>
      </c>
      <c r="BM25" s="70"/>
      <c r="BN25" s="208" t="e">
        <f t="shared" si="36"/>
        <v>#VALUE!</v>
      </c>
      <c r="BO25" s="207" t="e">
        <f t="shared" si="37"/>
        <v>#DIV/0!</v>
      </c>
      <c r="BP25" s="70"/>
      <c r="BQ25" s="192" t="e">
        <f t="shared" si="38"/>
        <v>#VALUE!</v>
      </c>
      <c r="BR25" s="206">
        <f t="shared" si="39"/>
        <v>0</v>
      </c>
      <c r="BS25" s="70"/>
      <c r="BT25" s="208" t="e">
        <f t="shared" si="40"/>
        <v>#VALUE!</v>
      </c>
      <c r="BU25" s="207" t="e">
        <f t="shared" si="41"/>
        <v>#DIV/0!</v>
      </c>
      <c r="BV25" s="70"/>
      <c r="BW25" s="192" t="e">
        <f t="shared" si="42"/>
        <v>#VALUE!</v>
      </c>
      <c r="BX25" s="206">
        <f t="shared" si="43"/>
        <v>0</v>
      </c>
      <c r="BY25" s="70"/>
      <c r="BZ25" s="208" t="e">
        <f t="shared" si="44"/>
        <v>#VALUE!</v>
      </c>
      <c r="CA25" s="207" t="e">
        <f t="shared" si="45"/>
        <v>#DIV/0!</v>
      </c>
      <c r="CB25" s="70"/>
      <c r="CC25" s="192" t="e">
        <f t="shared" si="46"/>
        <v>#VALUE!</v>
      </c>
      <c r="CD25" s="206">
        <f t="shared" si="47"/>
        <v>0</v>
      </c>
      <c r="CE25" s="70"/>
      <c r="CF25" s="208" t="e">
        <f t="shared" si="48"/>
        <v>#VALUE!</v>
      </c>
      <c r="CG25" s="207" t="e">
        <f t="shared" si="49"/>
        <v>#DIV/0!</v>
      </c>
      <c r="CH25" s="70"/>
      <c r="CI25" s="192" t="e">
        <f t="shared" si="50"/>
        <v>#VALUE!</v>
      </c>
      <c r="CJ25" s="207">
        <f t="shared" si="51"/>
        <v>0</v>
      </c>
      <c r="CK25" s="70">
        <f t="shared" si="52"/>
        <v>0</v>
      </c>
      <c r="CL25" s="192" t="e">
        <f t="shared" si="53"/>
        <v>#VALUE!</v>
      </c>
      <c r="CM25" s="207" t="e">
        <f t="shared" si="54"/>
        <v>#DIV/0!</v>
      </c>
      <c r="CN25" s="70">
        <f t="shared" si="55"/>
        <v>0</v>
      </c>
      <c r="CO25" s="192" t="e">
        <f t="shared" si="56"/>
        <v>#VALUE!</v>
      </c>
      <c r="CP25" s="207">
        <f t="shared" si="57"/>
        <v>100</v>
      </c>
      <c r="CQ25" s="70">
        <f t="shared" si="58"/>
        <v>36</v>
      </c>
      <c r="CR25" s="192" t="e">
        <f t="shared" si="59"/>
        <v>#VALUE!</v>
      </c>
      <c r="CS25" s="207" t="e">
        <f t="shared" si="60"/>
        <v>#DIV/0!</v>
      </c>
      <c r="CT25" s="70">
        <f t="shared" si="61"/>
        <v>0</v>
      </c>
      <c r="CU25" s="192" t="e">
        <f t="shared" si="62"/>
        <v>#VALUE!</v>
      </c>
      <c r="CV25" s="202">
        <f t="shared" si="63"/>
        <v>0</v>
      </c>
      <c r="CW25" s="70">
        <f t="shared" si="64"/>
        <v>0</v>
      </c>
      <c r="CX25" s="192" t="e">
        <f t="shared" si="65"/>
        <v>#VALUE!</v>
      </c>
      <c r="CY25" s="202">
        <f t="shared" si="66"/>
        <v>1</v>
      </c>
      <c r="CZ25" s="70">
        <f t="shared" si="67"/>
        <v>36</v>
      </c>
      <c r="DA25" s="192" t="e">
        <f t="shared" si="68"/>
        <v>#VALUE!</v>
      </c>
      <c r="DB25" s="209"/>
    </row>
    <row r="26" spans="1:106" s="210" customFormat="1">
      <c r="A26" s="258" t="s">
        <v>859</v>
      </c>
      <c r="B26" s="460" t="s">
        <v>447</v>
      </c>
      <c r="C26" s="308" t="s">
        <v>450</v>
      </c>
      <c r="D26" s="309" t="s">
        <v>451</v>
      </c>
      <c r="E26" s="315" t="s">
        <v>669</v>
      </c>
      <c r="F26" s="473">
        <v>52.29</v>
      </c>
      <c r="G26" s="474">
        <v>4</v>
      </c>
      <c r="H26" s="283">
        <f t="shared" si="0"/>
        <v>4</v>
      </c>
      <c r="I26" s="372">
        <f t="shared" si="0"/>
        <v>4</v>
      </c>
      <c r="J26" s="132">
        <f t="shared" si="69"/>
        <v>0</v>
      </c>
      <c r="K26" s="132">
        <f t="shared" si="70"/>
        <v>0</v>
      </c>
      <c r="L26" s="39" t="e">
        <f t="shared" si="1"/>
        <v>#VALUE!</v>
      </c>
      <c r="M26" s="40" t="e">
        <f t="shared" si="71"/>
        <v>#VALUE!</v>
      </c>
      <c r="N26" s="238" t="e">
        <f t="shared" si="72"/>
        <v>#VALUE!</v>
      </c>
      <c r="O26" s="238" t="e">
        <f t="shared" si="2"/>
        <v>#VALUE!</v>
      </c>
      <c r="P26" s="207">
        <f t="shared" si="3"/>
        <v>0</v>
      </c>
      <c r="Q26" s="70"/>
      <c r="R26" s="208" t="e">
        <f t="shared" si="4"/>
        <v>#VALUE!</v>
      </c>
      <c r="S26" s="207" t="e">
        <f t="shared" si="5"/>
        <v>#DIV/0!</v>
      </c>
      <c r="T26" s="70"/>
      <c r="U26" s="192" t="e">
        <f t="shared" si="6"/>
        <v>#VALUE!</v>
      </c>
      <c r="V26" s="206">
        <f t="shared" si="7"/>
        <v>0</v>
      </c>
      <c r="W26" s="70"/>
      <c r="X26" s="208" t="e">
        <f t="shared" si="8"/>
        <v>#VALUE!</v>
      </c>
      <c r="Y26" s="207" t="e">
        <f t="shared" si="9"/>
        <v>#DIV/0!</v>
      </c>
      <c r="Z26" s="70"/>
      <c r="AA26" s="192" t="e">
        <f t="shared" si="10"/>
        <v>#VALUE!</v>
      </c>
      <c r="AB26" s="206">
        <f t="shared" si="11"/>
        <v>0</v>
      </c>
      <c r="AC26" s="70"/>
      <c r="AD26" s="208" t="e">
        <f t="shared" si="12"/>
        <v>#VALUE!</v>
      </c>
      <c r="AE26" s="207" t="e">
        <f t="shared" si="13"/>
        <v>#DIV/0!</v>
      </c>
      <c r="AF26" s="70"/>
      <c r="AG26" s="192" t="e">
        <f t="shared" si="14"/>
        <v>#VALUE!</v>
      </c>
      <c r="AH26" s="206">
        <f t="shared" si="15"/>
        <v>0</v>
      </c>
      <c r="AI26" s="70"/>
      <c r="AJ26" s="208" t="e">
        <f t="shared" si="16"/>
        <v>#VALUE!</v>
      </c>
      <c r="AK26" s="207" t="e">
        <f t="shared" si="17"/>
        <v>#DIV/0!</v>
      </c>
      <c r="AL26" s="70"/>
      <c r="AM26" s="192" t="e">
        <f t="shared" si="18"/>
        <v>#VALUE!</v>
      </c>
      <c r="AN26" s="206">
        <f t="shared" si="19"/>
        <v>0</v>
      </c>
      <c r="AO26" s="70"/>
      <c r="AP26" s="208" t="e">
        <f t="shared" si="20"/>
        <v>#VALUE!</v>
      </c>
      <c r="AQ26" s="207" t="e">
        <f t="shared" si="21"/>
        <v>#DIV/0!</v>
      </c>
      <c r="AR26" s="70"/>
      <c r="AS26" s="192" t="e">
        <f t="shared" si="22"/>
        <v>#VALUE!</v>
      </c>
      <c r="AT26" s="206">
        <f t="shared" si="23"/>
        <v>0</v>
      </c>
      <c r="AU26" s="70"/>
      <c r="AV26" s="208" t="e">
        <f t="shared" si="24"/>
        <v>#VALUE!</v>
      </c>
      <c r="AW26" s="207" t="e">
        <f t="shared" si="25"/>
        <v>#DIV/0!</v>
      </c>
      <c r="AX26" s="70"/>
      <c r="AY26" s="192" t="e">
        <f t="shared" si="26"/>
        <v>#VALUE!</v>
      </c>
      <c r="AZ26" s="206">
        <f t="shared" si="27"/>
        <v>0</v>
      </c>
      <c r="BA26" s="70"/>
      <c r="BB26" s="208" t="e">
        <f t="shared" si="28"/>
        <v>#VALUE!</v>
      </c>
      <c r="BC26" s="207" t="e">
        <f t="shared" si="29"/>
        <v>#DIV/0!</v>
      </c>
      <c r="BD26" s="70"/>
      <c r="BE26" s="192" t="e">
        <f t="shared" si="30"/>
        <v>#VALUE!</v>
      </c>
      <c r="BF26" s="206">
        <f t="shared" si="31"/>
        <v>0</v>
      </c>
      <c r="BG26" s="70"/>
      <c r="BH26" s="208" t="e">
        <f t="shared" si="32"/>
        <v>#VALUE!</v>
      </c>
      <c r="BI26" s="207" t="e">
        <f t="shared" si="33"/>
        <v>#DIV/0!</v>
      </c>
      <c r="BJ26" s="70"/>
      <c r="BK26" s="192" t="e">
        <f t="shared" si="34"/>
        <v>#VALUE!</v>
      </c>
      <c r="BL26" s="206">
        <f t="shared" si="35"/>
        <v>0</v>
      </c>
      <c r="BM26" s="70"/>
      <c r="BN26" s="208" t="e">
        <f t="shared" si="36"/>
        <v>#VALUE!</v>
      </c>
      <c r="BO26" s="207" t="e">
        <f t="shared" si="37"/>
        <v>#DIV/0!</v>
      </c>
      <c r="BP26" s="70"/>
      <c r="BQ26" s="192" t="e">
        <f t="shared" si="38"/>
        <v>#VALUE!</v>
      </c>
      <c r="BR26" s="206">
        <f t="shared" si="39"/>
        <v>0</v>
      </c>
      <c r="BS26" s="70"/>
      <c r="BT26" s="208" t="e">
        <f t="shared" si="40"/>
        <v>#VALUE!</v>
      </c>
      <c r="BU26" s="207" t="e">
        <f t="shared" si="41"/>
        <v>#DIV/0!</v>
      </c>
      <c r="BV26" s="70"/>
      <c r="BW26" s="192" t="e">
        <f t="shared" si="42"/>
        <v>#VALUE!</v>
      </c>
      <c r="BX26" s="206">
        <f t="shared" si="43"/>
        <v>0</v>
      </c>
      <c r="BY26" s="70"/>
      <c r="BZ26" s="208" t="e">
        <f t="shared" si="44"/>
        <v>#VALUE!</v>
      </c>
      <c r="CA26" s="207" t="e">
        <f t="shared" si="45"/>
        <v>#DIV/0!</v>
      </c>
      <c r="CB26" s="70"/>
      <c r="CC26" s="192" t="e">
        <f t="shared" si="46"/>
        <v>#VALUE!</v>
      </c>
      <c r="CD26" s="206">
        <f t="shared" si="47"/>
        <v>0</v>
      </c>
      <c r="CE26" s="70"/>
      <c r="CF26" s="208" t="e">
        <f t="shared" si="48"/>
        <v>#VALUE!</v>
      </c>
      <c r="CG26" s="207" t="e">
        <f t="shared" si="49"/>
        <v>#DIV/0!</v>
      </c>
      <c r="CH26" s="70"/>
      <c r="CI26" s="192" t="e">
        <f t="shared" si="50"/>
        <v>#VALUE!</v>
      </c>
      <c r="CJ26" s="207">
        <f t="shared" si="51"/>
        <v>0</v>
      </c>
      <c r="CK26" s="70">
        <f t="shared" si="52"/>
        <v>0</v>
      </c>
      <c r="CL26" s="192" t="e">
        <f t="shared" si="53"/>
        <v>#VALUE!</v>
      </c>
      <c r="CM26" s="207" t="e">
        <f t="shared" si="54"/>
        <v>#DIV/0!</v>
      </c>
      <c r="CN26" s="70">
        <f t="shared" si="55"/>
        <v>0</v>
      </c>
      <c r="CO26" s="192" t="e">
        <f t="shared" si="56"/>
        <v>#VALUE!</v>
      </c>
      <c r="CP26" s="207">
        <f t="shared" si="57"/>
        <v>100</v>
      </c>
      <c r="CQ26" s="70">
        <f t="shared" si="58"/>
        <v>4</v>
      </c>
      <c r="CR26" s="192" t="e">
        <f t="shared" si="59"/>
        <v>#VALUE!</v>
      </c>
      <c r="CS26" s="207" t="e">
        <f t="shared" si="60"/>
        <v>#DIV/0!</v>
      </c>
      <c r="CT26" s="70">
        <f t="shared" si="61"/>
        <v>0</v>
      </c>
      <c r="CU26" s="192" t="e">
        <f t="shared" si="62"/>
        <v>#VALUE!</v>
      </c>
      <c r="CV26" s="202">
        <f t="shared" si="63"/>
        <v>0</v>
      </c>
      <c r="CW26" s="70">
        <f t="shared" si="64"/>
        <v>0</v>
      </c>
      <c r="CX26" s="192" t="e">
        <f t="shared" si="65"/>
        <v>#VALUE!</v>
      </c>
      <c r="CY26" s="202">
        <f t="shared" si="66"/>
        <v>1</v>
      </c>
      <c r="CZ26" s="70">
        <f t="shared" si="67"/>
        <v>4</v>
      </c>
      <c r="DA26" s="192" t="e">
        <f t="shared" si="68"/>
        <v>#VALUE!</v>
      </c>
      <c r="DB26" s="209"/>
    </row>
    <row r="27" spans="1:106" s="210" customFormat="1">
      <c r="A27" s="258" t="s">
        <v>860</v>
      </c>
      <c r="B27" s="460" t="s">
        <v>1007</v>
      </c>
      <c r="C27" s="308" t="s">
        <v>1008</v>
      </c>
      <c r="D27" s="309" t="s">
        <v>452</v>
      </c>
      <c r="E27" s="315" t="s">
        <v>669</v>
      </c>
      <c r="F27" s="477">
        <v>15.36</v>
      </c>
      <c r="G27" s="474">
        <v>53</v>
      </c>
      <c r="H27" s="283">
        <f t="shared" si="0"/>
        <v>53</v>
      </c>
      <c r="I27" s="372">
        <f t="shared" si="0"/>
        <v>53</v>
      </c>
      <c r="J27" s="132">
        <f t="shared" si="69"/>
        <v>0</v>
      </c>
      <c r="K27" s="132">
        <f t="shared" si="70"/>
        <v>0</v>
      </c>
      <c r="L27" s="39" t="e">
        <f t="shared" si="1"/>
        <v>#VALUE!</v>
      </c>
      <c r="M27" s="40" t="e">
        <f t="shared" si="71"/>
        <v>#VALUE!</v>
      </c>
      <c r="N27" s="238" t="e">
        <f t="shared" si="72"/>
        <v>#VALUE!</v>
      </c>
      <c r="O27" s="238" t="e">
        <f t="shared" si="2"/>
        <v>#VALUE!</v>
      </c>
      <c r="P27" s="207">
        <f t="shared" si="3"/>
        <v>0</v>
      </c>
      <c r="Q27" s="70"/>
      <c r="R27" s="208" t="e">
        <f t="shared" si="4"/>
        <v>#VALUE!</v>
      </c>
      <c r="S27" s="207" t="e">
        <f t="shared" si="5"/>
        <v>#DIV/0!</v>
      </c>
      <c r="T27" s="70"/>
      <c r="U27" s="192" t="e">
        <f t="shared" si="6"/>
        <v>#VALUE!</v>
      </c>
      <c r="V27" s="206">
        <f t="shared" si="7"/>
        <v>0</v>
      </c>
      <c r="W27" s="70"/>
      <c r="X27" s="208" t="e">
        <f t="shared" si="8"/>
        <v>#VALUE!</v>
      </c>
      <c r="Y27" s="207" t="e">
        <f t="shared" si="9"/>
        <v>#DIV/0!</v>
      </c>
      <c r="Z27" s="70"/>
      <c r="AA27" s="192" t="e">
        <f t="shared" si="10"/>
        <v>#VALUE!</v>
      </c>
      <c r="AB27" s="206">
        <f t="shared" si="11"/>
        <v>0</v>
      </c>
      <c r="AC27" s="70"/>
      <c r="AD27" s="208" t="e">
        <f t="shared" si="12"/>
        <v>#VALUE!</v>
      </c>
      <c r="AE27" s="207" t="e">
        <f t="shared" si="13"/>
        <v>#DIV/0!</v>
      </c>
      <c r="AF27" s="70"/>
      <c r="AG27" s="192" t="e">
        <f t="shared" si="14"/>
        <v>#VALUE!</v>
      </c>
      <c r="AH27" s="206">
        <f t="shared" si="15"/>
        <v>0</v>
      </c>
      <c r="AI27" s="70"/>
      <c r="AJ27" s="208" t="e">
        <f t="shared" si="16"/>
        <v>#VALUE!</v>
      </c>
      <c r="AK27" s="207" t="e">
        <f t="shared" si="17"/>
        <v>#DIV/0!</v>
      </c>
      <c r="AL27" s="70"/>
      <c r="AM27" s="192" t="e">
        <f t="shared" si="18"/>
        <v>#VALUE!</v>
      </c>
      <c r="AN27" s="206">
        <f t="shared" si="19"/>
        <v>0</v>
      </c>
      <c r="AO27" s="70"/>
      <c r="AP27" s="208" t="e">
        <f t="shared" si="20"/>
        <v>#VALUE!</v>
      </c>
      <c r="AQ27" s="207" t="e">
        <f t="shared" si="21"/>
        <v>#DIV/0!</v>
      </c>
      <c r="AR27" s="70"/>
      <c r="AS27" s="192" t="e">
        <f t="shared" si="22"/>
        <v>#VALUE!</v>
      </c>
      <c r="AT27" s="206">
        <f t="shared" si="23"/>
        <v>0</v>
      </c>
      <c r="AU27" s="70"/>
      <c r="AV27" s="208" t="e">
        <f t="shared" si="24"/>
        <v>#VALUE!</v>
      </c>
      <c r="AW27" s="207" t="e">
        <f t="shared" si="25"/>
        <v>#DIV/0!</v>
      </c>
      <c r="AX27" s="70"/>
      <c r="AY27" s="192" t="e">
        <f t="shared" si="26"/>
        <v>#VALUE!</v>
      </c>
      <c r="AZ27" s="206">
        <f t="shared" si="27"/>
        <v>0</v>
      </c>
      <c r="BA27" s="70"/>
      <c r="BB27" s="208" t="e">
        <f t="shared" si="28"/>
        <v>#VALUE!</v>
      </c>
      <c r="BC27" s="207" t="e">
        <f t="shared" si="29"/>
        <v>#DIV/0!</v>
      </c>
      <c r="BD27" s="70"/>
      <c r="BE27" s="192" t="e">
        <f t="shared" si="30"/>
        <v>#VALUE!</v>
      </c>
      <c r="BF27" s="206">
        <f t="shared" si="31"/>
        <v>0</v>
      </c>
      <c r="BG27" s="70"/>
      <c r="BH27" s="208" t="e">
        <f t="shared" si="32"/>
        <v>#VALUE!</v>
      </c>
      <c r="BI27" s="207" t="e">
        <f t="shared" si="33"/>
        <v>#DIV/0!</v>
      </c>
      <c r="BJ27" s="70"/>
      <c r="BK27" s="192" t="e">
        <f t="shared" si="34"/>
        <v>#VALUE!</v>
      </c>
      <c r="BL27" s="206">
        <f t="shared" si="35"/>
        <v>0</v>
      </c>
      <c r="BM27" s="70"/>
      <c r="BN27" s="208" t="e">
        <f t="shared" si="36"/>
        <v>#VALUE!</v>
      </c>
      <c r="BO27" s="207" t="e">
        <f t="shared" si="37"/>
        <v>#DIV/0!</v>
      </c>
      <c r="BP27" s="70"/>
      <c r="BQ27" s="192" t="e">
        <f t="shared" si="38"/>
        <v>#VALUE!</v>
      </c>
      <c r="BR27" s="206">
        <f t="shared" si="39"/>
        <v>0</v>
      </c>
      <c r="BS27" s="70"/>
      <c r="BT27" s="208" t="e">
        <f t="shared" si="40"/>
        <v>#VALUE!</v>
      </c>
      <c r="BU27" s="207" t="e">
        <f t="shared" si="41"/>
        <v>#DIV/0!</v>
      </c>
      <c r="BV27" s="70"/>
      <c r="BW27" s="192" t="e">
        <f t="shared" si="42"/>
        <v>#VALUE!</v>
      </c>
      <c r="BX27" s="206">
        <f t="shared" si="43"/>
        <v>0</v>
      </c>
      <c r="BY27" s="70"/>
      <c r="BZ27" s="208" t="e">
        <f t="shared" si="44"/>
        <v>#VALUE!</v>
      </c>
      <c r="CA27" s="207" t="e">
        <f t="shared" si="45"/>
        <v>#DIV/0!</v>
      </c>
      <c r="CB27" s="70"/>
      <c r="CC27" s="192" t="e">
        <f t="shared" si="46"/>
        <v>#VALUE!</v>
      </c>
      <c r="CD27" s="206">
        <f t="shared" si="47"/>
        <v>0</v>
      </c>
      <c r="CE27" s="70"/>
      <c r="CF27" s="208" t="e">
        <f t="shared" si="48"/>
        <v>#VALUE!</v>
      </c>
      <c r="CG27" s="207" t="e">
        <f t="shared" si="49"/>
        <v>#DIV/0!</v>
      </c>
      <c r="CH27" s="70"/>
      <c r="CI27" s="192" t="e">
        <f t="shared" si="50"/>
        <v>#VALUE!</v>
      </c>
      <c r="CJ27" s="207">
        <f t="shared" si="51"/>
        <v>0</v>
      </c>
      <c r="CK27" s="70">
        <f t="shared" si="52"/>
        <v>0</v>
      </c>
      <c r="CL27" s="192" t="e">
        <f t="shared" si="53"/>
        <v>#VALUE!</v>
      </c>
      <c r="CM27" s="207" t="e">
        <f t="shared" si="54"/>
        <v>#DIV/0!</v>
      </c>
      <c r="CN27" s="70">
        <f t="shared" si="55"/>
        <v>0</v>
      </c>
      <c r="CO27" s="192" t="e">
        <f t="shared" si="56"/>
        <v>#VALUE!</v>
      </c>
      <c r="CP27" s="207">
        <f t="shared" si="57"/>
        <v>100</v>
      </c>
      <c r="CQ27" s="70">
        <f t="shared" si="58"/>
        <v>53</v>
      </c>
      <c r="CR27" s="192" t="e">
        <f t="shared" si="59"/>
        <v>#VALUE!</v>
      </c>
      <c r="CS27" s="207" t="e">
        <f t="shared" si="60"/>
        <v>#DIV/0!</v>
      </c>
      <c r="CT27" s="70">
        <f t="shared" si="61"/>
        <v>0</v>
      </c>
      <c r="CU27" s="192" t="e">
        <f t="shared" si="62"/>
        <v>#VALUE!</v>
      </c>
      <c r="CV27" s="202">
        <f t="shared" si="63"/>
        <v>0</v>
      </c>
      <c r="CW27" s="70">
        <f t="shared" si="64"/>
        <v>0</v>
      </c>
      <c r="CX27" s="192" t="e">
        <f t="shared" si="65"/>
        <v>#VALUE!</v>
      </c>
      <c r="CY27" s="202">
        <f t="shared" si="66"/>
        <v>1</v>
      </c>
      <c r="CZ27" s="70">
        <f t="shared" si="67"/>
        <v>53</v>
      </c>
      <c r="DA27" s="192" t="e">
        <f t="shared" si="68"/>
        <v>#VALUE!</v>
      </c>
      <c r="DB27" s="209"/>
    </row>
    <row r="28" spans="1:106" s="210" customFormat="1">
      <c r="A28" s="258" t="s">
        <v>878</v>
      </c>
      <c r="B28" s="460" t="s">
        <v>447</v>
      </c>
      <c r="C28" s="308" t="s">
        <v>453</v>
      </c>
      <c r="D28" s="309" t="s">
        <v>454</v>
      </c>
      <c r="E28" s="315" t="s">
        <v>669</v>
      </c>
      <c r="F28" s="473">
        <v>12.28</v>
      </c>
      <c r="G28" s="474">
        <v>10</v>
      </c>
      <c r="H28" s="283">
        <f t="shared" si="0"/>
        <v>10</v>
      </c>
      <c r="I28" s="372">
        <f t="shared" si="0"/>
        <v>10</v>
      </c>
      <c r="J28" s="132">
        <f t="shared" si="69"/>
        <v>0</v>
      </c>
      <c r="K28" s="132">
        <f t="shared" si="70"/>
        <v>0</v>
      </c>
      <c r="L28" s="39" t="e">
        <f t="shared" si="1"/>
        <v>#VALUE!</v>
      </c>
      <c r="M28" s="40" t="e">
        <f t="shared" si="71"/>
        <v>#VALUE!</v>
      </c>
      <c r="N28" s="238" t="e">
        <f t="shared" si="72"/>
        <v>#VALUE!</v>
      </c>
      <c r="O28" s="238" t="e">
        <f t="shared" si="2"/>
        <v>#VALUE!</v>
      </c>
      <c r="P28" s="207">
        <f t="shared" si="3"/>
        <v>0</v>
      </c>
      <c r="Q28" s="70"/>
      <c r="R28" s="208" t="e">
        <f t="shared" si="4"/>
        <v>#VALUE!</v>
      </c>
      <c r="S28" s="207" t="e">
        <f t="shared" si="5"/>
        <v>#DIV/0!</v>
      </c>
      <c r="T28" s="70"/>
      <c r="U28" s="192" t="e">
        <f t="shared" si="6"/>
        <v>#VALUE!</v>
      </c>
      <c r="V28" s="206">
        <f t="shared" si="7"/>
        <v>0</v>
      </c>
      <c r="W28" s="70"/>
      <c r="X28" s="208" t="e">
        <f t="shared" si="8"/>
        <v>#VALUE!</v>
      </c>
      <c r="Y28" s="207" t="e">
        <f t="shared" si="9"/>
        <v>#DIV/0!</v>
      </c>
      <c r="Z28" s="70"/>
      <c r="AA28" s="192" t="e">
        <f t="shared" si="10"/>
        <v>#VALUE!</v>
      </c>
      <c r="AB28" s="206">
        <f t="shared" si="11"/>
        <v>0</v>
      </c>
      <c r="AC28" s="70"/>
      <c r="AD28" s="208" t="e">
        <f t="shared" si="12"/>
        <v>#VALUE!</v>
      </c>
      <c r="AE28" s="207" t="e">
        <f t="shared" si="13"/>
        <v>#DIV/0!</v>
      </c>
      <c r="AF28" s="70"/>
      <c r="AG28" s="192" t="e">
        <f t="shared" si="14"/>
        <v>#VALUE!</v>
      </c>
      <c r="AH28" s="206">
        <f t="shared" si="15"/>
        <v>0</v>
      </c>
      <c r="AI28" s="70"/>
      <c r="AJ28" s="208" t="e">
        <f t="shared" si="16"/>
        <v>#VALUE!</v>
      </c>
      <c r="AK28" s="207" t="e">
        <f t="shared" si="17"/>
        <v>#DIV/0!</v>
      </c>
      <c r="AL28" s="70"/>
      <c r="AM28" s="192" t="e">
        <f t="shared" si="18"/>
        <v>#VALUE!</v>
      </c>
      <c r="AN28" s="206">
        <f t="shared" si="19"/>
        <v>0</v>
      </c>
      <c r="AO28" s="70"/>
      <c r="AP28" s="208" t="e">
        <f t="shared" si="20"/>
        <v>#VALUE!</v>
      </c>
      <c r="AQ28" s="207" t="e">
        <f t="shared" si="21"/>
        <v>#DIV/0!</v>
      </c>
      <c r="AR28" s="70"/>
      <c r="AS28" s="192" t="e">
        <f t="shared" si="22"/>
        <v>#VALUE!</v>
      </c>
      <c r="AT28" s="206">
        <f t="shared" si="23"/>
        <v>0</v>
      </c>
      <c r="AU28" s="70"/>
      <c r="AV28" s="208" t="e">
        <f t="shared" si="24"/>
        <v>#VALUE!</v>
      </c>
      <c r="AW28" s="207" t="e">
        <f t="shared" si="25"/>
        <v>#DIV/0!</v>
      </c>
      <c r="AX28" s="70"/>
      <c r="AY28" s="192" t="e">
        <f t="shared" si="26"/>
        <v>#VALUE!</v>
      </c>
      <c r="AZ28" s="206">
        <f t="shared" si="27"/>
        <v>0</v>
      </c>
      <c r="BA28" s="70"/>
      <c r="BB28" s="208" t="e">
        <f t="shared" si="28"/>
        <v>#VALUE!</v>
      </c>
      <c r="BC28" s="207" t="e">
        <f t="shared" si="29"/>
        <v>#DIV/0!</v>
      </c>
      <c r="BD28" s="70"/>
      <c r="BE28" s="192" t="e">
        <f t="shared" si="30"/>
        <v>#VALUE!</v>
      </c>
      <c r="BF28" s="206">
        <f t="shared" si="31"/>
        <v>0</v>
      </c>
      <c r="BG28" s="70"/>
      <c r="BH28" s="208" t="e">
        <f t="shared" si="32"/>
        <v>#VALUE!</v>
      </c>
      <c r="BI28" s="207" t="e">
        <f t="shared" si="33"/>
        <v>#DIV/0!</v>
      </c>
      <c r="BJ28" s="70"/>
      <c r="BK28" s="192" t="e">
        <f t="shared" si="34"/>
        <v>#VALUE!</v>
      </c>
      <c r="BL28" s="206">
        <f t="shared" si="35"/>
        <v>0</v>
      </c>
      <c r="BM28" s="70"/>
      <c r="BN28" s="208" t="e">
        <f t="shared" si="36"/>
        <v>#VALUE!</v>
      </c>
      <c r="BO28" s="207" t="e">
        <f t="shared" si="37"/>
        <v>#DIV/0!</v>
      </c>
      <c r="BP28" s="70"/>
      <c r="BQ28" s="192" t="e">
        <f t="shared" si="38"/>
        <v>#VALUE!</v>
      </c>
      <c r="BR28" s="206">
        <f t="shared" si="39"/>
        <v>0</v>
      </c>
      <c r="BS28" s="70"/>
      <c r="BT28" s="208" t="e">
        <f t="shared" si="40"/>
        <v>#VALUE!</v>
      </c>
      <c r="BU28" s="207" t="e">
        <f t="shared" si="41"/>
        <v>#DIV/0!</v>
      </c>
      <c r="BV28" s="70"/>
      <c r="BW28" s="192" t="e">
        <f t="shared" si="42"/>
        <v>#VALUE!</v>
      </c>
      <c r="BX28" s="206">
        <f t="shared" si="43"/>
        <v>0</v>
      </c>
      <c r="BY28" s="70"/>
      <c r="BZ28" s="208" t="e">
        <f t="shared" si="44"/>
        <v>#VALUE!</v>
      </c>
      <c r="CA28" s="207" t="e">
        <f t="shared" si="45"/>
        <v>#DIV/0!</v>
      </c>
      <c r="CB28" s="70"/>
      <c r="CC28" s="192" t="e">
        <f t="shared" si="46"/>
        <v>#VALUE!</v>
      </c>
      <c r="CD28" s="206">
        <f t="shared" si="47"/>
        <v>0</v>
      </c>
      <c r="CE28" s="70"/>
      <c r="CF28" s="208" t="e">
        <f t="shared" si="48"/>
        <v>#VALUE!</v>
      </c>
      <c r="CG28" s="207" t="e">
        <f t="shared" si="49"/>
        <v>#DIV/0!</v>
      </c>
      <c r="CH28" s="70"/>
      <c r="CI28" s="192" t="e">
        <f t="shared" si="50"/>
        <v>#VALUE!</v>
      </c>
      <c r="CJ28" s="207">
        <f t="shared" si="51"/>
        <v>0</v>
      </c>
      <c r="CK28" s="70">
        <f t="shared" si="52"/>
        <v>0</v>
      </c>
      <c r="CL28" s="192" t="e">
        <f t="shared" si="53"/>
        <v>#VALUE!</v>
      </c>
      <c r="CM28" s="207" t="e">
        <f t="shared" si="54"/>
        <v>#DIV/0!</v>
      </c>
      <c r="CN28" s="70">
        <f t="shared" si="55"/>
        <v>0</v>
      </c>
      <c r="CO28" s="192" t="e">
        <f t="shared" si="56"/>
        <v>#VALUE!</v>
      </c>
      <c r="CP28" s="207">
        <f t="shared" si="57"/>
        <v>100</v>
      </c>
      <c r="CQ28" s="70">
        <f t="shared" si="58"/>
        <v>10</v>
      </c>
      <c r="CR28" s="192" t="e">
        <f t="shared" si="59"/>
        <v>#VALUE!</v>
      </c>
      <c r="CS28" s="207" t="e">
        <f t="shared" si="60"/>
        <v>#DIV/0!</v>
      </c>
      <c r="CT28" s="70">
        <f t="shared" si="61"/>
        <v>0</v>
      </c>
      <c r="CU28" s="192" t="e">
        <f t="shared" si="62"/>
        <v>#VALUE!</v>
      </c>
      <c r="CV28" s="202">
        <f t="shared" si="63"/>
        <v>0</v>
      </c>
      <c r="CW28" s="70">
        <f t="shared" si="64"/>
        <v>0</v>
      </c>
      <c r="CX28" s="192" t="e">
        <f t="shared" si="65"/>
        <v>#VALUE!</v>
      </c>
      <c r="CY28" s="202">
        <f t="shared" si="66"/>
        <v>1</v>
      </c>
      <c r="CZ28" s="70">
        <f t="shared" si="67"/>
        <v>10</v>
      </c>
      <c r="DA28" s="192" t="e">
        <f t="shared" si="68"/>
        <v>#VALUE!</v>
      </c>
      <c r="DB28" s="209"/>
    </row>
    <row r="29" spans="1:106" s="210" customFormat="1" ht="28.5" customHeight="1">
      <c r="A29" s="258" t="s">
        <v>861</v>
      </c>
      <c r="B29" s="460" t="s">
        <v>52</v>
      </c>
      <c r="C29" s="308" t="s">
        <v>53</v>
      </c>
      <c r="D29" s="309" t="s">
        <v>455</v>
      </c>
      <c r="E29" s="315" t="s">
        <v>669</v>
      </c>
      <c r="F29" s="477">
        <v>77.510000000000005</v>
      </c>
      <c r="G29" s="474">
        <v>4</v>
      </c>
      <c r="H29" s="283">
        <f t="shared" si="0"/>
        <v>4</v>
      </c>
      <c r="I29" s="372">
        <f t="shared" si="0"/>
        <v>4</v>
      </c>
      <c r="J29" s="132">
        <f t="shared" si="69"/>
        <v>0</v>
      </c>
      <c r="K29" s="132">
        <f t="shared" si="70"/>
        <v>0</v>
      </c>
      <c r="L29" s="39" t="e">
        <f t="shared" si="1"/>
        <v>#VALUE!</v>
      </c>
      <c r="M29" s="40" t="e">
        <f t="shared" si="71"/>
        <v>#VALUE!</v>
      </c>
      <c r="N29" s="238" t="e">
        <f t="shared" si="72"/>
        <v>#VALUE!</v>
      </c>
      <c r="O29" s="238" t="e">
        <f t="shared" si="2"/>
        <v>#VALUE!</v>
      </c>
      <c r="P29" s="207">
        <f t="shared" si="3"/>
        <v>0</v>
      </c>
      <c r="Q29" s="70"/>
      <c r="R29" s="208" t="e">
        <f t="shared" si="4"/>
        <v>#VALUE!</v>
      </c>
      <c r="S29" s="207" t="e">
        <f t="shared" si="5"/>
        <v>#DIV/0!</v>
      </c>
      <c r="T29" s="70"/>
      <c r="U29" s="192" t="e">
        <f t="shared" si="6"/>
        <v>#VALUE!</v>
      </c>
      <c r="V29" s="206">
        <f t="shared" si="7"/>
        <v>0</v>
      </c>
      <c r="W29" s="70"/>
      <c r="X29" s="208" t="e">
        <f t="shared" si="8"/>
        <v>#VALUE!</v>
      </c>
      <c r="Y29" s="207" t="e">
        <f t="shared" si="9"/>
        <v>#DIV/0!</v>
      </c>
      <c r="Z29" s="70"/>
      <c r="AA29" s="192" t="e">
        <f t="shared" si="10"/>
        <v>#VALUE!</v>
      </c>
      <c r="AB29" s="206">
        <f t="shared" si="11"/>
        <v>0</v>
      </c>
      <c r="AC29" s="70"/>
      <c r="AD29" s="208" t="e">
        <f t="shared" si="12"/>
        <v>#VALUE!</v>
      </c>
      <c r="AE29" s="207" t="e">
        <f t="shared" si="13"/>
        <v>#DIV/0!</v>
      </c>
      <c r="AF29" s="70"/>
      <c r="AG29" s="192" t="e">
        <f t="shared" si="14"/>
        <v>#VALUE!</v>
      </c>
      <c r="AH29" s="206">
        <f t="shared" si="15"/>
        <v>0</v>
      </c>
      <c r="AI29" s="70"/>
      <c r="AJ29" s="208" t="e">
        <f t="shared" si="16"/>
        <v>#VALUE!</v>
      </c>
      <c r="AK29" s="207" t="e">
        <f t="shared" si="17"/>
        <v>#DIV/0!</v>
      </c>
      <c r="AL29" s="70"/>
      <c r="AM29" s="192" t="e">
        <f t="shared" si="18"/>
        <v>#VALUE!</v>
      </c>
      <c r="AN29" s="206">
        <f t="shared" si="19"/>
        <v>0</v>
      </c>
      <c r="AO29" s="70"/>
      <c r="AP29" s="208" t="e">
        <f t="shared" si="20"/>
        <v>#VALUE!</v>
      </c>
      <c r="AQ29" s="207" t="e">
        <f t="shared" si="21"/>
        <v>#DIV/0!</v>
      </c>
      <c r="AR29" s="70"/>
      <c r="AS29" s="192" t="e">
        <f t="shared" si="22"/>
        <v>#VALUE!</v>
      </c>
      <c r="AT29" s="206">
        <f t="shared" si="23"/>
        <v>0</v>
      </c>
      <c r="AU29" s="70"/>
      <c r="AV29" s="208" t="e">
        <f t="shared" si="24"/>
        <v>#VALUE!</v>
      </c>
      <c r="AW29" s="207" t="e">
        <f t="shared" si="25"/>
        <v>#DIV/0!</v>
      </c>
      <c r="AX29" s="70"/>
      <c r="AY29" s="192" t="e">
        <f t="shared" si="26"/>
        <v>#VALUE!</v>
      </c>
      <c r="AZ29" s="206">
        <f t="shared" si="27"/>
        <v>0</v>
      </c>
      <c r="BA29" s="70"/>
      <c r="BB29" s="208" t="e">
        <f t="shared" si="28"/>
        <v>#VALUE!</v>
      </c>
      <c r="BC29" s="207" t="e">
        <f t="shared" si="29"/>
        <v>#DIV/0!</v>
      </c>
      <c r="BD29" s="70"/>
      <c r="BE29" s="192" t="e">
        <f t="shared" si="30"/>
        <v>#VALUE!</v>
      </c>
      <c r="BF29" s="206">
        <f t="shared" si="31"/>
        <v>0</v>
      </c>
      <c r="BG29" s="70"/>
      <c r="BH29" s="208" t="e">
        <f t="shared" si="32"/>
        <v>#VALUE!</v>
      </c>
      <c r="BI29" s="207" t="e">
        <f t="shared" si="33"/>
        <v>#DIV/0!</v>
      </c>
      <c r="BJ29" s="70"/>
      <c r="BK29" s="192" t="e">
        <f t="shared" si="34"/>
        <v>#VALUE!</v>
      </c>
      <c r="BL29" s="206">
        <f t="shared" si="35"/>
        <v>0</v>
      </c>
      <c r="BM29" s="70"/>
      <c r="BN29" s="208" t="e">
        <f t="shared" si="36"/>
        <v>#VALUE!</v>
      </c>
      <c r="BO29" s="207" t="e">
        <f t="shared" si="37"/>
        <v>#DIV/0!</v>
      </c>
      <c r="BP29" s="70"/>
      <c r="BQ29" s="192" t="e">
        <f t="shared" si="38"/>
        <v>#VALUE!</v>
      </c>
      <c r="BR29" s="206">
        <f t="shared" si="39"/>
        <v>0</v>
      </c>
      <c r="BS29" s="70"/>
      <c r="BT29" s="208" t="e">
        <f t="shared" si="40"/>
        <v>#VALUE!</v>
      </c>
      <c r="BU29" s="207" t="e">
        <f t="shared" si="41"/>
        <v>#DIV/0!</v>
      </c>
      <c r="BV29" s="70"/>
      <c r="BW29" s="192" t="e">
        <f t="shared" si="42"/>
        <v>#VALUE!</v>
      </c>
      <c r="BX29" s="206">
        <f t="shared" si="43"/>
        <v>0</v>
      </c>
      <c r="BY29" s="70"/>
      <c r="BZ29" s="208" t="e">
        <f t="shared" si="44"/>
        <v>#VALUE!</v>
      </c>
      <c r="CA29" s="207" t="e">
        <f t="shared" si="45"/>
        <v>#DIV/0!</v>
      </c>
      <c r="CB29" s="70"/>
      <c r="CC29" s="192" t="e">
        <f t="shared" si="46"/>
        <v>#VALUE!</v>
      </c>
      <c r="CD29" s="206">
        <f t="shared" si="47"/>
        <v>0</v>
      </c>
      <c r="CE29" s="70"/>
      <c r="CF29" s="208" t="e">
        <f t="shared" si="48"/>
        <v>#VALUE!</v>
      </c>
      <c r="CG29" s="207" t="e">
        <f t="shared" si="49"/>
        <v>#DIV/0!</v>
      </c>
      <c r="CH29" s="70"/>
      <c r="CI29" s="192" t="e">
        <f t="shared" si="50"/>
        <v>#VALUE!</v>
      </c>
      <c r="CJ29" s="207">
        <f t="shared" si="51"/>
        <v>0</v>
      </c>
      <c r="CK29" s="70">
        <f t="shared" si="52"/>
        <v>0</v>
      </c>
      <c r="CL29" s="192" t="e">
        <f t="shared" si="53"/>
        <v>#VALUE!</v>
      </c>
      <c r="CM29" s="207" t="e">
        <f t="shared" si="54"/>
        <v>#DIV/0!</v>
      </c>
      <c r="CN29" s="70">
        <f t="shared" si="55"/>
        <v>0</v>
      </c>
      <c r="CO29" s="192" t="e">
        <f t="shared" si="56"/>
        <v>#VALUE!</v>
      </c>
      <c r="CP29" s="207">
        <f t="shared" si="57"/>
        <v>100</v>
      </c>
      <c r="CQ29" s="70">
        <f t="shared" si="58"/>
        <v>4</v>
      </c>
      <c r="CR29" s="192" t="e">
        <f t="shared" si="59"/>
        <v>#VALUE!</v>
      </c>
      <c r="CS29" s="207" t="e">
        <f t="shared" si="60"/>
        <v>#DIV/0!</v>
      </c>
      <c r="CT29" s="70">
        <f t="shared" si="61"/>
        <v>0</v>
      </c>
      <c r="CU29" s="192" t="e">
        <f t="shared" si="62"/>
        <v>#VALUE!</v>
      </c>
      <c r="CV29" s="202">
        <f t="shared" si="63"/>
        <v>0</v>
      </c>
      <c r="CW29" s="70">
        <f t="shared" si="64"/>
        <v>0</v>
      </c>
      <c r="CX29" s="192" t="e">
        <f t="shared" si="65"/>
        <v>#VALUE!</v>
      </c>
      <c r="CY29" s="202">
        <f t="shared" si="66"/>
        <v>1</v>
      </c>
      <c r="CZ29" s="70">
        <f t="shared" si="67"/>
        <v>4</v>
      </c>
      <c r="DA29" s="192" t="e">
        <f t="shared" si="68"/>
        <v>#VALUE!</v>
      </c>
      <c r="DB29" s="209"/>
    </row>
    <row r="30" spans="1:106" s="210" customFormat="1">
      <c r="A30" s="258" t="s">
        <v>770</v>
      </c>
      <c r="B30" s="460" t="s">
        <v>456</v>
      </c>
      <c r="C30" s="308" t="s">
        <v>457</v>
      </c>
      <c r="D30" s="309" t="s">
        <v>458</v>
      </c>
      <c r="E30" s="315" t="s">
        <v>669</v>
      </c>
      <c r="F30" s="477">
        <v>77.53</v>
      </c>
      <c r="G30" s="474">
        <v>4</v>
      </c>
      <c r="H30" s="283">
        <f t="shared" si="0"/>
        <v>4</v>
      </c>
      <c r="I30" s="372">
        <f t="shared" si="0"/>
        <v>4</v>
      </c>
      <c r="J30" s="132">
        <f t="shared" si="69"/>
        <v>0</v>
      </c>
      <c r="K30" s="132">
        <f t="shared" si="70"/>
        <v>0</v>
      </c>
      <c r="L30" s="39" t="e">
        <f t="shared" si="1"/>
        <v>#VALUE!</v>
      </c>
      <c r="M30" s="40" t="e">
        <f t="shared" si="71"/>
        <v>#VALUE!</v>
      </c>
      <c r="N30" s="238" t="e">
        <f t="shared" si="72"/>
        <v>#VALUE!</v>
      </c>
      <c r="O30" s="238" t="e">
        <f t="shared" si="2"/>
        <v>#VALUE!</v>
      </c>
      <c r="P30" s="207">
        <f t="shared" si="3"/>
        <v>0</v>
      </c>
      <c r="Q30" s="70"/>
      <c r="R30" s="208" t="e">
        <f t="shared" si="4"/>
        <v>#VALUE!</v>
      </c>
      <c r="S30" s="207" t="e">
        <f t="shared" si="5"/>
        <v>#DIV/0!</v>
      </c>
      <c r="T30" s="70"/>
      <c r="U30" s="192" t="e">
        <f t="shared" si="6"/>
        <v>#VALUE!</v>
      </c>
      <c r="V30" s="206">
        <f t="shared" si="7"/>
        <v>0</v>
      </c>
      <c r="W30" s="70"/>
      <c r="X30" s="208" t="e">
        <f t="shared" si="8"/>
        <v>#VALUE!</v>
      </c>
      <c r="Y30" s="207" t="e">
        <f t="shared" si="9"/>
        <v>#DIV/0!</v>
      </c>
      <c r="Z30" s="70"/>
      <c r="AA30" s="192" t="e">
        <f t="shared" si="10"/>
        <v>#VALUE!</v>
      </c>
      <c r="AB30" s="206">
        <f t="shared" si="11"/>
        <v>0</v>
      </c>
      <c r="AC30" s="70"/>
      <c r="AD30" s="208" t="e">
        <f t="shared" si="12"/>
        <v>#VALUE!</v>
      </c>
      <c r="AE30" s="207" t="e">
        <f t="shared" si="13"/>
        <v>#DIV/0!</v>
      </c>
      <c r="AF30" s="70"/>
      <c r="AG30" s="192" t="e">
        <f t="shared" si="14"/>
        <v>#VALUE!</v>
      </c>
      <c r="AH30" s="206">
        <f t="shared" si="15"/>
        <v>0</v>
      </c>
      <c r="AI30" s="70"/>
      <c r="AJ30" s="208" t="e">
        <f t="shared" si="16"/>
        <v>#VALUE!</v>
      </c>
      <c r="AK30" s="207" t="e">
        <f t="shared" si="17"/>
        <v>#DIV/0!</v>
      </c>
      <c r="AL30" s="70"/>
      <c r="AM30" s="192" t="e">
        <f t="shared" si="18"/>
        <v>#VALUE!</v>
      </c>
      <c r="AN30" s="206">
        <f t="shared" si="19"/>
        <v>0</v>
      </c>
      <c r="AO30" s="70"/>
      <c r="AP30" s="208" t="e">
        <f t="shared" si="20"/>
        <v>#VALUE!</v>
      </c>
      <c r="AQ30" s="207" t="e">
        <f t="shared" si="21"/>
        <v>#DIV/0!</v>
      </c>
      <c r="AR30" s="70"/>
      <c r="AS30" s="192" t="e">
        <f t="shared" si="22"/>
        <v>#VALUE!</v>
      </c>
      <c r="AT30" s="206">
        <f t="shared" si="23"/>
        <v>0</v>
      </c>
      <c r="AU30" s="70"/>
      <c r="AV30" s="208" t="e">
        <f t="shared" si="24"/>
        <v>#VALUE!</v>
      </c>
      <c r="AW30" s="207" t="e">
        <f t="shared" si="25"/>
        <v>#DIV/0!</v>
      </c>
      <c r="AX30" s="70"/>
      <c r="AY30" s="192" t="e">
        <f t="shared" si="26"/>
        <v>#VALUE!</v>
      </c>
      <c r="AZ30" s="206">
        <f t="shared" si="27"/>
        <v>0</v>
      </c>
      <c r="BA30" s="70"/>
      <c r="BB30" s="208" t="e">
        <f t="shared" si="28"/>
        <v>#VALUE!</v>
      </c>
      <c r="BC30" s="207" t="e">
        <f t="shared" si="29"/>
        <v>#DIV/0!</v>
      </c>
      <c r="BD30" s="70"/>
      <c r="BE30" s="192" t="e">
        <f t="shared" si="30"/>
        <v>#VALUE!</v>
      </c>
      <c r="BF30" s="206">
        <f t="shared" si="31"/>
        <v>0</v>
      </c>
      <c r="BG30" s="70"/>
      <c r="BH30" s="208" t="e">
        <f t="shared" si="32"/>
        <v>#VALUE!</v>
      </c>
      <c r="BI30" s="207" t="e">
        <f t="shared" si="33"/>
        <v>#DIV/0!</v>
      </c>
      <c r="BJ30" s="70"/>
      <c r="BK30" s="192" t="e">
        <f t="shared" si="34"/>
        <v>#VALUE!</v>
      </c>
      <c r="BL30" s="206">
        <f t="shared" si="35"/>
        <v>0</v>
      </c>
      <c r="BM30" s="70"/>
      <c r="BN30" s="208" t="e">
        <f t="shared" si="36"/>
        <v>#VALUE!</v>
      </c>
      <c r="BO30" s="207" t="e">
        <f t="shared" si="37"/>
        <v>#DIV/0!</v>
      </c>
      <c r="BP30" s="70"/>
      <c r="BQ30" s="192" t="e">
        <f t="shared" si="38"/>
        <v>#VALUE!</v>
      </c>
      <c r="BR30" s="206">
        <f t="shared" si="39"/>
        <v>0</v>
      </c>
      <c r="BS30" s="70"/>
      <c r="BT30" s="208" t="e">
        <f t="shared" si="40"/>
        <v>#VALUE!</v>
      </c>
      <c r="BU30" s="207" t="e">
        <f t="shared" si="41"/>
        <v>#DIV/0!</v>
      </c>
      <c r="BV30" s="70"/>
      <c r="BW30" s="192" t="e">
        <f t="shared" si="42"/>
        <v>#VALUE!</v>
      </c>
      <c r="BX30" s="206">
        <f t="shared" si="43"/>
        <v>0</v>
      </c>
      <c r="BY30" s="70"/>
      <c r="BZ30" s="208" t="e">
        <f t="shared" si="44"/>
        <v>#VALUE!</v>
      </c>
      <c r="CA30" s="207" t="e">
        <f t="shared" si="45"/>
        <v>#DIV/0!</v>
      </c>
      <c r="CB30" s="70"/>
      <c r="CC30" s="192" t="e">
        <f t="shared" si="46"/>
        <v>#VALUE!</v>
      </c>
      <c r="CD30" s="206">
        <f t="shared" si="47"/>
        <v>0</v>
      </c>
      <c r="CE30" s="70"/>
      <c r="CF30" s="208" t="e">
        <f t="shared" si="48"/>
        <v>#VALUE!</v>
      </c>
      <c r="CG30" s="207" t="e">
        <f t="shared" si="49"/>
        <v>#DIV/0!</v>
      </c>
      <c r="CH30" s="70"/>
      <c r="CI30" s="192" t="e">
        <f t="shared" si="50"/>
        <v>#VALUE!</v>
      </c>
      <c r="CJ30" s="207">
        <f t="shared" si="51"/>
        <v>0</v>
      </c>
      <c r="CK30" s="70">
        <f t="shared" si="52"/>
        <v>0</v>
      </c>
      <c r="CL30" s="192" t="e">
        <f t="shared" si="53"/>
        <v>#VALUE!</v>
      </c>
      <c r="CM30" s="207" t="e">
        <f t="shared" si="54"/>
        <v>#DIV/0!</v>
      </c>
      <c r="CN30" s="70">
        <f t="shared" si="55"/>
        <v>0</v>
      </c>
      <c r="CO30" s="192" t="e">
        <f t="shared" si="56"/>
        <v>#VALUE!</v>
      </c>
      <c r="CP30" s="207">
        <f t="shared" si="57"/>
        <v>100</v>
      </c>
      <c r="CQ30" s="70">
        <f t="shared" si="58"/>
        <v>4</v>
      </c>
      <c r="CR30" s="192" t="e">
        <f t="shared" si="59"/>
        <v>#VALUE!</v>
      </c>
      <c r="CS30" s="207" t="e">
        <f t="shared" si="60"/>
        <v>#DIV/0!</v>
      </c>
      <c r="CT30" s="70">
        <f t="shared" si="61"/>
        <v>0</v>
      </c>
      <c r="CU30" s="192" t="e">
        <f t="shared" si="62"/>
        <v>#VALUE!</v>
      </c>
      <c r="CV30" s="202">
        <f t="shared" si="63"/>
        <v>0</v>
      </c>
      <c r="CW30" s="70">
        <f t="shared" si="64"/>
        <v>0</v>
      </c>
      <c r="CX30" s="192" t="e">
        <f t="shared" si="65"/>
        <v>#VALUE!</v>
      </c>
      <c r="CY30" s="202">
        <f t="shared" si="66"/>
        <v>1</v>
      </c>
      <c r="CZ30" s="70">
        <f t="shared" si="67"/>
        <v>4</v>
      </c>
      <c r="DA30" s="192" t="e">
        <f t="shared" si="68"/>
        <v>#VALUE!</v>
      </c>
      <c r="DB30" s="209"/>
    </row>
    <row r="31" spans="1:106" s="210" customFormat="1">
      <c r="A31" s="258" t="s">
        <v>862</v>
      </c>
      <c r="B31" s="460" t="s">
        <v>447</v>
      </c>
      <c r="C31" s="308" t="s">
        <v>459</v>
      </c>
      <c r="D31" s="309" t="s">
        <v>460</v>
      </c>
      <c r="E31" s="315" t="s">
        <v>669</v>
      </c>
      <c r="F31" s="473">
        <v>82.81</v>
      </c>
      <c r="G31" s="474">
        <v>2</v>
      </c>
      <c r="H31" s="283">
        <f t="shared" si="0"/>
        <v>2</v>
      </c>
      <c r="I31" s="372">
        <f t="shared" si="0"/>
        <v>2</v>
      </c>
      <c r="J31" s="132">
        <f t="shared" si="69"/>
        <v>0</v>
      </c>
      <c r="K31" s="132">
        <f t="shared" si="70"/>
        <v>0</v>
      </c>
      <c r="L31" s="39" t="e">
        <f t="shared" si="1"/>
        <v>#VALUE!</v>
      </c>
      <c r="M31" s="40" t="e">
        <f>TRUNC(L31*G31,2)</f>
        <v>#VALUE!</v>
      </c>
      <c r="N31" s="238" t="e">
        <f t="shared" si="72"/>
        <v>#VALUE!</v>
      </c>
      <c r="O31" s="238" t="e">
        <f t="shared" si="2"/>
        <v>#VALUE!</v>
      </c>
      <c r="P31" s="207">
        <f t="shared" si="3"/>
        <v>0</v>
      </c>
      <c r="Q31" s="70"/>
      <c r="R31" s="208" t="e">
        <f t="shared" si="4"/>
        <v>#VALUE!</v>
      </c>
      <c r="S31" s="207" t="e">
        <f t="shared" si="5"/>
        <v>#DIV/0!</v>
      </c>
      <c r="T31" s="70"/>
      <c r="U31" s="192" t="e">
        <f t="shared" si="6"/>
        <v>#VALUE!</v>
      </c>
      <c r="V31" s="206">
        <f t="shared" si="7"/>
        <v>0</v>
      </c>
      <c r="W31" s="70"/>
      <c r="X31" s="208" t="e">
        <f t="shared" si="8"/>
        <v>#VALUE!</v>
      </c>
      <c r="Y31" s="207" t="e">
        <f t="shared" si="9"/>
        <v>#DIV/0!</v>
      </c>
      <c r="Z31" s="70"/>
      <c r="AA31" s="192" t="e">
        <f t="shared" si="10"/>
        <v>#VALUE!</v>
      </c>
      <c r="AB31" s="206">
        <f t="shared" si="11"/>
        <v>0</v>
      </c>
      <c r="AC31" s="70"/>
      <c r="AD31" s="208" t="e">
        <f t="shared" si="12"/>
        <v>#VALUE!</v>
      </c>
      <c r="AE31" s="207" t="e">
        <f t="shared" si="13"/>
        <v>#DIV/0!</v>
      </c>
      <c r="AF31" s="70"/>
      <c r="AG31" s="192" t="e">
        <f t="shared" si="14"/>
        <v>#VALUE!</v>
      </c>
      <c r="AH31" s="206">
        <f t="shared" si="15"/>
        <v>0</v>
      </c>
      <c r="AI31" s="70"/>
      <c r="AJ31" s="208" t="e">
        <f t="shared" si="16"/>
        <v>#VALUE!</v>
      </c>
      <c r="AK31" s="207" t="e">
        <f t="shared" si="17"/>
        <v>#DIV/0!</v>
      </c>
      <c r="AL31" s="70"/>
      <c r="AM31" s="192" t="e">
        <f t="shared" si="18"/>
        <v>#VALUE!</v>
      </c>
      <c r="AN31" s="206">
        <f t="shared" si="19"/>
        <v>0</v>
      </c>
      <c r="AO31" s="70"/>
      <c r="AP31" s="208" t="e">
        <f t="shared" si="20"/>
        <v>#VALUE!</v>
      </c>
      <c r="AQ31" s="207" t="e">
        <f t="shared" si="21"/>
        <v>#DIV/0!</v>
      </c>
      <c r="AR31" s="70"/>
      <c r="AS31" s="192" t="e">
        <f t="shared" si="22"/>
        <v>#VALUE!</v>
      </c>
      <c r="AT31" s="206">
        <f t="shared" si="23"/>
        <v>0</v>
      </c>
      <c r="AU31" s="70"/>
      <c r="AV31" s="208" t="e">
        <f t="shared" si="24"/>
        <v>#VALUE!</v>
      </c>
      <c r="AW31" s="207" t="e">
        <f t="shared" si="25"/>
        <v>#DIV/0!</v>
      </c>
      <c r="AX31" s="70"/>
      <c r="AY31" s="192" t="e">
        <f t="shared" si="26"/>
        <v>#VALUE!</v>
      </c>
      <c r="AZ31" s="206">
        <f t="shared" si="27"/>
        <v>0</v>
      </c>
      <c r="BA31" s="70"/>
      <c r="BB31" s="208" t="e">
        <f t="shared" si="28"/>
        <v>#VALUE!</v>
      </c>
      <c r="BC31" s="207" t="e">
        <f t="shared" si="29"/>
        <v>#DIV/0!</v>
      </c>
      <c r="BD31" s="70"/>
      <c r="BE31" s="192" t="e">
        <f t="shared" si="30"/>
        <v>#VALUE!</v>
      </c>
      <c r="BF31" s="206">
        <f t="shared" si="31"/>
        <v>0</v>
      </c>
      <c r="BG31" s="70"/>
      <c r="BH31" s="208" t="e">
        <f t="shared" si="32"/>
        <v>#VALUE!</v>
      </c>
      <c r="BI31" s="207" t="e">
        <f t="shared" si="33"/>
        <v>#DIV/0!</v>
      </c>
      <c r="BJ31" s="70"/>
      <c r="BK31" s="192" t="e">
        <f t="shared" si="34"/>
        <v>#VALUE!</v>
      </c>
      <c r="BL31" s="206">
        <f t="shared" si="35"/>
        <v>0</v>
      </c>
      <c r="BM31" s="70"/>
      <c r="BN31" s="208" t="e">
        <f t="shared" si="36"/>
        <v>#VALUE!</v>
      </c>
      <c r="BO31" s="207" t="e">
        <f t="shared" si="37"/>
        <v>#DIV/0!</v>
      </c>
      <c r="BP31" s="70"/>
      <c r="BQ31" s="192" t="e">
        <f t="shared" si="38"/>
        <v>#VALUE!</v>
      </c>
      <c r="BR31" s="206">
        <f t="shared" si="39"/>
        <v>0</v>
      </c>
      <c r="BS31" s="70"/>
      <c r="BT31" s="208" t="e">
        <f t="shared" si="40"/>
        <v>#VALUE!</v>
      </c>
      <c r="BU31" s="207" t="e">
        <f t="shared" si="41"/>
        <v>#DIV/0!</v>
      </c>
      <c r="BV31" s="70"/>
      <c r="BW31" s="192" t="e">
        <f t="shared" si="42"/>
        <v>#VALUE!</v>
      </c>
      <c r="BX31" s="206">
        <f t="shared" si="43"/>
        <v>0</v>
      </c>
      <c r="BY31" s="70"/>
      <c r="BZ31" s="208" t="e">
        <f t="shared" si="44"/>
        <v>#VALUE!</v>
      </c>
      <c r="CA31" s="207" t="e">
        <f t="shared" si="45"/>
        <v>#DIV/0!</v>
      </c>
      <c r="CB31" s="70"/>
      <c r="CC31" s="192" t="e">
        <f t="shared" si="46"/>
        <v>#VALUE!</v>
      </c>
      <c r="CD31" s="206">
        <f t="shared" si="47"/>
        <v>0</v>
      </c>
      <c r="CE31" s="70"/>
      <c r="CF31" s="208" t="e">
        <f t="shared" si="48"/>
        <v>#VALUE!</v>
      </c>
      <c r="CG31" s="207" t="e">
        <f t="shared" si="49"/>
        <v>#DIV/0!</v>
      </c>
      <c r="CH31" s="70"/>
      <c r="CI31" s="192" t="e">
        <f t="shared" si="50"/>
        <v>#VALUE!</v>
      </c>
      <c r="CJ31" s="207">
        <f t="shared" si="51"/>
        <v>0</v>
      </c>
      <c r="CK31" s="70">
        <f t="shared" si="52"/>
        <v>0</v>
      </c>
      <c r="CL31" s="192" t="e">
        <f t="shared" si="53"/>
        <v>#VALUE!</v>
      </c>
      <c r="CM31" s="207" t="e">
        <f t="shared" si="54"/>
        <v>#DIV/0!</v>
      </c>
      <c r="CN31" s="70">
        <f t="shared" si="55"/>
        <v>0</v>
      </c>
      <c r="CO31" s="192" t="e">
        <f t="shared" si="56"/>
        <v>#VALUE!</v>
      </c>
      <c r="CP31" s="207">
        <f t="shared" si="57"/>
        <v>100</v>
      </c>
      <c r="CQ31" s="70">
        <f t="shared" si="58"/>
        <v>2</v>
      </c>
      <c r="CR31" s="192" t="e">
        <f t="shared" si="59"/>
        <v>#VALUE!</v>
      </c>
      <c r="CS31" s="207" t="e">
        <f t="shared" si="60"/>
        <v>#DIV/0!</v>
      </c>
      <c r="CT31" s="70">
        <f t="shared" si="61"/>
        <v>0</v>
      </c>
      <c r="CU31" s="192" t="e">
        <f t="shared" si="62"/>
        <v>#VALUE!</v>
      </c>
      <c r="CV31" s="202">
        <f t="shared" si="63"/>
        <v>0</v>
      </c>
      <c r="CW31" s="70">
        <f t="shared" si="64"/>
        <v>0</v>
      </c>
      <c r="CX31" s="192" t="e">
        <f t="shared" si="65"/>
        <v>#VALUE!</v>
      </c>
      <c r="CY31" s="202">
        <f t="shared" si="66"/>
        <v>1</v>
      </c>
      <c r="CZ31" s="70">
        <f t="shared" si="67"/>
        <v>2</v>
      </c>
      <c r="DA31" s="192" t="e">
        <f t="shared" si="68"/>
        <v>#VALUE!</v>
      </c>
      <c r="DB31" s="209"/>
    </row>
    <row r="32" spans="1:106" s="210" customFormat="1">
      <c r="A32" s="258" t="s">
        <v>863</v>
      </c>
      <c r="B32" s="460" t="s">
        <v>447</v>
      </c>
      <c r="C32" s="315" t="s">
        <v>461</v>
      </c>
      <c r="D32" s="463" t="s">
        <v>462</v>
      </c>
      <c r="E32" s="315" t="s">
        <v>669</v>
      </c>
      <c r="F32" s="476">
        <v>84.77</v>
      </c>
      <c r="G32" s="474">
        <v>2</v>
      </c>
      <c r="H32" s="283">
        <f t="shared" si="0"/>
        <v>2</v>
      </c>
      <c r="I32" s="372">
        <f t="shared" si="0"/>
        <v>2</v>
      </c>
      <c r="J32" s="132">
        <f t="shared" si="69"/>
        <v>0</v>
      </c>
      <c r="K32" s="132">
        <f t="shared" si="70"/>
        <v>0</v>
      </c>
      <c r="L32" s="39" t="e">
        <f t="shared" si="1"/>
        <v>#VALUE!</v>
      </c>
      <c r="M32" s="40" t="e">
        <f t="shared" si="71"/>
        <v>#VALUE!</v>
      </c>
      <c r="N32" s="238" t="e">
        <f t="shared" si="72"/>
        <v>#VALUE!</v>
      </c>
      <c r="O32" s="238" t="e">
        <f t="shared" si="2"/>
        <v>#VALUE!</v>
      </c>
      <c r="P32" s="207">
        <f t="shared" si="3"/>
        <v>0</v>
      </c>
      <c r="Q32" s="70"/>
      <c r="R32" s="208" t="e">
        <f t="shared" si="4"/>
        <v>#VALUE!</v>
      </c>
      <c r="S32" s="207" t="e">
        <f t="shared" si="5"/>
        <v>#DIV/0!</v>
      </c>
      <c r="T32" s="70"/>
      <c r="U32" s="192" t="e">
        <f t="shared" si="6"/>
        <v>#VALUE!</v>
      </c>
      <c r="V32" s="206">
        <f t="shared" si="7"/>
        <v>0</v>
      </c>
      <c r="W32" s="70"/>
      <c r="X32" s="208" t="e">
        <f t="shared" si="8"/>
        <v>#VALUE!</v>
      </c>
      <c r="Y32" s="207" t="e">
        <f t="shared" si="9"/>
        <v>#DIV/0!</v>
      </c>
      <c r="Z32" s="70"/>
      <c r="AA32" s="192" t="e">
        <f t="shared" si="10"/>
        <v>#VALUE!</v>
      </c>
      <c r="AB32" s="206">
        <f t="shared" si="11"/>
        <v>0</v>
      </c>
      <c r="AC32" s="70"/>
      <c r="AD32" s="208" t="e">
        <f t="shared" si="12"/>
        <v>#VALUE!</v>
      </c>
      <c r="AE32" s="207" t="e">
        <f t="shared" si="13"/>
        <v>#DIV/0!</v>
      </c>
      <c r="AF32" s="70"/>
      <c r="AG32" s="192" t="e">
        <f t="shared" si="14"/>
        <v>#VALUE!</v>
      </c>
      <c r="AH32" s="206">
        <f t="shared" si="15"/>
        <v>0</v>
      </c>
      <c r="AI32" s="70"/>
      <c r="AJ32" s="208" t="e">
        <f t="shared" si="16"/>
        <v>#VALUE!</v>
      </c>
      <c r="AK32" s="207" t="e">
        <f t="shared" si="17"/>
        <v>#DIV/0!</v>
      </c>
      <c r="AL32" s="70"/>
      <c r="AM32" s="192" t="e">
        <f t="shared" si="18"/>
        <v>#VALUE!</v>
      </c>
      <c r="AN32" s="206">
        <f t="shared" si="19"/>
        <v>0</v>
      </c>
      <c r="AO32" s="70"/>
      <c r="AP32" s="208" t="e">
        <f t="shared" si="20"/>
        <v>#VALUE!</v>
      </c>
      <c r="AQ32" s="207" t="e">
        <f t="shared" si="21"/>
        <v>#DIV/0!</v>
      </c>
      <c r="AR32" s="70"/>
      <c r="AS32" s="192" t="e">
        <f t="shared" si="22"/>
        <v>#VALUE!</v>
      </c>
      <c r="AT32" s="206">
        <f t="shared" si="23"/>
        <v>0</v>
      </c>
      <c r="AU32" s="70"/>
      <c r="AV32" s="208" t="e">
        <f t="shared" si="24"/>
        <v>#VALUE!</v>
      </c>
      <c r="AW32" s="207" t="e">
        <f t="shared" si="25"/>
        <v>#DIV/0!</v>
      </c>
      <c r="AX32" s="70"/>
      <c r="AY32" s="192" t="e">
        <f t="shared" si="26"/>
        <v>#VALUE!</v>
      </c>
      <c r="AZ32" s="206">
        <f t="shared" si="27"/>
        <v>0</v>
      </c>
      <c r="BA32" s="70"/>
      <c r="BB32" s="208" t="e">
        <f t="shared" si="28"/>
        <v>#VALUE!</v>
      </c>
      <c r="BC32" s="207" t="e">
        <f t="shared" si="29"/>
        <v>#DIV/0!</v>
      </c>
      <c r="BD32" s="70"/>
      <c r="BE32" s="192" t="e">
        <f t="shared" si="30"/>
        <v>#VALUE!</v>
      </c>
      <c r="BF32" s="206">
        <f t="shared" si="31"/>
        <v>0</v>
      </c>
      <c r="BG32" s="70"/>
      <c r="BH32" s="208" t="e">
        <f t="shared" si="32"/>
        <v>#VALUE!</v>
      </c>
      <c r="BI32" s="207" t="e">
        <f t="shared" si="33"/>
        <v>#DIV/0!</v>
      </c>
      <c r="BJ32" s="70"/>
      <c r="BK32" s="192" t="e">
        <f t="shared" si="34"/>
        <v>#VALUE!</v>
      </c>
      <c r="BL32" s="206">
        <f t="shared" si="35"/>
        <v>0</v>
      </c>
      <c r="BM32" s="70"/>
      <c r="BN32" s="208" t="e">
        <f t="shared" si="36"/>
        <v>#VALUE!</v>
      </c>
      <c r="BO32" s="207" t="e">
        <f t="shared" si="37"/>
        <v>#DIV/0!</v>
      </c>
      <c r="BP32" s="70"/>
      <c r="BQ32" s="192" t="e">
        <f t="shared" si="38"/>
        <v>#VALUE!</v>
      </c>
      <c r="BR32" s="206">
        <f t="shared" si="39"/>
        <v>0</v>
      </c>
      <c r="BS32" s="70"/>
      <c r="BT32" s="208" t="e">
        <f t="shared" si="40"/>
        <v>#VALUE!</v>
      </c>
      <c r="BU32" s="207" t="e">
        <f t="shared" si="41"/>
        <v>#DIV/0!</v>
      </c>
      <c r="BV32" s="70"/>
      <c r="BW32" s="192" t="e">
        <f t="shared" si="42"/>
        <v>#VALUE!</v>
      </c>
      <c r="BX32" s="206">
        <f t="shared" si="43"/>
        <v>0</v>
      </c>
      <c r="BY32" s="70"/>
      <c r="BZ32" s="208" t="e">
        <f t="shared" si="44"/>
        <v>#VALUE!</v>
      </c>
      <c r="CA32" s="207" t="e">
        <f t="shared" si="45"/>
        <v>#DIV/0!</v>
      </c>
      <c r="CB32" s="70"/>
      <c r="CC32" s="192" t="e">
        <f t="shared" si="46"/>
        <v>#VALUE!</v>
      </c>
      <c r="CD32" s="206">
        <f t="shared" si="47"/>
        <v>0</v>
      </c>
      <c r="CE32" s="70"/>
      <c r="CF32" s="208" t="e">
        <f t="shared" si="48"/>
        <v>#VALUE!</v>
      </c>
      <c r="CG32" s="207" t="e">
        <f t="shared" si="49"/>
        <v>#DIV/0!</v>
      </c>
      <c r="CH32" s="70"/>
      <c r="CI32" s="192" t="e">
        <f t="shared" si="50"/>
        <v>#VALUE!</v>
      </c>
      <c r="CJ32" s="207">
        <f t="shared" si="51"/>
        <v>0</v>
      </c>
      <c r="CK32" s="70">
        <f t="shared" si="52"/>
        <v>0</v>
      </c>
      <c r="CL32" s="192" t="e">
        <f t="shared" si="53"/>
        <v>#VALUE!</v>
      </c>
      <c r="CM32" s="207" t="e">
        <f t="shared" si="54"/>
        <v>#DIV/0!</v>
      </c>
      <c r="CN32" s="70">
        <f t="shared" si="55"/>
        <v>0</v>
      </c>
      <c r="CO32" s="192" t="e">
        <f t="shared" si="56"/>
        <v>#VALUE!</v>
      </c>
      <c r="CP32" s="207">
        <f t="shared" si="57"/>
        <v>100</v>
      </c>
      <c r="CQ32" s="70">
        <f t="shared" si="58"/>
        <v>2</v>
      </c>
      <c r="CR32" s="192" t="e">
        <f t="shared" si="59"/>
        <v>#VALUE!</v>
      </c>
      <c r="CS32" s="207" t="e">
        <f t="shared" si="60"/>
        <v>#DIV/0!</v>
      </c>
      <c r="CT32" s="70">
        <f t="shared" si="61"/>
        <v>0</v>
      </c>
      <c r="CU32" s="192" t="e">
        <f t="shared" si="62"/>
        <v>#VALUE!</v>
      </c>
      <c r="CV32" s="202">
        <f t="shared" si="63"/>
        <v>0</v>
      </c>
      <c r="CW32" s="70">
        <f t="shared" si="64"/>
        <v>0</v>
      </c>
      <c r="CX32" s="192" t="e">
        <f t="shared" si="65"/>
        <v>#VALUE!</v>
      </c>
      <c r="CY32" s="202">
        <f t="shared" si="66"/>
        <v>1</v>
      </c>
      <c r="CZ32" s="70">
        <f t="shared" si="67"/>
        <v>2</v>
      </c>
      <c r="DA32" s="192" t="e">
        <f t="shared" si="68"/>
        <v>#VALUE!</v>
      </c>
      <c r="DB32" s="209"/>
    </row>
    <row r="33" spans="1:106" s="210" customFormat="1">
      <c r="A33" s="258" t="s">
        <v>771</v>
      </c>
      <c r="B33" s="460" t="s">
        <v>447</v>
      </c>
      <c r="C33" s="315" t="s">
        <v>463</v>
      </c>
      <c r="D33" s="463" t="s">
        <v>464</v>
      </c>
      <c r="E33" s="315" t="s">
        <v>669</v>
      </c>
      <c r="F33" s="476">
        <v>198.27</v>
      </c>
      <c r="G33" s="474">
        <v>6</v>
      </c>
      <c r="H33" s="283">
        <f t="shared" ref="H33:I52" si="73">G33</f>
        <v>6</v>
      </c>
      <c r="I33" s="372">
        <f t="shared" si="73"/>
        <v>6</v>
      </c>
      <c r="J33" s="132">
        <f t="shared" si="69"/>
        <v>0</v>
      </c>
      <c r="K33" s="132">
        <f t="shared" si="70"/>
        <v>0</v>
      </c>
      <c r="L33" s="39" t="e">
        <f t="shared" si="1"/>
        <v>#VALUE!</v>
      </c>
      <c r="M33" s="40" t="e">
        <f>TRUNC(L33*G33,2)</f>
        <v>#VALUE!</v>
      </c>
      <c r="N33" s="238" t="e">
        <f t="shared" si="72"/>
        <v>#VALUE!</v>
      </c>
      <c r="O33" s="238" t="e">
        <f t="shared" si="2"/>
        <v>#VALUE!</v>
      </c>
      <c r="P33" s="207">
        <f t="shared" si="3"/>
        <v>0</v>
      </c>
      <c r="Q33" s="70"/>
      <c r="R33" s="208" t="e">
        <f t="shared" si="4"/>
        <v>#VALUE!</v>
      </c>
      <c r="S33" s="207" t="e">
        <f t="shared" si="5"/>
        <v>#DIV/0!</v>
      </c>
      <c r="T33" s="70"/>
      <c r="U33" s="192" t="e">
        <f t="shared" si="6"/>
        <v>#VALUE!</v>
      </c>
      <c r="V33" s="206">
        <f t="shared" si="7"/>
        <v>0</v>
      </c>
      <c r="W33" s="70"/>
      <c r="X33" s="208" t="e">
        <f t="shared" si="8"/>
        <v>#VALUE!</v>
      </c>
      <c r="Y33" s="207" t="e">
        <f t="shared" si="9"/>
        <v>#DIV/0!</v>
      </c>
      <c r="Z33" s="70"/>
      <c r="AA33" s="192" t="e">
        <f t="shared" si="10"/>
        <v>#VALUE!</v>
      </c>
      <c r="AB33" s="206">
        <f t="shared" si="11"/>
        <v>0</v>
      </c>
      <c r="AC33" s="70"/>
      <c r="AD33" s="208" t="e">
        <f t="shared" si="12"/>
        <v>#VALUE!</v>
      </c>
      <c r="AE33" s="207" t="e">
        <f t="shared" si="13"/>
        <v>#DIV/0!</v>
      </c>
      <c r="AF33" s="70"/>
      <c r="AG33" s="192" t="e">
        <f t="shared" si="14"/>
        <v>#VALUE!</v>
      </c>
      <c r="AH33" s="206">
        <f t="shared" si="15"/>
        <v>0</v>
      </c>
      <c r="AI33" s="70"/>
      <c r="AJ33" s="208" t="e">
        <f t="shared" si="16"/>
        <v>#VALUE!</v>
      </c>
      <c r="AK33" s="207" t="e">
        <f t="shared" si="17"/>
        <v>#DIV/0!</v>
      </c>
      <c r="AL33" s="70"/>
      <c r="AM33" s="192" t="e">
        <f t="shared" si="18"/>
        <v>#VALUE!</v>
      </c>
      <c r="AN33" s="206">
        <f t="shared" si="19"/>
        <v>0</v>
      </c>
      <c r="AO33" s="70"/>
      <c r="AP33" s="208" t="e">
        <f t="shared" si="20"/>
        <v>#VALUE!</v>
      </c>
      <c r="AQ33" s="207" t="e">
        <f t="shared" si="21"/>
        <v>#DIV/0!</v>
      </c>
      <c r="AR33" s="70"/>
      <c r="AS33" s="192" t="e">
        <f t="shared" si="22"/>
        <v>#VALUE!</v>
      </c>
      <c r="AT33" s="206">
        <f t="shared" si="23"/>
        <v>0</v>
      </c>
      <c r="AU33" s="70"/>
      <c r="AV33" s="208" t="e">
        <f t="shared" si="24"/>
        <v>#VALUE!</v>
      </c>
      <c r="AW33" s="207" t="e">
        <f t="shared" si="25"/>
        <v>#DIV/0!</v>
      </c>
      <c r="AX33" s="70"/>
      <c r="AY33" s="192" t="e">
        <f t="shared" si="26"/>
        <v>#VALUE!</v>
      </c>
      <c r="AZ33" s="206">
        <f t="shared" si="27"/>
        <v>0</v>
      </c>
      <c r="BA33" s="70"/>
      <c r="BB33" s="208" t="e">
        <f t="shared" si="28"/>
        <v>#VALUE!</v>
      </c>
      <c r="BC33" s="207" t="e">
        <f t="shared" si="29"/>
        <v>#DIV/0!</v>
      </c>
      <c r="BD33" s="70"/>
      <c r="BE33" s="192" t="e">
        <f t="shared" si="30"/>
        <v>#VALUE!</v>
      </c>
      <c r="BF33" s="206">
        <f t="shared" si="31"/>
        <v>0</v>
      </c>
      <c r="BG33" s="70"/>
      <c r="BH33" s="208" t="e">
        <f t="shared" si="32"/>
        <v>#VALUE!</v>
      </c>
      <c r="BI33" s="207" t="e">
        <f t="shared" si="33"/>
        <v>#DIV/0!</v>
      </c>
      <c r="BJ33" s="70"/>
      <c r="BK33" s="192" t="e">
        <f t="shared" si="34"/>
        <v>#VALUE!</v>
      </c>
      <c r="BL33" s="206">
        <f t="shared" si="35"/>
        <v>0</v>
      </c>
      <c r="BM33" s="70"/>
      <c r="BN33" s="208" t="e">
        <f t="shared" si="36"/>
        <v>#VALUE!</v>
      </c>
      <c r="BO33" s="207" t="e">
        <f t="shared" si="37"/>
        <v>#DIV/0!</v>
      </c>
      <c r="BP33" s="70"/>
      <c r="BQ33" s="192" t="e">
        <f t="shared" si="38"/>
        <v>#VALUE!</v>
      </c>
      <c r="BR33" s="206">
        <f t="shared" si="39"/>
        <v>0</v>
      </c>
      <c r="BS33" s="70"/>
      <c r="BT33" s="208" t="e">
        <f t="shared" si="40"/>
        <v>#VALUE!</v>
      </c>
      <c r="BU33" s="207" t="e">
        <f t="shared" si="41"/>
        <v>#DIV/0!</v>
      </c>
      <c r="BV33" s="70"/>
      <c r="BW33" s="192" t="e">
        <f t="shared" si="42"/>
        <v>#VALUE!</v>
      </c>
      <c r="BX33" s="206">
        <f t="shared" si="43"/>
        <v>0</v>
      </c>
      <c r="BY33" s="70"/>
      <c r="BZ33" s="208" t="e">
        <f t="shared" si="44"/>
        <v>#VALUE!</v>
      </c>
      <c r="CA33" s="207" t="e">
        <f t="shared" si="45"/>
        <v>#DIV/0!</v>
      </c>
      <c r="CB33" s="70"/>
      <c r="CC33" s="192" t="e">
        <f t="shared" si="46"/>
        <v>#VALUE!</v>
      </c>
      <c r="CD33" s="206">
        <f t="shared" si="47"/>
        <v>0</v>
      </c>
      <c r="CE33" s="70"/>
      <c r="CF33" s="208" t="e">
        <f t="shared" si="48"/>
        <v>#VALUE!</v>
      </c>
      <c r="CG33" s="207" t="e">
        <f t="shared" si="49"/>
        <v>#DIV/0!</v>
      </c>
      <c r="CH33" s="70"/>
      <c r="CI33" s="192" t="e">
        <f t="shared" si="50"/>
        <v>#VALUE!</v>
      </c>
      <c r="CJ33" s="207">
        <f t="shared" si="51"/>
        <v>0</v>
      </c>
      <c r="CK33" s="70">
        <f t="shared" si="52"/>
        <v>0</v>
      </c>
      <c r="CL33" s="192" t="e">
        <f t="shared" si="53"/>
        <v>#VALUE!</v>
      </c>
      <c r="CM33" s="207" t="e">
        <f t="shared" si="54"/>
        <v>#DIV/0!</v>
      </c>
      <c r="CN33" s="70">
        <f t="shared" si="55"/>
        <v>0</v>
      </c>
      <c r="CO33" s="192" t="e">
        <f t="shared" si="56"/>
        <v>#VALUE!</v>
      </c>
      <c r="CP33" s="207">
        <f t="shared" si="57"/>
        <v>100</v>
      </c>
      <c r="CQ33" s="70">
        <f t="shared" si="58"/>
        <v>6</v>
      </c>
      <c r="CR33" s="192" t="e">
        <f t="shared" si="59"/>
        <v>#VALUE!</v>
      </c>
      <c r="CS33" s="207" t="e">
        <f t="shared" si="60"/>
        <v>#DIV/0!</v>
      </c>
      <c r="CT33" s="70">
        <f t="shared" si="61"/>
        <v>0</v>
      </c>
      <c r="CU33" s="192" t="e">
        <f t="shared" si="62"/>
        <v>#VALUE!</v>
      </c>
      <c r="CV33" s="202">
        <f t="shared" si="63"/>
        <v>0</v>
      </c>
      <c r="CW33" s="70">
        <f t="shared" si="64"/>
        <v>0</v>
      </c>
      <c r="CX33" s="192" t="e">
        <f t="shared" si="65"/>
        <v>#VALUE!</v>
      </c>
      <c r="CY33" s="202">
        <f t="shared" si="66"/>
        <v>1</v>
      </c>
      <c r="CZ33" s="70">
        <f t="shared" si="67"/>
        <v>6</v>
      </c>
      <c r="DA33" s="192" t="e">
        <f t="shared" si="68"/>
        <v>#VALUE!</v>
      </c>
      <c r="DB33" s="209"/>
    </row>
    <row r="34" spans="1:106" s="210" customFormat="1">
      <c r="A34" s="258" t="s">
        <v>864</v>
      </c>
      <c r="B34" s="460" t="s">
        <v>465</v>
      </c>
      <c r="C34" s="308" t="s">
        <v>466</v>
      </c>
      <c r="D34" s="309" t="s">
        <v>467</v>
      </c>
      <c r="E34" s="308" t="s">
        <v>673</v>
      </c>
      <c r="F34" s="473">
        <v>4.21</v>
      </c>
      <c r="G34" s="474">
        <v>1320</v>
      </c>
      <c r="H34" s="283">
        <f t="shared" si="73"/>
        <v>1320</v>
      </c>
      <c r="I34" s="372">
        <f t="shared" si="73"/>
        <v>1320</v>
      </c>
      <c r="J34" s="132">
        <f t="shared" si="69"/>
        <v>0</v>
      </c>
      <c r="K34" s="132">
        <f t="shared" si="70"/>
        <v>0</v>
      </c>
      <c r="L34" s="39" t="e">
        <f t="shared" si="1"/>
        <v>#VALUE!</v>
      </c>
      <c r="M34" s="40" t="e">
        <f t="shared" si="71"/>
        <v>#VALUE!</v>
      </c>
      <c r="N34" s="238" t="e">
        <f t="shared" si="72"/>
        <v>#VALUE!</v>
      </c>
      <c r="O34" s="238" t="e">
        <f t="shared" si="2"/>
        <v>#VALUE!</v>
      </c>
      <c r="P34" s="207">
        <f t="shared" si="3"/>
        <v>0</v>
      </c>
      <c r="Q34" s="70"/>
      <c r="R34" s="208" t="e">
        <f t="shared" si="4"/>
        <v>#VALUE!</v>
      </c>
      <c r="S34" s="207" t="e">
        <f t="shared" si="5"/>
        <v>#DIV/0!</v>
      </c>
      <c r="T34" s="70"/>
      <c r="U34" s="192" t="e">
        <f t="shared" si="6"/>
        <v>#VALUE!</v>
      </c>
      <c r="V34" s="206">
        <f t="shared" si="7"/>
        <v>0</v>
      </c>
      <c r="W34" s="70"/>
      <c r="X34" s="208" t="e">
        <f t="shared" si="8"/>
        <v>#VALUE!</v>
      </c>
      <c r="Y34" s="207" t="e">
        <f t="shared" si="9"/>
        <v>#DIV/0!</v>
      </c>
      <c r="Z34" s="70"/>
      <c r="AA34" s="192" t="e">
        <f t="shared" si="10"/>
        <v>#VALUE!</v>
      </c>
      <c r="AB34" s="206">
        <f t="shared" si="11"/>
        <v>0</v>
      </c>
      <c r="AC34" s="70"/>
      <c r="AD34" s="208" t="e">
        <f t="shared" si="12"/>
        <v>#VALUE!</v>
      </c>
      <c r="AE34" s="207" t="e">
        <f t="shared" si="13"/>
        <v>#DIV/0!</v>
      </c>
      <c r="AF34" s="70"/>
      <c r="AG34" s="192" t="e">
        <f t="shared" si="14"/>
        <v>#VALUE!</v>
      </c>
      <c r="AH34" s="206">
        <f t="shared" si="15"/>
        <v>0</v>
      </c>
      <c r="AI34" s="70"/>
      <c r="AJ34" s="208" t="e">
        <f t="shared" si="16"/>
        <v>#VALUE!</v>
      </c>
      <c r="AK34" s="207" t="e">
        <f t="shared" si="17"/>
        <v>#DIV/0!</v>
      </c>
      <c r="AL34" s="70"/>
      <c r="AM34" s="192" t="e">
        <f t="shared" si="18"/>
        <v>#VALUE!</v>
      </c>
      <c r="AN34" s="206">
        <f t="shared" si="19"/>
        <v>0</v>
      </c>
      <c r="AO34" s="70"/>
      <c r="AP34" s="208" t="e">
        <f t="shared" si="20"/>
        <v>#VALUE!</v>
      </c>
      <c r="AQ34" s="207" t="e">
        <f t="shared" si="21"/>
        <v>#DIV/0!</v>
      </c>
      <c r="AR34" s="70"/>
      <c r="AS34" s="192" t="e">
        <f t="shared" si="22"/>
        <v>#VALUE!</v>
      </c>
      <c r="AT34" s="206">
        <f t="shared" si="23"/>
        <v>0</v>
      </c>
      <c r="AU34" s="70"/>
      <c r="AV34" s="208" t="e">
        <f t="shared" si="24"/>
        <v>#VALUE!</v>
      </c>
      <c r="AW34" s="207" t="e">
        <f t="shared" si="25"/>
        <v>#DIV/0!</v>
      </c>
      <c r="AX34" s="70"/>
      <c r="AY34" s="192" t="e">
        <f t="shared" si="26"/>
        <v>#VALUE!</v>
      </c>
      <c r="AZ34" s="206">
        <f t="shared" si="27"/>
        <v>0</v>
      </c>
      <c r="BA34" s="70"/>
      <c r="BB34" s="208" t="e">
        <f t="shared" si="28"/>
        <v>#VALUE!</v>
      </c>
      <c r="BC34" s="207" t="e">
        <f t="shared" si="29"/>
        <v>#DIV/0!</v>
      </c>
      <c r="BD34" s="70"/>
      <c r="BE34" s="192" t="e">
        <f t="shared" si="30"/>
        <v>#VALUE!</v>
      </c>
      <c r="BF34" s="206">
        <f t="shared" si="31"/>
        <v>0</v>
      </c>
      <c r="BG34" s="70"/>
      <c r="BH34" s="208" t="e">
        <f t="shared" si="32"/>
        <v>#VALUE!</v>
      </c>
      <c r="BI34" s="207" t="e">
        <f t="shared" si="33"/>
        <v>#DIV/0!</v>
      </c>
      <c r="BJ34" s="70"/>
      <c r="BK34" s="192" t="e">
        <f t="shared" si="34"/>
        <v>#VALUE!</v>
      </c>
      <c r="BL34" s="206">
        <f t="shared" si="35"/>
        <v>0</v>
      </c>
      <c r="BM34" s="70"/>
      <c r="BN34" s="208" t="e">
        <f t="shared" si="36"/>
        <v>#VALUE!</v>
      </c>
      <c r="BO34" s="207" t="e">
        <f t="shared" si="37"/>
        <v>#DIV/0!</v>
      </c>
      <c r="BP34" s="70"/>
      <c r="BQ34" s="192" t="e">
        <f t="shared" si="38"/>
        <v>#VALUE!</v>
      </c>
      <c r="BR34" s="206">
        <f t="shared" si="39"/>
        <v>0</v>
      </c>
      <c r="BS34" s="70"/>
      <c r="BT34" s="208" t="e">
        <f t="shared" si="40"/>
        <v>#VALUE!</v>
      </c>
      <c r="BU34" s="207" t="e">
        <f t="shared" si="41"/>
        <v>#DIV/0!</v>
      </c>
      <c r="BV34" s="70"/>
      <c r="BW34" s="192" t="e">
        <f t="shared" si="42"/>
        <v>#VALUE!</v>
      </c>
      <c r="BX34" s="206">
        <f t="shared" si="43"/>
        <v>0</v>
      </c>
      <c r="BY34" s="70"/>
      <c r="BZ34" s="208" t="e">
        <f t="shared" si="44"/>
        <v>#VALUE!</v>
      </c>
      <c r="CA34" s="207" t="e">
        <f t="shared" si="45"/>
        <v>#DIV/0!</v>
      </c>
      <c r="CB34" s="70"/>
      <c r="CC34" s="192" t="e">
        <f t="shared" si="46"/>
        <v>#VALUE!</v>
      </c>
      <c r="CD34" s="206">
        <f t="shared" si="47"/>
        <v>0</v>
      </c>
      <c r="CE34" s="70"/>
      <c r="CF34" s="208" t="e">
        <f t="shared" si="48"/>
        <v>#VALUE!</v>
      </c>
      <c r="CG34" s="207" t="e">
        <f t="shared" si="49"/>
        <v>#DIV/0!</v>
      </c>
      <c r="CH34" s="70"/>
      <c r="CI34" s="192" t="e">
        <f t="shared" si="50"/>
        <v>#VALUE!</v>
      </c>
      <c r="CJ34" s="207">
        <f t="shared" si="51"/>
        <v>0</v>
      </c>
      <c r="CK34" s="70">
        <f t="shared" si="52"/>
        <v>0</v>
      </c>
      <c r="CL34" s="192" t="e">
        <f t="shared" si="53"/>
        <v>#VALUE!</v>
      </c>
      <c r="CM34" s="207" t="e">
        <f t="shared" si="54"/>
        <v>#DIV/0!</v>
      </c>
      <c r="CN34" s="70">
        <f t="shared" si="55"/>
        <v>0</v>
      </c>
      <c r="CO34" s="192" t="e">
        <f t="shared" si="56"/>
        <v>#VALUE!</v>
      </c>
      <c r="CP34" s="207">
        <f t="shared" si="57"/>
        <v>100</v>
      </c>
      <c r="CQ34" s="70">
        <f t="shared" si="58"/>
        <v>1320</v>
      </c>
      <c r="CR34" s="192" t="e">
        <f t="shared" si="59"/>
        <v>#VALUE!</v>
      </c>
      <c r="CS34" s="207" t="e">
        <f t="shared" si="60"/>
        <v>#DIV/0!</v>
      </c>
      <c r="CT34" s="70">
        <f t="shared" si="61"/>
        <v>0</v>
      </c>
      <c r="CU34" s="192" t="e">
        <f t="shared" si="62"/>
        <v>#VALUE!</v>
      </c>
      <c r="CV34" s="202">
        <f t="shared" si="63"/>
        <v>0</v>
      </c>
      <c r="CW34" s="70">
        <f t="shared" si="64"/>
        <v>0</v>
      </c>
      <c r="CX34" s="192" t="e">
        <f t="shared" si="65"/>
        <v>#VALUE!</v>
      </c>
      <c r="CY34" s="202">
        <f t="shared" si="66"/>
        <v>1</v>
      </c>
      <c r="CZ34" s="70">
        <f t="shared" si="67"/>
        <v>1320</v>
      </c>
      <c r="DA34" s="192" t="e">
        <f t="shared" si="68"/>
        <v>#VALUE!</v>
      </c>
      <c r="DB34" s="209"/>
    </row>
    <row r="35" spans="1:106" s="210" customFormat="1">
      <c r="A35" s="258" t="s">
        <v>865</v>
      </c>
      <c r="B35" s="460" t="s">
        <v>468</v>
      </c>
      <c r="C35" s="308" t="s">
        <v>469</v>
      </c>
      <c r="D35" s="309" t="s">
        <v>470</v>
      </c>
      <c r="E35" s="308" t="s">
        <v>673</v>
      </c>
      <c r="F35" s="473">
        <v>5.03</v>
      </c>
      <c r="G35" s="474">
        <v>480</v>
      </c>
      <c r="H35" s="283">
        <f t="shared" si="73"/>
        <v>480</v>
      </c>
      <c r="I35" s="372">
        <f t="shared" si="73"/>
        <v>480</v>
      </c>
      <c r="J35" s="132">
        <f t="shared" si="69"/>
        <v>0</v>
      </c>
      <c r="K35" s="132">
        <f t="shared" si="70"/>
        <v>0</v>
      </c>
      <c r="L35" s="39" t="e">
        <f t="shared" si="1"/>
        <v>#VALUE!</v>
      </c>
      <c r="M35" s="40" t="e">
        <f t="shared" si="71"/>
        <v>#VALUE!</v>
      </c>
      <c r="N35" s="238" t="e">
        <f t="shared" si="72"/>
        <v>#VALUE!</v>
      </c>
      <c r="O35" s="238" t="e">
        <f t="shared" si="2"/>
        <v>#VALUE!</v>
      </c>
      <c r="P35" s="207">
        <f t="shared" si="3"/>
        <v>0</v>
      </c>
      <c r="Q35" s="70"/>
      <c r="R35" s="208" t="e">
        <f t="shared" si="4"/>
        <v>#VALUE!</v>
      </c>
      <c r="S35" s="207" t="e">
        <f t="shared" si="5"/>
        <v>#DIV/0!</v>
      </c>
      <c r="T35" s="70"/>
      <c r="U35" s="192" t="e">
        <f t="shared" si="6"/>
        <v>#VALUE!</v>
      </c>
      <c r="V35" s="206">
        <f t="shared" si="7"/>
        <v>0</v>
      </c>
      <c r="W35" s="70"/>
      <c r="X35" s="208" t="e">
        <f t="shared" si="8"/>
        <v>#VALUE!</v>
      </c>
      <c r="Y35" s="207" t="e">
        <f t="shared" si="9"/>
        <v>#DIV/0!</v>
      </c>
      <c r="Z35" s="70"/>
      <c r="AA35" s="192" t="e">
        <f t="shared" si="10"/>
        <v>#VALUE!</v>
      </c>
      <c r="AB35" s="206">
        <f t="shared" si="11"/>
        <v>0</v>
      </c>
      <c r="AC35" s="70"/>
      <c r="AD35" s="208" t="e">
        <f t="shared" si="12"/>
        <v>#VALUE!</v>
      </c>
      <c r="AE35" s="207" t="e">
        <f t="shared" si="13"/>
        <v>#DIV/0!</v>
      </c>
      <c r="AF35" s="70"/>
      <c r="AG35" s="192" t="e">
        <f t="shared" si="14"/>
        <v>#VALUE!</v>
      </c>
      <c r="AH35" s="206">
        <f t="shared" si="15"/>
        <v>0</v>
      </c>
      <c r="AI35" s="70"/>
      <c r="AJ35" s="208" t="e">
        <f t="shared" si="16"/>
        <v>#VALUE!</v>
      </c>
      <c r="AK35" s="207" t="e">
        <f t="shared" si="17"/>
        <v>#DIV/0!</v>
      </c>
      <c r="AL35" s="70"/>
      <c r="AM35" s="192" t="e">
        <f t="shared" si="18"/>
        <v>#VALUE!</v>
      </c>
      <c r="AN35" s="206">
        <f t="shared" si="19"/>
        <v>0</v>
      </c>
      <c r="AO35" s="70"/>
      <c r="AP35" s="208" t="e">
        <f t="shared" si="20"/>
        <v>#VALUE!</v>
      </c>
      <c r="AQ35" s="207" t="e">
        <f t="shared" si="21"/>
        <v>#DIV/0!</v>
      </c>
      <c r="AR35" s="70"/>
      <c r="AS35" s="192" t="e">
        <f t="shared" si="22"/>
        <v>#VALUE!</v>
      </c>
      <c r="AT35" s="206">
        <f t="shared" si="23"/>
        <v>0</v>
      </c>
      <c r="AU35" s="70"/>
      <c r="AV35" s="208" t="e">
        <f t="shared" si="24"/>
        <v>#VALUE!</v>
      </c>
      <c r="AW35" s="207" t="e">
        <f t="shared" si="25"/>
        <v>#DIV/0!</v>
      </c>
      <c r="AX35" s="70"/>
      <c r="AY35" s="192" t="e">
        <f t="shared" si="26"/>
        <v>#VALUE!</v>
      </c>
      <c r="AZ35" s="206">
        <f t="shared" si="27"/>
        <v>0</v>
      </c>
      <c r="BA35" s="70"/>
      <c r="BB35" s="208" t="e">
        <f t="shared" si="28"/>
        <v>#VALUE!</v>
      </c>
      <c r="BC35" s="207" t="e">
        <f t="shared" si="29"/>
        <v>#DIV/0!</v>
      </c>
      <c r="BD35" s="70"/>
      <c r="BE35" s="192" t="e">
        <f t="shared" si="30"/>
        <v>#VALUE!</v>
      </c>
      <c r="BF35" s="206">
        <f t="shared" si="31"/>
        <v>0</v>
      </c>
      <c r="BG35" s="70"/>
      <c r="BH35" s="208" t="e">
        <f t="shared" si="32"/>
        <v>#VALUE!</v>
      </c>
      <c r="BI35" s="207" t="e">
        <f t="shared" si="33"/>
        <v>#DIV/0!</v>
      </c>
      <c r="BJ35" s="70"/>
      <c r="BK35" s="192" t="e">
        <f t="shared" si="34"/>
        <v>#VALUE!</v>
      </c>
      <c r="BL35" s="206">
        <f t="shared" si="35"/>
        <v>0</v>
      </c>
      <c r="BM35" s="70"/>
      <c r="BN35" s="208" t="e">
        <f t="shared" si="36"/>
        <v>#VALUE!</v>
      </c>
      <c r="BO35" s="207" t="e">
        <f t="shared" si="37"/>
        <v>#DIV/0!</v>
      </c>
      <c r="BP35" s="70"/>
      <c r="BQ35" s="192" t="e">
        <f t="shared" si="38"/>
        <v>#VALUE!</v>
      </c>
      <c r="BR35" s="206">
        <f t="shared" si="39"/>
        <v>0</v>
      </c>
      <c r="BS35" s="70"/>
      <c r="BT35" s="208" t="e">
        <f t="shared" si="40"/>
        <v>#VALUE!</v>
      </c>
      <c r="BU35" s="207" t="e">
        <f t="shared" si="41"/>
        <v>#DIV/0!</v>
      </c>
      <c r="BV35" s="70"/>
      <c r="BW35" s="192" t="e">
        <f t="shared" si="42"/>
        <v>#VALUE!</v>
      </c>
      <c r="BX35" s="206">
        <f t="shared" si="43"/>
        <v>0</v>
      </c>
      <c r="BY35" s="70"/>
      <c r="BZ35" s="208" t="e">
        <f t="shared" si="44"/>
        <v>#VALUE!</v>
      </c>
      <c r="CA35" s="207" t="e">
        <f t="shared" si="45"/>
        <v>#DIV/0!</v>
      </c>
      <c r="CB35" s="70"/>
      <c r="CC35" s="192" t="e">
        <f t="shared" si="46"/>
        <v>#VALUE!</v>
      </c>
      <c r="CD35" s="206">
        <f t="shared" si="47"/>
        <v>0</v>
      </c>
      <c r="CE35" s="70"/>
      <c r="CF35" s="208" t="e">
        <f t="shared" si="48"/>
        <v>#VALUE!</v>
      </c>
      <c r="CG35" s="207" t="e">
        <f t="shared" si="49"/>
        <v>#DIV/0!</v>
      </c>
      <c r="CH35" s="70"/>
      <c r="CI35" s="192" t="e">
        <f t="shared" si="50"/>
        <v>#VALUE!</v>
      </c>
      <c r="CJ35" s="207">
        <f t="shared" si="51"/>
        <v>0</v>
      </c>
      <c r="CK35" s="70">
        <f t="shared" si="52"/>
        <v>0</v>
      </c>
      <c r="CL35" s="192" t="e">
        <f t="shared" si="53"/>
        <v>#VALUE!</v>
      </c>
      <c r="CM35" s="207" t="e">
        <f t="shared" si="54"/>
        <v>#DIV/0!</v>
      </c>
      <c r="CN35" s="70">
        <f t="shared" si="55"/>
        <v>0</v>
      </c>
      <c r="CO35" s="192" t="e">
        <f t="shared" si="56"/>
        <v>#VALUE!</v>
      </c>
      <c r="CP35" s="207">
        <f t="shared" si="57"/>
        <v>100</v>
      </c>
      <c r="CQ35" s="70">
        <f t="shared" si="58"/>
        <v>480</v>
      </c>
      <c r="CR35" s="192" t="e">
        <f t="shared" si="59"/>
        <v>#VALUE!</v>
      </c>
      <c r="CS35" s="207" t="e">
        <f t="shared" si="60"/>
        <v>#DIV/0!</v>
      </c>
      <c r="CT35" s="70">
        <f t="shared" si="61"/>
        <v>0</v>
      </c>
      <c r="CU35" s="192" t="e">
        <f t="shared" si="62"/>
        <v>#VALUE!</v>
      </c>
      <c r="CV35" s="202">
        <f t="shared" si="63"/>
        <v>0</v>
      </c>
      <c r="CW35" s="70">
        <f t="shared" si="64"/>
        <v>0</v>
      </c>
      <c r="CX35" s="192" t="e">
        <f t="shared" si="65"/>
        <v>#VALUE!</v>
      </c>
      <c r="CY35" s="202">
        <f t="shared" si="66"/>
        <v>1</v>
      </c>
      <c r="CZ35" s="70">
        <f t="shared" si="67"/>
        <v>480</v>
      </c>
      <c r="DA35" s="192" t="e">
        <f t="shared" si="68"/>
        <v>#VALUE!</v>
      </c>
      <c r="DB35" s="209"/>
    </row>
    <row r="36" spans="1:106" s="210" customFormat="1">
      <c r="A36" s="258" t="s">
        <v>866</v>
      </c>
      <c r="B36" s="460" t="s">
        <v>447</v>
      </c>
      <c r="C36" s="308" t="s">
        <v>471</v>
      </c>
      <c r="D36" s="309" t="s">
        <v>472</v>
      </c>
      <c r="E36" s="308" t="s">
        <v>673</v>
      </c>
      <c r="F36" s="477">
        <v>9.19</v>
      </c>
      <c r="G36" s="474">
        <v>280</v>
      </c>
      <c r="H36" s="283">
        <f t="shared" si="73"/>
        <v>280</v>
      </c>
      <c r="I36" s="372">
        <f t="shared" si="73"/>
        <v>280</v>
      </c>
      <c r="J36" s="132">
        <f t="shared" si="69"/>
        <v>0</v>
      </c>
      <c r="K36" s="132">
        <f t="shared" si="70"/>
        <v>0</v>
      </c>
      <c r="L36" s="39" t="e">
        <f t="shared" ref="L36:L55" si="74">ROUND((F36*(1+$M$8))*(1+$G$8),2)</f>
        <v>#VALUE!</v>
      </c>
      <c r="M36" s="40" t="e">
        <f t="shared" si="71"/>
        <v>#VALUE!</v>
      </c>
      <c r="N36" s="238" t="e">
        <f t="shared" si="72"/>
        <v>#VALUE!</v>
      </c>
      <c r="O36" s="238" t="e">
        <f t="shared" si="2"/>
        <v>#VALUE!</v>
      </c>
      <c r="P36" s="207">
        <f t="shared" si="3"/>
        <v>0</v>
      </c>
      <c r="Q36" s="70"/>
      <c r="R36" s="208" t="e">
        <f t="shared" si="4"/>
        <v>#VALUE!</v>
      </c>
      <c r="S36" s="207" t="e">
        <f t="shared" si="5"/>
        <v>#DIV/0!</v>
      </c>
      <c r="T36" s="70"/>
      <c r="U36" s="192" t="e">
        <f t="shared" si="6"/>
        <v>#VALUE!</v>
      </c>
      <c r="V36" s="206">
        <f t="shared" si="7"/>
        <v>0</v>
      </c>
      <c r="W36" s="70"/>
      <c r="X36" s="208" t="e">
        <f t="shared" si="8"/>
        <v>#VALUE!</v>
      </c>
      <c r="Y36" s="207" t="e">
        <f t="shared" si="9"/>
        <v>#DIV/0!</v>
      </c>
      <c r="Z36" s="70"/>
      <c r="AA36" s="192" t="e">
        <f t="shared" si="10"/>
        <v>#VALUE!</v>
      </c>
      <c r="AB36" s="206">
        <f t="shared" si="11"/>
        <v>0</v>
      </c>
      <c r="AC36" s="70"/>
      <c r="AD36" s="208" t="e">
        <f t="shared" si="12"/>
        <v>#VALUE!</v>
      </c>
      <c r="AE36" s="207" t="e">
        <f t="shared" si="13"/>
        <v>#DIV/0!</v>
      </c>
      <c r="AF36" s="70"/>
      <c r="AG36" s="192" t="e">
        <f t="shared" si="14"/>
        <v>#VALUE!</v>
      </c>
      <c r="AH36" s="206">
        <f t="shared" si="15"/>
        <v>0</v>
      </c>
      <c r="AI36" s="70"/>
      <c r="AJ36" s="208" t="e">
        <f t="shared" si="16"/>
        <v>#VALUE!</v>
      </c>
      <c r="AK36" s="207" t="e">
        <f t="shared" si="17"/>
        <v>#DIV/0!</v>
      </c>
      <c r="AL36" s="70"/>
      <c r="AM36" s="192" t="e">
        <f t="shared" si="18"/>
        <v>#VALUE!</v>
      </c>
      <c r="AN36" s="206">
        <f t="shared" si="19"/>
        <v>0</v>
      </c>
      <c r="AO36" s="70"/>
      <c r="AP36" s="208" t="e">
        <f t="shared" si="20"/>
        <v>#VALUE!</v>
      </c>
      <c r="AQ36" s="207" t="e">
        <f t="shared" si="21"/>
        <v>#DIV/0!</v>
      </c>
      <c r="AR36" s="70"/>
      <c r="AS36" s="192" t="e">
        <f t="shared" si="22"/>
        <v>#VALUE!</v>
      </c>
      <c r="AT36" s="206">
        <f t="shared" si="23"/>
        <v>0</v>
      </c>
      <c r="AU36" s="70"/>
      <c r="AV36" s="208" t="e">
        <f t="shared" si="24"/>
        <v>#VALUE!</v>
      </c>
      <c r="AW36" s="207" t="e">
        <f t="shared" si="25"/>
        <v>#DIV/0!</v>
      </c>
      <c r="AX36" s="70"/>
      <c r="AY36" s="192" t="e">
        <f t="shared" si="26"/>
        <v>#VALUE!</v>
      </c>
      <c r="AZ36" s="206">
        <f t="shared" si="27"/>
        <v>0</v>
      </c>
      <c r="BA36" s="70"/>
      <c r="BB36" s="208" t="e">
        <f t="shared" si="28"/>
        <v>#VALUE!</v>
      </c>
      <c r="BC36" s="207" t="e">
        <f t="shared" si="29"/>
        <v>#DIV/0!</v>
      </c>
      <c r="BD36" s="70"/>
      <c r="BE36" s="192" t="e">
        <f t="shared" si="30"/>
        <v>#VALUE!</v>
      </c>
      <c r="BF36" s="206">
        <f t="shared" si="31"/>
        <v>0</v>
      </c>
      <c r="BG36" s="70"/>
      <c r="BH36" s="208" t="e">
        <f t="shared" si="32"/>
        <v>#VALUE!</v>
      </c>
      <c r="BI36" s="207" t="e">
        <f t="shared" si="33"/>
        <v>#DIV/0!</v>
      </c>
      <c r="BJ36" s="70"/>
      <c r="BK36" s="192" t="e">
        <f t="shared" si="34"/>
        <v>#VALUE!</v>
      </c>
      <c r="BL36" s="206">
        <f t="shared" si="35"/>
        <v>0</v>
      </c>
      <c r="BM36" s="70"/>
      <c r="BN36" s="208" t="e">
        <f t="shared" si="36"/>
        <v>#VALUE!</v>
      </c>
      <c r="BO36" s="207" t="e">
        <f t="shared" si="37"/>
        <v>#DIV/0!</v>
      </c>
      <c r="BP36" s="70"/>
      <c r="BQ36" s="192" t="e">
        <f t="shared" si="38"/>
        <v>#VALUE!</v>
      </c>
      <c r="BR36" s="206">
        <f t="shared" si="39"/>
        <v>0</v>
      </c>
      <c r="BS36" s="70"/>
      <c r="BT36" s="208" t="e">
        <f t="shared" si="40"/>
        <v>#VALUE!</v>
      </c>
      <c r="BU36" s="207" t="e">
        <f t="shared" si="41"/>
        <v>#DIV/0!</v>
      </c>
      <c r="BV36" s="70"/>
      <c r="BW36" s="192" t="e">
        <f t="shared" si="42"/>
        <v>#VALUE!</v>
      </c>
      <c r="BX36" s="206">
        <f t="shared" si="43"/>
        <v>0</v>
      </c>
      <c r="BY36" s="70"/>
      <c r="BZ36" s="208" t="e">
        <f t="shared" si="44"/>
        <v>#VALUE!</v>
      </c>
      <c r="CA36" s="207" t="e">
        <f t="shared" si="45"/>
        <v>#DIV/0!</v>
      </c>
      <c r="CB36" s="70"/>
      <c r="CC36" s="192" t="e">
        <f t="shared" si="46"/>
        <v>#VALUE!</v>
      </c>
      <c r="CD36" s="206">
        <f t="shared" si="47"/>
        <v>0</v>
      </c>
      <c r="CE36" s="70"/>
      <c r="CF36" s="208" t="e">
        <f t="shared" si="48"/>
        <v>#VALUE!</v>
      </c>
      <c r="CG36" s="207" t="e">
        <f t="shared" si="49"/>
        <v>#DIV/0!</v>
      </c>
      <c r="CH36" s="70"/>
      <c r="CI36" s="192" t="e">
        <f t="shared" si="50"/>
        <v>#VALUE!</v>
      </c>
      <c r="CJ36" s="207">
        <f t="shared" si="51"/>
        <v>0</v>
      </c>
      <c r="CK36" s="70">
        <f t="shared" si="52"/>
        <v>0</v>
      </c>
      <c r="CL36" s="192" t="e">
        <f t="shared" si="53"/>
        <v>#VALUE!</v>
      </c>
      <c r="CM36" s="207" t="e">
        <f t="shared" si="54"/>
        <v>#DIV/0!</v>
      </c>
      <c r="CN36" s="70">
        <f t="shared" si="55"/>
        <v>0</v>
      </c>
      <c r="CO36" s="192" t="e">
        <f t="shared" si="56"/>
        <v>#VALUE!</v>
      </c>
      <c r="CP36" s="207">
        <f t="shared" si="57"/>
        <v>100</v>
      </c>
      <c r="CQ36" s="70">
        <f t="shared" si="58"/>
        <v>280</v>
      </c>
      <c r="CR36" s="192" t="e">
        <f t="shared" si="59"/>
        <v>#VALUE!</v>
      </c>
      <c r="CS36" s="207" t="e">
        <f t="shared" si="60"/>
        <v>#DIV/0!</v>
      </c>
      <c r="CT36" s="70">
        <f t="shared" si="61"/>
        <v>0</v>
      </c>
      <c r="CU36" s="192" t="e">
        <f t="shared" si="62"/>
        <v>#VALUE!</v>
      </c>
      <c r="CV36" s="202">
        <f t="shared" si="63"/>
        <v>0</v>
      </c>
      <c r="CW36" s="70">
        <f t="shared" si="64"/>
        <v>0</v>
      </c>
      <c r="CX36" s="192" t="e">
        <f t="shared" si="65"/>
        <v>#VALUE!</v>
      </c>
      <c r="CY36" s="202">
        <f t="shared" si="66"/>
        <v>1</v>
      </c>
      <c r="CZ36" s="70">
        <f t="shared" si="67"/>
        <v>280</v>
      </c>
      <c r="DA36" s="192" t="e">
        <f t="shared" si="68"/>
        <v>#VALUE!</v>
      </c>
      <c r="DB36" s="209"/>
    </row>
    <row r="37" spans="1:106" s="210" customFormat="1">
      <c r="A37" s="258" t="s">
        <v>772</v>
      </c>
      <c r="B37" s="460" t="s">
        <v>447</v>
      </c>
      <c r="C37" s="308" t="s">
        <v>473</v>
      </c>
      <c r="D37" s="309" t="s">
        <v>474</v>
      </c>
      <c r="E37" s="308" t="s">
        <v>673</v>
      </c>
      <c r="F37" s="473">
        <v>8.81</v>
      </c>
      <c r="G37" s="474">
        <v>70</v>
      </c>
      <c r="H37" s="283">
        <f t="shared" si="73"/>
        <v>70</v>
      </c>
      <c r="I37" s="372">
        <f t="shared" si="73"/>
        <v>70</v>
      </c>
      <c r="J37" s="132">
        <f t="shared" si="69"/>
        <v>0</v>
      </c>
      <c r="K37" s="132">
        <f t="shared" si="70"/>
        <v>0</v>
      </c>
      <c r="L37" s="39" t="e">
        <f t="shared" si="74"/>
        <v>#VALUE!</v>
      </c>
      <c r="M37" s="40" t="e">
        <f t="shared" si="71"/>
        <v>#VALUE!</v>
      </c>
      <c r="N37" s="238" t="e">
        <f t="shared" si="72"/>
        <v>#VALUE!</v>
      </c>
      <c r="O37" s="238" t="e">
        <f t="shared" si="2"/>
        <v>#VALUE!</v>
      </c>
      <c r="P37" s="207">
        <f t="shared" si="3"/>
        <v>0</v>
      </c>
      <c r="Q37" s="70"/>
      <c r="R37" s="208" t="e">
        <f t="shared" si="4"/>
        <v>#VALUE!</v>
      </c>
      <c r="S37" s="207" t="e">
        <f t="shared" si="5"/>
        <v>#DIV/0!</v>
      </c>
      <c r="T37" s="70"/>
      <c r="U37" s="192" t="e">
        <f t="shared" si="6"/>
        <v>#VALUE!</v>
      </c>
      <c r="V37" s="206">
        <f t="shared" si="7"/>
        <v>0</v>
      </c>
      <c r="W37" s="70"/>
      <c r="X37" s="208" t="e">
        <f t="shared" si="8"/>
        <v>#VALUE!</v>
      </c>
      <c r="Y37" s="207" t="e">
        <f t="shared" si="9"/>
        <v>#DIV/0!</v>
      </c>
      <c r="Z37" s="70"/>
      <c r="AA37" s="192" t="e">
        <f t="shared" si="10"/>
        <v>#VALUE!</v>
      </c>
      <c r="AB37" s="206">
        <f t="shared" si="11"/>
        <v>0</v>
      </c>
      <c r="AC37" s="70"/>
      <c r="AD37" s="208" t="e">
        <f t="shared" si="12"/>
        <v>#VALUE!</v>
      </c>
      <c r="AE37" s="207" t="e">
        <f t="shared" si="13"/>
        <v>#DIV/0!</v>
      </c>
      <c r="AF37" s="70"/>
      <c r="AG37" s="192" t="e">
        <f t="shared" si="14"/>
        <v>#VALUE!</v>
      </c>
      <c r="AH37" s="206">
        <f t="shared" si="15"/>
        <v>0</v>
      </c>
      <c r="AI37" s="70"/>
      <c r="AJ37" s="208" t="e">
        <f t="shared" si="16"/>
        <v>#VALUE!</v>
      </c>
      <c r="AK37" s="207" t="e">
        <f t="shared" si="17"/>
        <v>#DIV/0!</v>
      </c>
      <c r="AL37" s="70"/>
      <c r="AM37" s="192" t="e">
        <f t="shared" si="18"/>
        <v>#VALUE!</v>
      </c>
      <c r="AN37" s="206">
        <f t="shared" si="19"/>
        <v>0</v>
      </c>
      <c r="AO37" s="70"/>
      <c r="AP37" s="208" t="e">
        <f t="shared" si="20"/>
        <v>#VALUE!</v>
      </c>
      <c r="AQ37" s="207" t="e">
        <f t="shared" si="21"/>
        <v>#DIV/0!</v>
      </c>
      <c r="AR37" s="70"/>
      <c r="AS37" s="192" t="e">
        <f t="shared" si="22"/>
        <v>#VALUE!</v>
      </c>
      <c r="AT37" s="206">
        <f t="shared" si="23"/>
        <v>0</v>
      </c>
      <c r="AU37" s="70"/>
      <c r="AV37" s="208" t="e">
        <f t="shared" si="24"/>
        <v>#VALUE!</v>
      </c>
      <c r="AW37" s="207" t="e">
        <f t="shared" si="25"/>
        <v>#DIV/0!</v>
      </c>
      <c r="AX37" s="70"/>
      <c r="AY37" s="192" t="e">
        <f t="shared" si="26"/>
        <v>#VALUE!</v>
      </c>
      <c r="AZ37" s="206">
        <f t="shared" si="27"/>
        <v>0</v>
      </c>
      <c r="BA37" s="70"/>
      <c r="BB37" s="208" t="e">
        <f t="shared" si="28"/>
        <v>#VALUE!</v>
      </c>
      <c r="BC37" s="207" t="e">
        <f t="shared" si="29"/>
        <v>#DIV/0!</v>
      </c>
      <c r="BD37" s="70"/>
      <c r="BE37" s="192" t="e">
        <f t="shared" si="30"/>
        <v>#VALUE!</v>
      </c>
      <c r="BF37" s="206">
        <f t="shared" si="31"/>
        <v>0</v>
      </c>
      <c r="BG37" s="70"/>
      <c r="BH37" s="208" t="e">
        <f t="shared" si="32"/>
        <v>#VALUE!</v>
      </c>
      <c r="BI37" s="207" t="e">
        <f t="shared" si="33"/>
        <v>#DIV/0!</v>
      </c>
      <c r="BJ37" s="70"/>
      <c r="BK37" s="192" t="e">
        <f t="shared" si="34"/>
        <v>#VALUE!</v>
      </c>
      <c r="BL37" s="206">
        <f t="shared" si="35"/>
        <v>0</v>
      </c>
      <c r="BM37" s="70"/>
      <c r="BN37" s="208" t="e">
        <f t="shared" si="36"/>
        <v>#VALUE!</v>
      </c>
      <c r="BO37" s="207" t="e">
        <f t="shared" si="37"/>
        <v>#DIV/0!</v>
      </c>
      <c r="BP37" s="70"/>
      <c r="BQ37" s="192" t="e">
        <f t="shared" si="38"/>
        <v>#VALUE!</v>
      </c>
      <c r="BR37" s="206">
        <f t="shared" si="39"/>
        <v>0</v>
      </c>
      <c r="BS37" s="70"/>
      <c r="BT37" s="208" t="e">
        <f t="shared" si="40"/>
        <v>#VALUE!</v>
      </c>
      <c r="BU37" s="207" t="e">
        <f t="shared" si="41"/>
        <v>#DIV/0!</v>
      </c>
      <c r="BV37" s="70"/>
      <c r="BW37" s="192" t="e">
        <f t="shared" si="42"/>
        <v>#VALUE!</v>
      </c>
      <c r="BX37" s="206">
        <f t="shared" si="43"/>
        <v>0</v>
      </c>
      <c r="BY37" s="70"/>
      <c r="BZ37" s="208" t="e">
        <f t="shared" si="44"/>
        <v>#VALUE!</v>
      </c>
      <c r="CA37" s="207" t="e">
        <f t="shared" si="45"/>
        <v>#DIV/0!</v>
      </c>
      <c r="CB37" s="70"/>
      <c r="CC37" s="192" t="e">
        <f t="shared" si="46"/>
        <v>#VALUE!</v>
      </c>
      <c r="CD37" s="206">
        <f t="shared" si="47"/>
        <v>0</v>
      </c>
      <c r="CE37" s="70"/>
      <c r="CF37" s="208" t="e">
        <f t="shared" si="48"/>
        <v>#VALUE!</v>
      </c>
      <c r="CG37" s="207" t="e">
        <f t="shared" si="49"/>
        <v>#DIV/0!</v>
      </c>
      <c r="CH37" s="70"/>
      <c r="CI37" s="192" t="e">
        <f t="shared" si="50"/>
        <v>#VALUE!</v>
      </c>
      <c r="CJ37" s="207">
        <f t="shared" si="51"/>
        <v>0</v>
      </c>
      <c r="CK37" s="70">
        <f t="shared" si="52"/>
        <v>0</v>
      </c>
      <c r="CL37" s="192" t="e">
        <f t="shared" si="53"/>
        <v>#VALUE!</v>
      </c>
      <c r="CM37" s="207" t="e">
        <f t="shared" si="54"/>
        <v>#DIV/0!</v>
      </c>
      <c r="CN37" s="70">
        <f t="shared" si="55"/>
        <v>0</v>
      </c>
      <c r="CO37" s="192" t="e">
        <f t="shared" si="56"/>
        <v>#VALUE!</v>
      </c>
      <c r="CP37" s="207">
        <f t="shared" si="57"/>
        <v>100</v>
      </c>
      <c r="CQ37" s="70">
        <f t="shared" si="58"/>
        <v>70</v>
      </c>
      <c r="CR37" s="192" t="e">
        <f t="shared" si="59"/>
        <v>#VALUE!</v>
      </c>
      <c r="CS37" s="207" t="e">
        <f t="shared" si="60"/>
        <v>#DIV/0!</v>
      </c>
      <c r="CT37" s="70">
        <f t="shared" si="61"/>
        <v>0</v>
      </c>
      <c r="CU37" s="192" t="e">
        <f t="shared" si="62"/>
        <v>#VALUE!</v>
      </c>
      <c r="CV37" s="202">
        <f t="shared" si="63"/>
        <v>0</v>
      </c>
      <c r="CW37" s="70">
        <f t="shared" si="64"/>
        <v>0</v>
      </c>
      <c r="CX37" s="192" t="e">
        <f t="shared" si="65"/>
        <v>#VALUE!</v>
      </c>
      <c r="CY37" s="202">
        <f t="shared" si="66"/>
        <v>1</v>
      </c>
      <c r="CZ37" s="70">
        <f t="shared" si="67"/>
        <v>70</v>
      </c>
      <c r="DA37" s="192" t="e">
        <f t="shared" si="68"/>
        <v>#VALUE!</v>
      </c>
      <c r="DB37" s="209"/>
    </row>
    <row r="38" spans="1:106" s="210" customFormat="1">
      <c r="A38" s="258" t="s">
        <v>867</v>
      </c>
      <c r="B38" s="460" t="s">
        <v>447</v>
      </c>
      <c r="C38" s="308" t="s">
        <v>54</v>
      </c>
      <c r="D38" s="309" t="s">
        <v>475</v>
      </c>
      <c r="E38" s="308" t="s">
        <v>673</v>
      </c>
      <c r="F38" s="473">
        <v>17.7</v>
      </c>
      <c r="G38" s="474">
        <v>130</v>
      </c>
      <c r="H38" s="283">
        <f t="shared" si="73"/>
        <v>130</v>
      </c>
      <c r="I38" s="372">
        <f t="shared" si="73"/>
        <v>130</v>
      </c>
      <c r="J38" s="132">
        <f t="shared" si="69"/>
        <v>0</v>
      </c>
      <c r="K38" s="132">
        <f t="shared" si="70"/>
        <v>0</v>
      </c>
      <c r="L38" s="39" t="e">
        <f t="shared" si="74"/>
        <v>#VALUE!</v>
      </c>
      <c r="M38" s="40" t="e">
        <f t="shared" si="71"/>
        <v>#VALUE!</v>
      </c>
      <c r="N38" s="238" t="e">
        <f t="shared" si="72"/>
        <v>#VALUE!</v>
      </c>
      <c r="O38" s="238" t="e">
        <f t="shared" si="2"/>
        <v>#VALUE!</v>
      </c>
      <c r="P38" s="207">
        <f t="shared" si="3"/>
        <v>0</v>
      </c>
      <c r="Q38" s="70"/>
      <c r="R38" s="208" t="e">
        <f t="shared" si="4"/>
        <v>#VALUE!</v>
      </c>
      <c r="S38" s="207" t="e">
        <f t="shared" si="5"/>
        <v>#DIV/0!</v>
      </c>
      <c r="T38" s="70"/>
      <c r="U38" s="192" t="e">
        <f t="shared" si="6"/>
        <v>#VALUE!</v>
      </c>
      <c r="V38" s="206">
        <f t="shared" si="7"/>
        <v>0</v>
      </c>
      <c r="W38" s="70"/>
      <c r="X38" s="208" t="e">
        <f t="shared" si="8"/>
        <v>#VALUE!</v>
      </c>
      <c r="Y38" s="207" t="e">
        <f t="shared" si="9"/>
        <v>#DIV/0!</v>
      </c>
      <c r="Z38" s="70"/>
      <c r="AA38" s="192" t="e">
        <f t="shared" si="10"/>
        <v>#VALUE!</v>
      </c>
      <c r="AB38" s="206">
        <f t="shared" si="11"/>
        <v>0</v>
      </c>
      <c r="AC38" s="70"/>
      <c r="AD38" s="208" t="e">
        <f t="shared" si="12"/>
        <v>#VALUE!</v>
      </c>
      <c r="AE38" s="207" t="e">
        <f t="shared" si="13"/>
        <v>#DIV/0!</v>
      </c>
      <c r="AF38" s="70"/>
      <c r="AG38" s="192" t="e">
        <f t="shared" si="14"/>
        <v>#VALUE!</v>
      </c>
      <c r="AH38" s="206">
        <f t="shared" si="15"/>
        <v>0</v>
      </c>
      <c r="AI38" s="70"/>
      <c r="AJ38" s="208" t="e">
        <f t="shared" si="16"/>
        <v>#VALUE!</v>
      </c>
      <c r="AK38" s="207" t="e">
        <f t="shared" si="17"/>
        <v>#DIV/0!</v>
      </c>
      <c r="AL38" s="70"/>
      <c r="AM38" s="192" t="e">
        <f t="shared" si="18"/>
        <v>#VALUE!</v>
      </c>
      <c r="AN38" s="206">
        <f t="shared" si="19"/>
        <v>0</v>
      </c>
      <c r="AO38" s="70"/>
      <c r="AP38" s="208" t="e">
        <f t="shared" si="20"/>
        <v>#VALUE!</v>
      </c>
      <c r="AQ38" s="207" t="e">
        <f t="shared" si="21"/>
        <v>#DIV/0!</v>
      </c>
      <c r="AR38" s="70"/>
      <c r="AS38" s="192" t="e">
        <f t="shared" si="22"/>
        <v>#VALUE!</v>
      </c>
      <c r="AT38" s="206">
        <f t="shared" si="23"/>
        <v>0</v>
      </c>
      <c r="AU38" s="70"/>
      <c r="AV38" s="208" t="e">
        <f t="shared" si="24"/>
        <v>#VALUE!</v>
      </c>
      <c r="AW38" s="207" t="e">
        <f t="shared" si="25"/>
        <v>#DIV/0!</v>
      </c>
      <c r="AX38" s="70"/>
      <c r="AY38" s="192" t="e">
        <f t="shared" si="26"/>
        <v>#VALUE!</v>
      </c>
      <c r="AZ38" s="206">
        <f t="shared" si="27"/>
        <v>0</v>
      </c>
      <c r="BA38" s="70"/>
      <c r="BB38" s="208" t="e">
        <f t="shared" si="28"/>
        <v>#VALUE!</v>
      </c>
      <c r="BC38" s="207" t="e">
        <f t="shared" si="29"/>
        <v>#DIV/0!</v>
      </c>
      <c r="BD38" s="70"/>
      <c r="BE38" s="192" t="e">
        <f t="shared" si="30"/>
        <v>#VALUE!</v>
      </c>
      <c r="BF38" s="206">
        <f t="shared" si="31"/>
        <v>0</v>
      </c>
      <c r="BG38" s="70"/>
      <c r="BH38" s="208" t="e">
        <f t="shared" si="32"/>
        <v>#VALUE!</v>
      </c>
      <c r="BI38" s="207" t="e">
        <f t="shared" si="33"/>
        <v>#DIV/0!</v>
      </c>
      <c r="BJ38" s="70"/>
      <c r="BK38" s="192" t="e">
        <f t="shared" si="34"/>
        <v>#VALUE!</v>
      </c>
      <c r="BL38" s="206">
        <f t="shared" si="35"/>
        <v>0</v>
      </c>
      <c r="BM38" s="70"/>
      <c r="BN38" s="208" t="e">
        <f t="shared" si="36"/>
        <v>#VALUE!</v>
      </c>
      <c r="BO38" s="207" t="e">
        <f t="shared" si="37"/>
        <v>#DIV/0!</v>
      </c>
      <c r="BP38" s="70"/>
      <c r="BQ38" s="192" t="e">
        <f t="shared" si="38"/>
        <v>#VALUE!</v>
      </c>
      <c r="BR38" s="206">
        <f t="shared" si="39"/>
        <v>0</v>
      </c>
      <c r="BS38" s="70"/>
      <c r="BT38" s="208" t="e">
        <f t="shared" si="40"/>
        <v>#VALUE!</v>
      </c>
      <c r="BU38" s="207" t="e">
        <f t="shared" si="41"/>
        <v>#DIV/0!</v>
      </c>
      <c r="BV38" s="70"/>
      <c r="BW38" s="192" t="e">
        <f t="shared" si="42"/>
        <v>#VALUE!</v>
      </c>
      <c r="BX38" s="206">
        <f t="shared" si="43"/>
        <v>0</v>
      </c>
      <c r="BY38" s="70"/>
      <c r="BZ38" s="208" t="e">
        <f t="shared" si="44"/>
        <v>#VALUE!</v>
      </c>
      <c r="CA38" s="207" t="e">
        <f t="shared" si="45"/>
        <v>#DIV/0!</v>
      </c>
      <c r="CB38" s="70"/>
      <c r="CC38" s="192" t="e">
        <f t="shared" si="46"/>
        <v>#VALUE!</v>
      </c>
      <c r="CD38" s="206">
        <f t="shared" si="47"/>
        <v>0</v>
      </c>
      <c r="CE38" s="70"/>
      <c r="CF38" s="208" t="e">
        <f t="shared" si="48"/>
        <v>#VALUE!</v>
      </c>
      <c r="CG38" s="207" t="e">
        <f t="shared" si="49"/>
        <v>#DIV/0!</v>
      </c>
      <c r="CH38" s="70"/>
      <c r="CI38" s="192" t="e">
        <f t="shared" si="50"/>
        <v>#VALUE!</v>
      </c>
      <c r="CJ38" s="207">
        <f t="shared" si="51"/>
        <v>0</v>
      </c>
      <c r="CK38" s="70">
        <f t="shared" si="52"/>
        <v>0</v>
      </c>
      <c r="CL38" s="192" t="e">
        <f t="shared" si="53"/>
        <v>#VALUE!</v>
      </c>
      <c r="CM38" s="207" t="e">
        <f t="shared" si="54"/>
        <v>#DIV/0!</v>
      </c>
      <c r="CN38" s="70">
        <f t="shared" si="55"/>
        <v>0</v>
      </c>
      <c r="CO38" s="192" t="e">
        <f t="shared" si="56"/>
        <v>#VALUE!</v>
      </c>
      <c r="CP38" s="207">
        <f t="shared" si="57"/>
        <v>100</v>
      </c>
      <c r="CQ38" s="70">
        <f t="shared" si="58"/>
        <v>130</v>
      </c>
      <c r="CR38" s="192" t="e">
        <f t="shared" si="59"/>
        <v>#VALUE!</v>
      </c>
      <c r="CS38" s="207" t="e">
        <f t="shared" si="60"/>
        <v>#DIV/0!</v>
      </c>
      <c r="CT38" s="70">
        <f t="shared" si="61"/>
        <v>0</v>
      </c>
      <c r="CU38" s="192" t="e">
        <f t="shared" si="62"/>
        <v>#VALUE!</v>
      </c>
      <c r="CV38" s="202">
        <f t="shared" si="63"/>
        <v>0</v>
      </c>
      <c r="CW38" s="70">
        <f t="shared" si="64"/>
        <v>0</v>
      </c>
      <c r="CX38" s="192" t="e">
        <f t="shared" si="65"/>
        <v>#VALUE!</v>
      </c>
      <c r="CY38" s="202">
        <f t="shared" si="66"/>
        <v>1</v>
      </c>
      <c r="CZ38" s="70">
        <f t="shared" si="67"/>
        <v>130</v>
      </c>
      <c r="DA38" s="192" t="e">
        <f t="shared" si="68"/>
        <v>#VALUE!</v>
      </c>
      <c r="DB38" s="209"/>
    </row>
    <row r="39" spans="1:106" s="210" customFormat="1">
      <c r="A39" s="258" t="s">
        <v>868</v>
      </c>
      <c r="B39" s="460" t="s">
        <v>1005</v>
      </c>
      <c r="C39" s="308" t="s">
        <v>1006</v>
      </c>
      <c r="D39" s="309" t="s">
        <v>476</v>
      </c>
      <c r="E39" s="315" t="s">
        <v>669</v>
      </c>
      <c r="F39" s="473">
        <v>100.75</v>
      </c>
      <c r="G39" s="478">
        <v>216</v>
      </c>
      <c r="H39" s="283">
        <f t="shared" si="73"/>
        <v>216</v>
      </c>
      <c r="I39" s="372">
        <f t="shared" si="73"/>
        <v>216</v>
      </c>
      <c r="J39" s="132">
        <f t="shared" si="69"/>
        <v>0</v>
      </c>
      <c r="K39" s="132">
        <f t="shared" si="70"/>
        <v>0</v>
      </c>
      <c r="L39" s="39" t="e">
        <f t="shared" si="74"/>
        <v>#VALUE!</v>
      </c>
      <c r="M39" s="40" t="e">
        <f t="shared" si="71"/>
        <v>#VALUE!</v>
      </c>
      <c r="N39" s="238" t="e">
        <f t="shared" si="72"/>
        <v>#VALUE!</v>
      </c>
      <c r="O39" s="238" t="e">
        <f t="shared" si="2"/>
        <v>#VALUE!</v>
      </c>
      <c r="P39" s="207">
        <f t="shared" si="3"/>
        <v>0</v>
      </c>
      <c r="Q39" s="70"/>
      <c r="R39" s="208" t="e">
        <f t="shared" si="4"/>
        <v>#VALUE!</v>
      </c>
      <c r="S39" s="207" t="e">
        <f t="shared" si="5"/>
        <v>#DIV/0!</v>
      </c>
      <c r="T39" s="70"/>
      <c r="U39" s="192" t="e">
        <f t="shared" si="6"/>
        <v>#VALUE!</v>
      </c>
      <c r="V39" s="206">
        <f t="shared" si="7"/>
        <v>0</v>
      </c>
      <c r="W39" s="70"/>
      <c r="X39" s="208" t="e">
        <f t="shared" si="8"/>
        <v>#VALUE!</v>
      </c>
      <c r="Y39" s="207" t="e">
        <f t="shared" si="9"/>
        <v>#DIV/0!</v>
      </c>
      <c r="Z39" s="70"/>
      <c r="AA39" s="192" t="e">
        <f t="shared" si="10"/>
        <v>#VALUE!</v>
      </c>
      <c r="AB39" s="206">
        <f t="shared" si="11"/>
        <v>0</v>
      </c>
      <c r="AC39" s="70"/>
      <c r="AD39" s="208" t="e">
        <f t="shared" si="12"/>
        <v>#VALUE!</v>
      </c>
      <c r="AE39" s="207" t="e">
        <f t="shared" si="13"/>
        <v>#DIV/0!</v>
      </c>
      <c r="AF39" s="70"/>
      <c r="AG39" s="192" t="e">
        <f t="shared" si="14"/>
        <v>#VALUE!</v>
      </c>
      <c r="AH39" s="206">
        <f t="shared" si="15"/>
        <v>0</v>
      </c>
      <c r="AI39" s="70"/>
      <c r="AJ39" s="208" t="e">
        <f t="shared" si="16"/>
        <v>#VALUE!</v>
      </c>
      <c r="AK39" s="207" t="e">
        <f t="shared" si="17"/>
        <v>#DIV/0!</v>
      </c>
      <c r="AL39" s="70"/>
      <c r="AM39" s="192" t="e">
        <f t="shared" si="18"/>
        <v>#VALUE!</v>
      </c>
      <c r="AN39" s="206">
        <f t="shared" si="19"/>
        <v>0</v>
      </c>
      <c r="AO39" s="70"/>
      <c r="AP39" s="208" t="e">
        <f t="shared" si="20"/>
        <v>#VALUE!</v>
      </c>
      <c r="AQ39" s="207" t="e">
        <f t="shared" si="21"/>
        <v>#DIV/0!</v>
      </c>
      <c r="AR39" s="70"/>
      <c r="AS39" s="192" t="e">
        <f t="shared" si="22"/>
        <v>#VALUE!</v>
      </c>
      <c r="AT39" s="206">
        <f t="shared" si="23"/>
        <v>0</v>
      </c>
      <c r="AU39" s="70"/>
      <c r="AV39" s="208" t="e">
        <f t="shared" si="24"/>
        <v>#VALUE!</v>
      </c>
      <c r="AW39" s="207" t="e">
        <f t="shared" si="25"/>
        <v>#DIV/0!</v>
      </c>
      <c r="AX39" s="70"/>
      <c r="AY39" s="192" t="e">
        <f t="shared" si="26"/>
        <v>#VALUE!</v>
      </c>
      <c r="AZ39" s="206">
        <f t="shared" si="27"/>
        <v>0</v>
      </c>
      <c r="BA39" s="70"/>
      <c r="BB39" s="208" t="e">
        <f t="shared" si="28"/>
        <v>#VALUE!</v>
      </c>
      <c r="BC39" s="207" t="e">
        <f t="shared" si="29"/>
        <v>#DIV/0!</v>
      </c>
      <c r="BD39" s="70"/>
      <c r="BE39" s="192" t="e">
        <f t="shared" si="30"/>
        <v>#VALUE!</v>
      </c>
      <c r="BF39" s="206">
        <f t="shared" si="31"/>
        <v>0</v>
      </c>
      <c r="BG39" s="70"/>
      <c r="BH39" s="208" t="e">
        <f t="shared" si="32"/>
        <v>#VALUE!</v>
      </c>
      <c r="BI39" s="207" t="e">
        <f t="shared" si="33"/>
        <v>#DIV/0!</v>
      </c>
      <c r="BJ39" s="70"/>
      <c r="BK39" s="192" t="e">
        <f t="shared" si="34"/>
        <v>#VALUE!</v>
      </c>
      <c r="BL39" s="206">
        <f t="shared" si="35"/>
        <v>0</v>
      </c>
      <c r="BM39" s="70"/>
      <c r="BN39" s="208" t="e">
        <f t="shared" si="36"/>
        <v>#VALUE!</v>
      </c>
      <c r="BO39" s="207" t="e">
        <f t="shared" si="37"/>
        <v>#DIV/0!</v>
      </c>
      <c r="BP39" s="70"/>
      <c r="BQ39" s="192" t="e">
        <f t="shared" si="38"/>
        <v>#VALUE!</v>
      </c>
      <c r="BR39" s="206">
        <f t="shared" si="39"/>
        <v>0</v>
      </c>
      <c r="BS39" s="70"/>
      <c r="BT39" s="208" t="e">
        <f t="shared" si="40"/>
        <v>#VALUE!</v>
      </c>
      <c r="BU39" s="207" t="e">
        <f t="shared" si="41"/>
        <v>#DIV/0!</v>
      </c>
      <c r="BV39" s="70"/>
      <c r="BW39" s="192" t="e">
        <f t="shared" si="42"/>
        <v>#VALUE!</v>
      </c>
      <c r="BX39" s="206">
        <f t="shared" si="43"/>
        <v>0</v>
      </c>
      <c r="BY39" s="70"/>
      <c r="BZ39" s="208" t="e">
        <f t="shared" si="44"/>
        <v>#VALUE!</v>
      </c>
      <c r="CA39" s="207" t="e">
        <f t="shared" si="45"/>
        <v>#DIV/0!</v>
      </c>
      <c r="CB39" s="70"/>
      <c r="CC39" s="192" t="e">
        <f t="shared" si="46"/>
        <v>#VALUE!</v>
      </c>
      <c r="CD39" s="206">
        <f t="shared" si="47"/>
        <v>0</v>
      </c>
      <c r="CE39" s="70"/>
      <c r="CF39" s="208" t="e">
        <f t="shared" si="48"/>
        <v>#VALUE!</v>
      </c>
      <c r="CG39" s="207" t="e">
        <f t="shared" si="49"/>
        <v>#DIV/0!</v>
      </c>
      <c r="CH39" s="70"/>
      <c r="CI39" s="192" t="e">
        <f t="shared" si="50"/>
        <v>#VALUE!</v>
      </c>
      <c r="CJ39" s="207">
        <f t="shared" si="51"/>
        <v>0</v>
      </c>
      <c r="CK39" s="70">
        <f t="shared" si="52"/>
        <v>0</v>
      </c>
      <c r="CL39" s="192" t="e">
        <f t="shared" si="53"/>
        <v>#VALUE!</v>
      </c>
      <c r="CM39" s="207" t="e">
        <f t="shared" si="54"/>
        <v>#DIV/0!</v>
      </c>
      <c r="CN39" s="70">
        <f t="shared" si="55"/>
        <v>0</v>
      </c>
      <c r="CO39" s="192" t="e">
        <f t="shared" si="56"/>
        <v>#VALUE!</v>
      </c>
      <c r="CP39" s="207">
        <f t="shared" si="57"/>
        <v>100</v>
      </c>
      <c r="CQ39" s="70">
        <f t="shared" si="58"/>
        <v>216</v>
      </c>
      <c r="CR39" s="192" t="e">
        <f t="shared" si="59"/>
        <v>#VALUE!</v>
      </c>
      <c r="CS39" s="207" t="e">
        <f t="shared" si="60"/>
        <v>#DIV/0!</v>
      </c>
      <c r="CT39" s="70">
        <f t="shared" si="61"/>
        <v>0</v>
      </c>
      <c r="CU39" s="192" t="e">
        <f t="shared" si="62"/>
        <v>#VALUE!</v>
      </c>
      <c r="CV39" s="202">
        <f t="shared" si="63"/>
        <v>0</v>
      </c>
      <c r="CW39" s="70">
        <f t="shared" si="64"/>
        <v>0</v>
      </c>
      <c r="CX39" s="192" t="e">
        <f t="shared" si="65"/>
        <v>#VALUE!</v>
      </c>
      <c r="CY39" s="202">
        <f t="shared" si="66"/>
        <v>1</v>
      </c>
      <c r="CZ39" s="70">
        <f t="shared" si="67"/>
        <v>216</v>
      </c>
      <c r="DA39" s="192" t="e">
        <f t="shared" si="68"/>
        <v>#VALUE!</v>
      </c>
      <c r="DB39" s="209"/>
    </row>
    <row r="40" spans="1:106" s="210" customFormat="1">
      <c r="A40" s="258" t="s">
        <v>869</v>
      </c>
      <c r="B40" s="315" t="s">
        <v>696</v>
      </c>
      <c r="C40" s="315" t="s">
        <v>477</v>
      </c>
      <c r="D40" s="312" t="s">
        <v>478</v>
      </c>
      <c r="E40" s="315" t="s">
        <v>669</v>
      </c>
      <c r="F40" s="479">
        <v>53.67</v>
      </c>
      <c r="G40" s="478">
        <v>10</v>
      </c>
      <c r="H40" s="283">
        <f t="shared" si="73"/>
        <v>10</v>
      </c>
      <c r="I40" s="372">
        <f t="shared" si="73"/>
        <v>10</v>
      </c>
      <c r="J40" s="132">
        <f t="shared" si="69"/>
        <v>0</v>
      </c>
      <c r="K40" s="132">
        <f t="shared" si="70"/>
        <v>0</v>
      </c>
      <c r="L40" s="39" t="e">
        <f t="shared" si="74"/>
        <v>#VALUE!</v>
      </c>
      <c r="M40" s="40" t="e">
        <f>TRUNC(L40*G40,2)</f>
        <v>#VALUE!</v>
      </c>
      <c r="N40" s="238" t="e">
        <f t="shared" si="72"/>
        <v>#VALUE!</v>
      </c>
      <c r="O40" s="238" t="e">
        <f t="shared" si="2"/>
        <v>#VALUE!</v>
      </c>
      <c r="P40" s="207">
        <f t="shared" si="3"/>
        <v>0</v>
      </c>
      <c r="Q40" s="70"/>
      <c r="R40" s="208" t="e">
        <f t="shared" si="4"/>
        <v>#VALUE!</v>
      </c>
      <c r="S40" s="207" t="e">
        <f t="shared" si="5"/>
        <v>#DIV/0!</v>
      </c>
      <c r="T40" s="70"/>
      <c r="U40" s="192" t="e">
        <f t="shared" si="6"/>
        <v>#VALUE!</v>
      </c>
      <c r="V40" s="206">
        <f t="shared" si="7"/>
        <v>0</v>
      </c>
      <c r="W40" s="70"/>
      <c r="X40" s="208" t="e">
        <f t="shared" si="8"/>
        <v>#VALUE!</v>
      </c>
      <c r="Y40" s="207" t="e">
        <f t="shared" si="9"/>
        <v>#DIV/0!</v>
      </c>
      <c r="Z40" s="70"/>
      <c r="AA40" s="192" t="e">
        <f t="shared" si="10"/>
        <v>#VALUE!</v>
      </c>
      <c r="AB40" s="206">
        <f t="shared" si="11"/>
        <v>0</v>
      </c>
      <c r="AC40" s="70"/>
      <c r="AD40" s="208" t="e">
        <f t="shared" si="12"/>
        <v>#VALUE!</v>
      </c>
      <c r="AE40" s="207" t="e">
        <f t="shared" si="13"/>
        <v>#DIV/0!</v>
      </c>
      <c r="AF40" s="70"/>
      <c r="AG40" s="192" t="e">
        <f t="shared" si="14"/>
        <v>#VALUE!</v>
      </c>
      <c r="AH40" s="206">
        <f t="shared" si="15"/>
        <v>0</v>
      </c>
      <c r="AI40" s="70"/>
      <c r="AJ40" s="208" t="e">
        <f t="shared" si="16"/>
        <v>#VALUE!</v>
      </c>
      <c r="AK40" s="207" t="e">
        <f t="shared" si="17"/>
        <v>#DIV/0!</v>
      </c>
      <c r="AL40" s="70"/>
      <c r="AM40" s="192" t="e">
        <f t="shared" si="18"/>
        <v>#VALUE!</v>
      </c>
      <c r="AN40" s="206">
        <f t="shared" si="19"/>
        <v>0</v>
      </c>
      <c r="AO40" s="70"/>
      <c r="AP40" s="208" t="e">
        <f t="shared" si="20"/>
        <v>#VALUE!</v>
      </c>
      <c r="AQ40" s="207" t="e">
        <f t="shared" si="21"/>
        <v>#DIV/0!</v>
      </c>
      <c r="AR40" s="70"/>
      <c r="AS40" s="192" t="e">
        <f t="shared" si="22"/>
        <v>#VALUE!</v>
      </c>
      <c r="AT40" s="206">
        <f t="shared" si="23"/>
        <v>0</v>
      </c>
      <c r="AU40" s="70"/>
      <c r="AV40" s="208" t="e">
        <f t="shared" si="24"/>
        <v>#VALUE!</v>
      </c>
      <c r="AW40" s="207" t="e">
        <f t="shared" si="25"/>
        <v>#DIV/0!</v>
      </c>
      <c r="AX40" s="70"/>
      <c r="AY40" s="192" t="e">
        <f t="shared" si="26"/>
        <v>#VALUE!</v>
      </c>
      <c r="AZ40" s="206">
        <f t="shared" si="27"/>
        <v>0</v>
      </c>
      <c r="BA40" s="70"/>
      <c r="BB40" s="208" t="e">
        <f t="shared" si="28"/>
        <v>#VALUE!</v>
      </c>
      <c r="BC40" s="207" t="e">
        <f t="shared" si="29"/>
        <v>#DIV/0!</v>
      </c>
      <c r="BD40" s="70"/>
      <c r="BE40" s="192" t="e">
        <f t="shared" si="30"/>
        <v>#VALUE!</v>
      </c>
      <c r="BF40" s="206">
        <f t="shared" si="31"/>
        <v>0</v>
      </c>
      <c r="BG40" s="70"/>
      <c r="BH40" s="208" t="e">
        <f t="shared" si="32"/>
        <v>#VALUE!</v>
      </c>
      <c r="BI40" s="207" t="e">
        <f t="shared" si="33"/>
        <v>#DIV/0!</v>
      </c>
      <c r="BJ40" s="70"/>
      <c r="BK40" s="192" t="e">
        <f t="shared" si="34"/>
        <v>#VALUE!</v>
      </c>
      <c r="BL40" s="206">
        <f t="shared" si="35"/>
        <v>0</v>
      </c>
      <c r="BM40" s="70"/>
      <c r="BN40" s="208" t="e">
        <f t="shared" si="36"/>
        <v>#VALUE!</v>
      </c>
      <c r="BO40" s="207" t="e">
        <f t="shared" si="37"/>
        <v>#DIV/0!</v>
      </c>
      <c r="BP40" s="70"/>
      <c r="BQ40" s="192" t="e">
        <f t="shared" si="38"/>
        <v>#VALUE!</v>
      </c>
      <c r="BR40" s="206">
        <f t="shared" si="39"/>
        <v>0</v>
      </c>
      <c r="BS40" s="70"/>
      <c r="BT40" s="208" t="e">
        <f t="shared" si="40"/>
        <v>#VALUE!</v>
      </c>
      <c r="BU40" s="207" t="e">
        <f t="shared" si="41"/>
        <v>#DIV/0!</v>
      </c>
      <c r="BV40" s="70"/>
      <c r="BW40" s="192" t="e">
        <f t="shared" si="42"/>
        <v>#VALUE!</v>
      </c>
      <c r="BX40" s="206">
        <f t="shared" si="43"/>
        <v>0</v>
      </c>
      <c r="BY40" s="70"/>
      <c r="BZ40" s="208" t="e">
        <f t="shared" si="44"/>
        <v>#VALUE!</v>
      </c>
      <c r="CA40" s="207" t="e">
        <f t="shared" si="45"/>
        <v>#DIV/0!</v>
      </c>
      <c r="CB40" s="70"/>
      <c r="CC40" s="192" t="e">
        <f t="shared" si="46"/>
        <v>#VALUE!</v>
      </c>
      <c r="CD40" s="206">
        <f t="shared" si="47"/>
        <v>0</v>
      </c>
      <c r="CE40" s="70"/>
      <c r="CF40" s="208" t="e">
        <f t="shared" si="48"/>
        <v>#VALUE!</v>
      </c>
      <c r="CG40" s="207" t="e">
        <f t="shared" si="49"/>
        <v>#DIV/0!</v>
      </c>
      <c r="CH40" s="70"/>
      <c r="CI40" s="192" t="e">
        <f t="shared" si="50"/>
        <v>#VALUE!</v>
      </c>
      <c r="CJ40" s="207">
        <f t="shared" si="51"/>
        <v>0</v>
      </c>
      <c r="CK40" s="70">
        <f t="shared" si="52"/>
        <v>0</v>
      </c>
      <c r="CL40" s="192" t="e">
        <f t="shared" si="53"/>
        <v>#VALUE!</v>
      </c>
      <c r="CM40" s="207" t="e">
        <f t="shared" si="54"/>
        <v>#DIV/0!</v>
      </c>
      <c r="CN40" s="70">
        <f t="shared" si="55"/>
        <v>0</v>
      </c>
      <c r="CO40" s="192" t="e">
        <f t="shared" si="56"/>
        <v>#VALUE!</v>
      </c>
      <c r="CP40" s="207">
        <f t="shared" si="57"/>
        <v>100</v>
      </c>
      <c r="CQ40" s="70">
        <f t="shared" si="58"/>
        <v>10</v>
      </c>
      <c r="CR40" s="192" t="e">
        <f t="shared" si="59"/>
        <v>#VALUE!</v>
      </c>
      <c r="CS40" s="207" t="e">
        <f t="shared" si="60"/>
        <v>#DIV/0!</v>
      </c>
      <c r="CT40" s="70">
        <f t="shared" si="61"/>
        <v>0</v>
      </c>
      <c r="CU40" s="192" t="e">
        <f t="shared" si="62"/>
        <v>#VALUE!</v>
      </c>
      <c r="CV40" s="202">
        <f t="shared" si="63"/>
        <v>0</v>
      </c>
      <c r="CW40" s="70">
        <f t="shared" si="64"/>
        <v>0</v>
      </c>
      <c r="CX40" s="192" t="e">
        <f t="shared" si="65"/>
        <v>#VALUE!</v>
      </c>
      <c r="CY40" s="202">
        <f t="shared" si="66"/>
        <v>1</v>
      </c>
      <c r="CZ40" s="70">
        <f t="shared" si="67"/>
        <v>10</v>
      </c>
      <c r="DA40" s="192" t="e">
        <f t="shared" si="68"/>
        <v>#VALUE!</v>
      </c>
      <c r="DB40" s="209"/>
    </row>
    <row r="41" spans="1:106" s="210" customFormat="1">
      <c r="A41" s="258" t="s">
        <v>773</v>
      </c>
      <c r="B41" s="315" t="s">
        <v>696</v>
      </c>
      <c r="C41" s="308" t="s">
        <v>1023</v>
      </c>
      <c r="D41" s="480" t="s">
        <v>479</v>
      </c>
      <c r="E41" s="315" t="s">
        <v>669</v>
      </c>
      <c r="F41" s="473">
        <v>410.16</v>
      </c>
      <c r="G41" s="478">
        <v>9</v>
      </c>
      <c r="H41" s="283">
        <f t="shared" si="73"/>
        <v>9</v>
      </c>
      <c r="I41" s="372">
        <f t="shared" si="73"/>
        <v>9</v>
      </c>
      <c r="J41" s="132">
        <f t="shared" si="69"/>
        <v>0</v>
      </c>
      <c r="K41" s="132">
        <f t="shared" si="70"/>
        <v>0</v>
      </c>
      <c r="L41" s="39" t="e">
        <f t="shared" si="74"/>
        <v>#VALUE!</v>
      </c>
      <c r="M41" s="40" t="e">
        <f t="shared" si="71"/>
        <v>#VALUE!</v>
      </c>
      <c r="N41" s="238" t="e">
        <f t="shared" si="72"/>
        <v>#VALUE!</v>
      </c>
      <c r="O41" s="238" t="e">
        <f t="shared" si="2"/>
        <v>#VALUE!</v>
      </c>
      <c r="P41" s="207">
        <f t="shared" si="3"/>
        <v>0</v>
      </c>
      <c r="Q41" s="70"/>
      <c r="R41" s="208" t="e">
        <f t="shared" si="4"/>
        <v>#VALUE!</v>
      </c>
      <c r="S41" s="207" t="e">
        <f t="shared" si="5"/>
        <v>#DIV/0!</v>
      </c>
      <c r="T41" s="70"/>
      <c r="U41" s="192" t="e">
        <f t="shared" si="6"/>
        <v>#VALUE!</v>
      </c>
      <c r="V41" s="206">
        <f t="shared" si="7"/>
        <v>0</v>
      </c>
      <c r="W41" s="70"/>
      <c r="X41" s="208" t="e">
        <f t="shared" si="8"/>
        <v>#VALUE!</v>
      </c>
      <c r="Y41" s="207" t="e">
        <f t="shared" si="9"/>
        <v>#DIV/0!</v>
      </c>
      <c r="Z41" s="70"/>
      <c r="AA41" s="192" t="e">
        <f t="shared" si="10"/>
        <v>#VALUE!</v>
      </c>
      <c r="AB41" s="206">
        <f t="shared" si="11"/>
        <v>0</v>
      </c>
      <c r="AC41" s="70"/>
      <c r="AD41" s="208" t="e">
        <f t="shared" si="12"/>
        <v>#VALUE!</v>
      </c>
      <c r="AE41" s="207" t="e">
        <f t="shared" si="13"/>
        <v>#DIV/0!</v>
      </c>
      <c r="AF41" s="70"/>
      <c r="AG41" s="192" t="e">
        <f t="shared" si="14"/>
        <v>#VALUE!</v>
      </c>
      <c r="AH41" s="206">
        <f t="shared" si="15"/>
        <v>0</v>
      </c>
      <c r="AI41" s="70"/>
      <c r="AJ41" s="208" t="e">
        <f t="shared" si="16"/>
        <v>#VALUE!</v>
      </c>
      <c r="AK41" s="207" t="e">
        <f t="shared" si="17"/>
        <v>#DIV/0!</v>
      </c>
      <c r="AL41" s="70"/>
      <c r="AM41" s="192" t="e">
        <f t="shared" si="18"/>
        <v>#VALUE!</v>
      </c>
      <c r="AN41" s="206">
        <f t="shared" si="19"/>
        <v>0</v>
      </c>
      <c r="AO41" s="70"/>
      <c r="AP41" s="208" t="e">
        <f t="shared" si="20"/>
        <v>#VALUE!</v>
      </c>
      <c r="AQ41" s="207" t="e">
        <f t="shared" si="21"/>
        <v>#DIV/0!</v>
      </c>
      <c r="AR41" s="70"/>
      <c r="AS41" s="192" t="e">
        <f t="shared" si="22"/>
        <v>#VALUE!</v>
      </c>
      <c r="AT41" s="206">
        <f t="shared" si="23"/>
        <v>0</v>
      </c>
      <c r="AU41" s="70"/>
      <c r="AV41" s="208" t="e">
        <f t="shared" si="24"/>
        <v>#VALUE!</v>
      </c>
      <c r="AW41" s="207" t="e">
        <f t="shared" si="25"/>
        <v>#DIV/0!</v>
      </c>
      <c r="AX41" s="70"/>
      <c r="AY41" s="192" t="e">
        <f t="shared" si="26"/>
        <v>#VALUE!</v>
      </c>
      <c r="AZ41" s="206">
        <f t="shared" si="27"/>
        <v>0</v>
      </c>
      <c r="BA41" s="70"/>
      <c r="BB41" s="208" t="e">
        <f t="shared" si="28"/>
        <v>#VALUE!</v>
      </c>
      <c r="BC41" s="207" t="e">
        <f t="shared" si="29"/>
        <v>#DIV/0!</v>
      </c>
      <c r="BD41" s="70"/>
      <c r="BE41" s="192" t="e">
        <f t="shared" si="30"/>
        <v>#VALUE!</v>
      </c>
      <c r="BF41" s="206">
        <f t="shared" si="31"/>
        <v>0</v>
      </c>
      <c r="BG41" s="70"/>
      <c r="BH41" s="208" t="e">
        <f t="shared" si="32"/>
        <v>#VALUE!</v>
      </c>
      <c r="BI41" s="207" t="e">
        <f t="shared" si="33"/>
        <v>#DIV/0!</v>
      </c>
      <c r="BJ41" s="70"/>
      <c r="BK41" s="192" t="e">
        <f t="shared" si="34"/>
        <v>#VALUE!</v>
      </c>
      <c r="BL41" s="206">
        <f t="shared" si="35"/>
        <v>0</v>
      </c>
      <c r="BM41" s="70"/>
      <c r="BN41" s="208" t="e">
        <f t="shared" si="36"/>
        <v>#VALUE!</v>
      </c>
      <c r="BO41" s="207" t="e">
        <f t="shared" si="37"/>
        <v>#DIV/0!</v>
      </c>
      <c r="BP41" s="70"/>
      <c r="BQ41" s="192" t="e">
        <f t="shared" si="38"/>
        <v>#VALUE!</v>
      </c>
      <c r="BR41" s="206">
        <f t="shared" si="39"/>
        <v>0</v>
      </c>
      <c r="BS41" s="70"/>
      <c r="BT41" s="208" t="e">
        <f t="shared" si="40"/>
        <v>#VALUE!</v>
      </c>
      <c r="BU41" s="207" t="e">
        <f t="shared" si="41"/>
        <v>#DIV/0!</v>
      </c>
      <c r="BV41" s="70"/>
      <c r="BW41" s="192" t="e">
        <f t="shared" si="42"/>
        <v>#VALUE!</v>
      </c>
      <c r="BX41" s="206">
        <f t="shared" si="43"/>
        <v>0</v>
      </c>
      <c r="BY41" s="70"/>
      <c r="BZ41" s="208" t="e">
        <f t="shared" si="44"/>
        <v>#VALUE!</v>
      </c>
      <c r="CA41" s="207" t="e">
        <f t="shared" si="45"/>
        <v>#DIV/0!</v>
      </c>
      <c r="CB41" s="70"/>
      <c r="CC41" s="192" t="e">
        <f t="shared" si="46"/>
        <v>#VALUE!</v>
      </c>
      <c r="CD41" s="206">
        <f t="shared" si="47"/>
        <v>0</v>
      </c>
      <c r="CE41" s="70"/>
      <c r="CF41" s="208" t="e">
        <f t="shared" si="48"/>
        <v>#VALUE!</v>
      </c>
      <c r="CG41" s="207" t="e">
        <f t="shared" si="49"/>
        <v>#DIV/0!</v>
      </c>
      <c r="CH41" s="70"/>
      <c r="CI41" s="192" t="e">
        <f t="shared" si="50"/>
        <v>#VALUE!</v>
      </c>
      <c r="CJ41" s="207">
        <f t="shared" si="51"/>
        <v>0</v>
      </c>
      <c r="CK41" s="70">
        <f t="shared" si="52"/>
        <v>0</v>
      </c>
      <c r="CL41" s="192" t="e">
        <f t="shared" si="53"/>
        <v>#VALUE!</v>
      </c>
      <c r="CM41" s="207" t="e">
        <f t="shared" si="54"/>
        <v>#DIV/0!</v>
      </c>
      <c r="CN41" s="70">
        <f t="shared" si="55"/>
        <v>0</v>
      </c>
      <c r="CO41" s="192" t="e">
        <f t="shared" si="56"/>
        <v>#VALUE!</v>
      </c>
      <c r="CP41" s="207">
        <f t="shared" si="57"/>
        <v>100</v>
      </c>
      <c r="CQ41" s="70">
        <f t="shared" si="58"/>
        <v>9</v>
      </c>
      <c r="CR41" s="192" t="e">
        <f t="shared" si="59"/>
        <v>#VALUE!</v>
      </c>
      <c r="CS41" s="207" t="e">
        <f t="shared" si="60"/>
        <v>#DIV/0!</v>
      </c>
      <c r="CT41" s="70">
        <f t="shared" si="61"/>
        <v>0</v>
      </c>
      <c r="CU41" s="192" t="e">
        <f t="shared" si="62"/>
        <v>#VALUE!</v>
      </c>
      <c r="CV41" s="202">
        <f t="shared" si="63"/>
        <v>0</v>
      </c>
      <c r="CW41" s="70">
        <f t="shared" si="64"/>
        <v>0</v>
      </c>
      <c r="CX41" s="192" t="e">
        <f t="shared" si="65"/>
        <v>#VALUE!</v>
      </c>
      <c r="CY41" s="202">
        <f t="shared" si="66"/>
        <v>1</v>
      </c>
      <c r="CZ41" s="70">
        <f t="shared" si="67"/>
        <v>9</v>
      </c>
      <c r="DA41" s="192" t="e">
        <f t="shared" si="68"/>
        <v>#VALUE!</v>
      </c>
      <c r="DB41" s="209"/>
    </row>
    <row r="42" spans="1:106" s="210" customFormat="1" ht="28.5">
      <c r="A42" s="258" t="s">
        <v>870</v>
      </c>
      <c r="B42" s="315" t="s">
        <v>696</v>
      </c>
      <c r="C42" s="315" t="s">
        <v>42</v>
      </c>
      <c r="D42" s="463" t="s">
        <v>480</v>
      </c>
      <c r="E42" s="315" t="s">
        <v>669</v>
      </c>
      <c r="F42" s="473">
        <v>82.11</v>
      </c>
      <c r="G42" s="478">
        <v>18</v>
      </c>
      <c r="H42" s="283">
        <f t="shared" si="73"/>
        <v>18</v>
      </c>
      <c r="I42" s="372">
        <f t="shared" si="73"/>
        <v>18</v>
      </c>
      <c r="J42" s="132">
        <f t="shared" si="69"/>
        <v>0</v>
      </c>
      <c r="K42" s="132">
        <f t="shared" si="70"/>
        <v>0</v>
      </c>
      <c r="L42" s="39" t="e">
        <f t="shared" si="74"/>
        <v>#VALUE!</v>
      </c>
      <c r="M42" s="40" t="e">
        <f t="shared" si="71"/>
        <v>#VALUE!</v>
      </c>
      <c r="N42" s="238" t="e">
        <f t="shared" si="72"/>
        <v>#VALUE!</v>
      </c>
      <c r="O42" s="238" t="e">
        <f t="shared" si="2"/>
        <v>#VALUE!</v>
      </c>
      <c r="P42" s="207">
        <f t="shared" si="3"/>
        <v>0</v>
      </c>
      <c r="Q42" s="70"/>
      <c r="R42" s="208" t="e">
        <f t="shared" si="4"/>
        <v>#VALUE!</v>
      </c>
      <c r="S42" s="207" t="e">
        <f t="shared" si="5"/>
        <v>#DIV/0!</v>
      </c>
      <c r="T42" s="70"/>
      <c r="U42" s="192" t="e">
        <f t="shared" si="6"/>
        <v>#VALUE!</v>
      </c>
      <c r="V42" s="206">
        <f t="shared" si="7"/>
        <v>0</v>
      </c>
      <c r="W42" s="70"/>
      <c r="X42" s="208" t="e">
        <f t="shared" si="8"/>
        <v>#VALUE!</v>
      </c>
      <c r="Y42" s="207" t="e">
        <f t="shared" si="9"/>
        <v>#DIV/0!</v>
      </c>
      <c r="Z42" s="70"/>
      <c r="AA42" s="192" t="e">
        <f t="shared" si="10"/>
        <v>#VALUE!</v>
      </c>
      <c r="AB42" s="206">
        <f t="shared" si="11"/>
        <v>0</v>
      </c>
      <c r="AC42" s="70"/>
      <c r="AD42" s="208" t="e">
        <f t="shared" si="12"/>
        <v>#VALUE!</v>
      </c>
      <c r="AE42" s="207" t="e">
        <f t="shared" si="13"/>
        <v>#DIV/0!</v>
      </c>
      <c r="AF42" s="70"/>
      <c r="AG42" s="192" t="e">
        <f t="shared" si="14"/>
        <v>#VALUE!</v>
      </c>
      <c r="AH42" s="206">
        <f t="shared" si="15"/>
        <v>0</v>
      </c>
      <c r="AI42" s="70"/>
      <c r="AJ42" s="208" t="e">
        <f t="shared" si="16"/>
        <v>#VALUE!</v>
      </c>
      <c r="AK42" s="207" t="e">
        <f t="shared" si="17"/>
        <v>#DIV/0!</v>
      </c>
      <c r="AL42" s="70"/>
      <c r="AM42" s="192" t="e">
        <f t="shared" si="18"/>
        <v>#VALUE!</v>
      </c>
      <c r="AN42" s="206">
        <f t="shared" si="19"/>
        <v>0</v>
      </c>
      <c r="AO42" s="70"/>
      <c r="AP42" s="208" t="e">
        <f t="shared" si="20"/>
        <v>#VALUE!</v>
      </c>
      <c r="AQ42" s="207" t="e">
        <f t="shared" si="21"/>
        <v>#DIV/0!</v>
      </c>
      <c r="AR42" s="70"/>
      <c r="AS42" s="192" t="e">
        <f t="shared" si="22"/>
        <v>#VALUE!</v>
      </c>
      <c r="AT42" s="206">
        <f t="shared" si="23"/>
        <v>0</v>
      </c>
      <c r="AU42" s="70"/>
      <c r="AV42" s="208" t="e">
        <f t="shared" si="24"/>
        <v>#VALUE!</v>
      </c>
      <c r="AW42" s="207" t="e">
        <f t="shared" si="25"/>
        <v>#DIV/0!</v>
      </c>
      <c r="AX42" s="70"/>
      <c r="AY42" s="192" t="e">
        <f t="shared" si="26"/>
        <v>#VALUE!</v>
      </c>
      <c r="AZ42" s="206">
        <f t="shared" si="27"/>
        <v>0</v>
      </c>
      <c r="BA42" s="70"/>
      <c r="BB42" s="208" t="e">
        <f t="shared" si="28"/>
        <v>#VALUE!</v>
      </c>
      <c r="BC42" s="207" t="e">
        <f t="shared" si="29"/>
        <v>#DIV/0!</v>
      </c>
      <c r="BD42" s="70"/>
      <c r="BE42" s="192" t="e">
        <f t="shared" si="30"/>
        <v>#VALUE!</v>
      </c>
      <c r="BF42" s="206">
        <f t="shared" si="31"/>
        <v>0</v>
      </c>
      <c r="BG42" s="70"/>
      <c r="BH42" s="208" t="e">
        <f t="shared" si="32"/>
        <v>#VALUE!</v>
      </c>
      <c r="BI42" s="207" t="e">
        <f t="shared" si="33"/>
        <v>#DIV/0!</v>
      </c>
      <c r="BJ42" s="70"/>
      <c r="BK42" s="192" t="e">
        <f t="shared" si="34"/>
        <v>#VALUE!</v>
      </c>
      <c r="BL42" s="206">
        <f t="shared" si="35"/>
        <v>0</v>
      </c>
      <c r="BM42" s="70"/>
      <c r="BN42" s="208" t="e">
        <f t="shared" si="36"/>
        <v>#VALUE!</v>
      </c>
      <c r="BO42" s="207" t="e">
        <f t="shared" si="37"/>
        <v>#DIV/0!</v>
      </c>
      <c r="BP42" s="70"/>
      <c r="BQ42" s="192" t="e">
        <f t="shared" si="38"/>
        <v>#VALUE!</v>
      </c>
      <c r="BR42" s="206">
        <f t="shared" si="39"/>
        <v>0</v>
      </c>
      <c r="BS42" s="70"/>
      <c r="BT42" s="208" t="e">
        <f t="shared" si="40"/>
        <v>#VALUE!</v>
      </c>
      <c r="BU42" s="207" t="e">
        <f t="shared" si="41"/>
        <v>#DIV/0!</v>
      </c>
      <c r="BV42" s="70"/>
      <c r="BW42" s="192" t="e">
        <f t="shared" si="42"/>
        <v>#VALUE!</v>
      </c>
      <c r="BX42" s="206">
        <f t="shared" si="43"/>
        <v>0</v>
      </c>
      <c r="BY42" s="70"/>
      <c r="BZ42" s="208" t="e">
        <f t="shared" si="44"/>
        <v>#VALUE!</v>
      </c>
      <c r="CA42" s="207" t="e">
        <f t="shared" si="45"/>
        <v>#DIV/0!</v>
      </c>
      <c r="CB42" s="70"/>
      <c r="CC42" s="192" t="e">
        <f t="shared" si="46"/>
        <v>#VALUE!</v>
      </c>
      <c r="CD42" s="206">
        <f t="shared" si="47"/>
        <v>0</v>
      </c>
      <c r="CE42" s="70"/>
      <c r="CF42" s="208" t="e">
        <f t="shared" si="48"/>
        <v>#VALUE!</v>
      </c>
      <c r="CG42" s="207" t="e">
        <f t="shared" si="49"/>
        <v>#DIV/0!</v>
      </c>
      <c r="CH42" s="70"/>
      <c r="CI42" s="192" t="e">
        <f t="shared" si="50"/>
        <v>#VALUE!</v>
      </c>
      <c r="CJ42" s="207">
        <f t="shared" si="51"/>
        <v>0</v>
      </c>
      <c r="CK42" s="70">
        <f t="shared" si="52"/>
        <v>0</v>
      </c>
      <c r="CL42" s="192" t="e">
        <f t="shared" si="53"/>
        <v>#VALUE!</v>
      </c>
      <c r="CM42" s="207" t="e">
        <f t="shared" si="54"/>
        <v>#DIV/0!</v>
      </c>
      <c r="CN42" s="70">
        <f t="shared" si="55"/>
        <v>0</v>
      </c>
      <c r="CO42" s="192" t="e">
        <f t="shared" si="56"/>
        <v>#VALUE!</v>
      </c>
      <c r="CP42" s="207">
        <f t="shared" si="57"/>
        <v>100</v>
      </c>
      <c r="CQ42" s="70">
        <f t="shared" si="58"/>
        <v>18</v>
      </c>
      <c r="CR42" s="192" t="e">
        <f t="shared" si="59"/>
        <v>#VALUE!</v>
      </c>
      <c r="CS42" s="207" t="e">
        <f t="shared" si="60"/>
        <v>#DIV/0!</v>
      </c>
      <c r="CT42" s="70">
        <f t="shared" si="61"/>
        <v>0</v>
      </c>
      <c r="CU42" s="192" t="e">
        <f t="shared" si="62"/>
        <v>#VALUE!</v>
      </c>
      <c r="CV42" s="202">
        <f t="shared" si="63"/>
        <v>0</v>
      </c>
      <c r="CW42" s="70">
        <f t="shared" si="64"/>
        <v>0</v>
      </c>
      <c r="CX42" s="192" t="e">
        <f t="shared" si="65"/>
        <v>#VALUE!</v>
      </c>
      <c r="CY42" s="202">
        <f t="shared" si="66"/>
        <v>1</v>
      </c>
      <c r="CZ42" s="70">
        <f t="shared" si="67"/>
        <v>18</v>
      </c>
      <c r="DA42" s="192" t="e">
        <f t="shared" si="68"/>
        <v>#VALUE!</v>
      </c>
      <c r="DB42" s="209"/>
    </row>
    <row r="43" spans="1:106" s="210" customFormat="1">
      <c r="A43" s="258" t="s">
        <v>774</v>
      </c>
      <c r="B43" s="315" t="s">
        <v>696</v>
      </c>
      <c r="C43" s="315" t="s">
        <v>481</v>
      </c>
      <c r="D43" s="314" t="s">
        <v>482</v>
      </c>
      <c r="E43" s="315" t="s">
        <v>669</v>
      </c>
      <c r="F43" s="476">
        <v>19.260000000000002</v>
      </c>
      <c r="G43" s="478">
        <v>18</v>
      </c>
      <c r="H43" s="283">
        <f t="shared" si="73"/>
        <v>18</v>
      </c>
      <c r="I43" s="372">
        <f t="shared" si="73"/>
        <v>18</v>
      </c>
      <c r="J43" s="132">
        <f t="shared" si="69"/>
        <v>0</v>
      </c>
      <c r="K43" s="132">
        <f t="shared" si="70"/>
        <v>0</v>
      </c>
      <c r="L43" s="39" t="e">
        <f t="shared" si="74"/>
        <v>#VALUE!</v>
      </c>
      <c r="M43" s="40" t="e">
        <f t="shared" si="71"/>
        <v>#VALUE!</v>
      </c>
      <c r="N43" s="238" t="e">
        <f t="shared" si="72"/>
        <v>#VALUE!</v>
      </c>
      <c r="O43" s="238" t="e">
        <f t="shared" si="2"/>
        <v>#VALUE!</v>
      </c>
      <c r="P43" s="207">
        <f t="shared" si="3"/>
        <v>0</v>
      </c>
      <c r="Q43" s="70"/>
      <c r="R43" s="208" t="e">
        <f t="shared" si="4"/>
        <v>#VALUE!</v>
      </c>
      <c r="S43" s="207" t="e">
        <f t="shared" si="5"/>
        <v>#DIV/0!</v>
      </c>
      <c r="T43" s="70"/>
      <c r="U43" s="192" t="e">
        <f t="shared" si="6"/>
        <v>#VALUE!</v>
      </c>
      <c r="V43" s="206">
        <f t="shared" si="7"/>
        <v>0</v>
      </c>
      <c r="W43" s="70"/>
      <c r="X43" s="208" t="e">
        <f t="shared" si="8"/>
        <v>#VALUE!</v>
      </c>
      <c r="Y43" s="207" t="e">
        <f t="shared" si="9"/>
        <v>#DIV/0!</v>
      </c>
      <c r="Z43" s="70"/>
      <c r="AA43" s="192" t="e">
        <f t="shared" si="10"/>
        <v>#VALUE!</v>
      </c>
      <c r="AB43" s="206">
        <f t="shared" si="11"/>
        <v>0</v>
      </c>
      <c r="AC43" s="70"/>
      <c r="AD43" s="208" t="e">
        <f t="shared" si="12"/>
        <v>#VALUE!</v>
      </c>
      <c r="AE43" s="207" t="e">
        <f t="shared" si="13"/>
        <v>#DIV/0!</v>
      </c>
      <c r="AF43" s="70"/>
      <c r="AG43" s="192" t="e">
        <f t="shared" si="14"/>
        <v>#VALUE!</v>
      </c>
      <c r="AH43" s="206">
        <f t="shared" si="15"/>
        <v>0</v>
      </c>
      <c r="AI43" s="70"/>
      <c r="AJ43" s="208" t="e">
        <f t="shared" si="16"/>
        <v>#VALUE!</v>
      </c>
      <c r="AK43" s="207" t="e">
        <f t="shared" si="17"/>
        <v>#DIV/0!</v>
      </c>
      <c r="AL43" s="70"/>
      <c r="AM43" s="192" t="e">
        <f t="shared" si="18"/>
        <v>#VALUE!</v>
      </c>
      <c r="AN43" s="206">
        <f t="shared" si="19"/>
        <v>0</v>
      </c>
      <c r="AO43" s="70"/>
      <c r="AP43" s="208" t="e">
        <f t="shared" si="20"/>
        <v>#VALUE!</v>
      </c>
      <c r="AQ43" s="207" t="e">
        <f t="shared" si="21"/>
        <v>#DIV/0!</v>
      </c>
      <c r="AR43" s="70"/>
      <c r="AS43" s="192" t="e">
        <f t="shared" si="22"/>
        <v>#VALUE!</v>
      </c>
      <c r="AT43" s="206">
        <f t="shared" si="23"/>
        <v>0</v>
      </c>
      <c r="AU43" s="70"/>
      <c r="AV43" s="208" t="e">
        <f t="shared" si="24"/>
        <v>#VALUE!</v>
      </c>
      <c r="AW43" s="207" t="e">
        <f t="shared" si="25"/>
        <v>#DIV/0!</v>
      </c>
      <c r="AX43" s="70"/>
      <c r="AY43" s="192" t="e">
        <f t="shared" si="26"/>
        <v>#VALUE!</v>
      </c>
      <c r="AZ43" s="206">
        <f t="shared" si="27"/>
        <v>0</v>
      </c>
      <c r="BA43" s="70"/>
      <c r="BB43" s="208" t="e">
        <f t="shared" si="28"/>
        <v>#VALUE!</v>
      </c>
      <c r="BC43" s="207" t="e">
        <f t="shared" si="29"/>
        <v>#DIV/0!</v>
      </c>
      <c r="BD43" s="70"/>
      <c r="BE43" s="192" t="e">
        <f t="shared" si="30"/>
        <v>#VALUE!</v>
      </c>
      <c r="BF43" s="206">
        <f t="shared" si="31"/>
        <v>0</v>
      </c>
      <c r="BG43" s="70"/>
      <c r="BH43" s="208" t="e">
        <f t="shared" si="32"/>
        <v>#VALUE!</v>
      </c>
      <c r="BI43" s="207" t="e">
        <f t="shared" si="33"/>
        <v>#DIV/0!</v>
      </c>
      <c r="BJ43" s="70"/>
      <c r="BK43" s="192" t="e">
        <f t="shared" si="34"/>
        <v>#VALUE!</v>
      </c>
      <c r="BL43" s="206">
        <f t="shared" si="35"/>
        <v>0</v>
      </c>
      <c r="BM43" s="70"/>
      <c r="BN43" s="208" t="e">
        <f t="shared" si="36"/>
        <v>#VALUE!</v>
      </c>
      <c r="BO43" s="207" t="e">
        <f t="shared" si="37"/>
        <v>#DIV/0!</v>
      </c>
      <c r="BP43" s="70"/>
      <c r="BQ43" s="192" t="e">
        <f t="shared" si="38"/>
        <v>#VALUE!</v>
      </c>
      <c r="BR43" s="206">
        <f t="shared" si="39"/>
        <v>0</v>
      </c>
      <c r="BS43" s="70"/>
      <c r="BT43" s="208" t="e">
        <f t="shared" si="40"/>
        <v>#VALUE!</v>
      </c>
      <c r="BU43" s="207" t="e">
        <f t="shared" si="41"/>
        <v>#DIV/0!</v>
      </c>
      <c r="BV43" s="70"/>
      <c r="BW43" s="192" t="e">
        <f t="shared" si="42"/>
        <v>#VALUE!</v>
      </c>
      <c r="BX43" s="206">
        <f t="shared" si="43"/>
        <v>0</v>
      </c>
      <c r="BY43" s="70"/>
      <c r="BZ43" s="208" t="e">
        <f t="shared" si="44"/>
        <v>#VALUE!</v>
      </c>
      <c r="CA43" s="207" t="e">
        <f t="shared" si="45"/>
        <v>#DIV/0!</v>
      </c>
      <c r="CB43" s="70"/>
      <c r="CC43" s="192" t="e">
        <f t="shared" si="46"/>
        <v>#VALUE!</v>
      </c>
      <c r="CD43" s="206">
        <f t="shared" si="47"/>
        <v>0</v>
      </c>
      <c r="CE43" s="70"/>
      <c r="CF43" s="208" t="e">
        <f t="shared" si="48"/>
        <v>#VALUE!</v>
      </c>
      <c r="CG43" s="207" t="e">
        <f t="shared" si="49"/>
        <v>#DIV/0!</v>
      </c>
      <c r="CH43" s="70"/>
      <c r="CI43" s="192" t="e">
        <f t="shared" si="50"/>
        <v>#VALUE!</v>
      </c>
      <c r="CJ43" s="207">
        <f t="shared" si="51"/>
        <v>0</v>
      </c>
      <c r="CK43" s="70">
        <f t="shared" si="52"/>
        <v>0</v>
      </c>
      <c r="CL43" s="192" t="e">
        <f t="shared" si="53"/>
        <v>#VALUE!</v>
      </c>
      <c r="CM43" s="207" t="e">
        <f t="shared" si="54"/>
        <v>#DIV/0!</v>
      </c>
      <c r="CN43" s="70">
        <f t="shared" si="55"/>
        <v>0</v>
      </c>
      <c r="CO43" s="192" t="e">
        <f t="shared" si="56"/>
        <v>#VALUE!</v>
      </c>
      <c r="CP43" s="207">
        <f t="shared" si="57"/>
        <v>100</v>
      </c>
      <c r="CQ43" s="70">
        <f t="shared" si="58"/>
        <v>18</v>
      </c>
      <c r="CR43" s="192" t="e">
        <f t="shared" si="59"/>
        <v>#VALUE!</v>
      </c>
      <c r="CS43" s="207" t="e">
        <f t="shared" si="60"/>
        <v>#DIV/0!</v>
      </c>
      <c r="CT43" s="70">
        <f t="shared" si="61"/>
        <v>0</v>
      </c>
      <c r="CU43" s="192" t="e">
        <f t="shared" si="62"/>
        <v>#VALUE!</v>
      </c>
      <c r="CV43" s="202">
        <f t="shared" si="63"/>
        <v>0</v>
      </c>
      <c r="CW43" s="70">
        <f t="shared" si="64"/>
        <v>0</v>
      </c>
      <c r="CX43" s="192" t="e">
        <f t="shared" si="65"/>
        <v>#VALUE!</v>
      </c>
      <c r="CY43" s="202">
        <f t="shared" si="66"/>
        <v>1</v>
      </c>
      <c r="CZ43" s="70">
        <f t="shared" si="67"/>
        <v>18</v>
      </c>
      <c r="DA43" s="192" t="e">
        <f t="shared" si="68"/>
        <v>#VALUE!</v>
      </c>
      <c r="DB43" s="209"/>
    </row>
    <row r="44" spans="1:106" s="210" customFormat="1" ht="28.5">
      <c r="A44" s="258" t="s">
        <v>871</v>
      </c>
      <c r="B44" s="315" t="s">
        <v>696</v>
      </c>
      <c r="C44" s="315" t="s">
        <v>483</v>
      </c>
      <c r="D44" s="314" t="s">
        <v>484</v>
      </c>
      <c r="E44" s="306" t="s">
        <v>674</v>
      </c>
      <c r="F44" s="476">
        <v>6.16</v>
      </c>
      <c r="G44" s="478">
        <v>36</v>
      </c>
      <c r="H44" s="283">
        <f t="shared" si="73"/>
        <v>36</v>
      </c>
      <c r="I44" s="372">
        <f t="shared" si="73"/>
        <v>36</v>
      </c>
      <c r="J44" s="132">
        <f t="shared" si="69"/>
        <v>0</v>
      </c>
      <c r="K44" s="132">
        <f t="shared" si="70"/>
        <v>0</v>
      </c>
      <c r="L44" s="39" t="e">
        <f t="shared" si="74"/>
        <v>#VALUE!</v>
      </c>
      <c r="M44" s="40" t="e">
        <f>TRUNC(L44*G44,2)</f>
        <v>#VALUE!</v>
      </c>
      <c r="N44" s="238" t="e">
        <f t="shared" si="72"/>
        <v>#VALUE!</v>
      </c>
      <c r="O44" s="238" t="e">
        <f t="shared" si="2"/>
        <v>#VALUE!</v>
      </c>
      <c r="P44" s="207">
        <f t="shared" si="3"/>
        <v>0</v>
      </c>
      <c r="Q44" s="70"/>
      <c r="R44" s="208" t="e">
        <f t="shared" si="4"/>
        <v>#VALUE!</v>
      </c>
      <c r="S44" s="207" t="e">
        <f t="shared" si="5"/>
        <v>#DIV/0!</v>
      </c>
      <c r="T44" s="70"/>
      <c r="U44" s="192" t="e">
        <f t="shared" si="6"/>
        <v>#VALUE!</v>
      </c>
      <c r="V44" s="206">
        <f t="shared" si="7"/>
        <v>0</v>
      </c>
      <c r="W44" s="70"/>
      <c r="X44" s="208" t="e">
        <f t="shared" si="8"/>
        <v>#VALUE!</v>
      </c>
      <c r="Y44" s="207" t="e">
        <f t="shared" si="9"/>
        <v>#DIV/0!</v>
      </c>
      <c r="Z44" s="70"/>
      <c r="AA44" s="192" t="e">
        <f t="shared" si="10"/>
        <v>#VALUE!</v>
      </c>
      <c r="AB44" s="206">
        <f t="shared" si="11"/>
        <v>0</v>
      </c>
      <c r="AC44" s="70"/>
      <c r="AD44" s="208" t="e">
        <f t="shared" si="12"/>
        <v>#VALUE!</v>
      </c>
      <c r="AE44" s="207" t="e">
        <f t="shared" si="13"/>
        <v>#DIV/0!</v>
      </c>
      <c r="AF44" s="70"/>
      <c r="AG44" s="192" t="e">
        <f t="shared" si="14"/>
        <v>#VALUE!</v>
      </c>
      <c r="AH44" s="206">
        <f t="shared" si="15"/>
        <v>0</v>
      </c>
      <c r="AI44" s="70"/>
      <c r="AJ44" s="208" t="e">
        <f t="shared" si="16"/>
        <v>#VALUE!</v>
      </c>
      <c r="AK44" s="207" t="e">
        <f t="shared" si="17"/>
        <v>#DIV/0!</v>
      </c>
      <c r="AL44" s="70"/>
      <c r="AM44" s="192" t="e">
        <f t="shared" si="18"/>
        <v>#VALUE!</v>
      </c>
      <c r="AN44" s="206">
        <f t="shared" si="19"/>
        <v>0</v>
      </c>
      <c r="AO44" s="70"/>
      <c r="AP44" s="208" t="e">
        <f t="shared" si="20"/>
        <v>#VALUE!</v>
      </c>
      <c r="AQ44" s="207" t="e">
        <f t="shared" si="21"/>
        <v>#DIV/0!</v>
      </c>
      <c r="AR44" s="70"/>
      <c r="AS44" s="192" t="e">
        <f t="shared" si="22"/>
        <v>#VALUE!</v>
      </c>
      <c r="AT44" s="206">
        <f t="shared" si="23"/>
        <v>0</v>
      </c>
      <c r="AU44" s="70"/>
      <c r="AV44" s="208" t="e">
        <f t="shared" si="24"/>
        <v>#VALUE!</v>
      </c>
      <c r="AW44" s="207" t="e">
        <f t="shared" si="25"/>
        <v>#DIV/0!</v>
      </c>
      <c r="AX44" s="70"/>
      <c r="AY44" s="192" t="e">
        <f t="shared" si="26"/>
        <v>#VALUE!</v>
      </c>
      <c r="AZ44" s="206">
        <f t="shared" si="27"/>
        <v>0</v>
      </c>
      <c r="BA44" s="70"/>
      <c r="BB44" s="208" t="e">
        <f t="shared" si="28"/>
        <v>#VALUE!</v>
      </c>
      <c r="BC44" s="207" t="e">
        <f t="shared" si="29"/>
        <v>#DIV/0!</v>
      </c>
      <c r="BD44" s="70"/>
      <c r="BE44" s="192" t="e">
        <f t="shared" si="30"/>
        <v>#VALUE!</v>
      </c>
      <c r="BF44" s="206">
        <f t="shared" si="31"/>
        <v>0</v>
      </c>
      <c r="BG44" s="70"/>
      <c r="BH44" s="208" t="e">
        <f t="shared" si="32"/>
        <v>#VALUE!</v>
      </c>
      <c r="BI44" s="207" t="e">
        <f t="shared" si="33"/>
        <v>#DIV/0!</v>
      </c>
      <c r="BJ44" s="70"/>
      <c r="BK44" s="192" t="e">
        <f t="shared" si="34"/>
        <v>#VALUE!</v>
      </c>
      <c r="BL44" s="206">
        <f t="shared" si="35"/>
        <v>0</v>
      </c>
      <c r="BM44" s="70"/>
      <c r="BN44" s="208" t="e">
        <f t="shared" si="36"/>
        <v>#VALUE!</v>
      </c>
      <c r="BO44" s="207" t="e">
        <f t="shared" si="37"/>
        <v>#DIV/0!</v>
      </c>
      <c r="BP44" s="70"/>
      <c r="BQ44" s="192" t="e">
        <f t="shared" si="38"/>
        <v>#VALUE!</v>
      </c>
      <c r="BR44" s="206">
        <f t="shared" si="39"/>
        <v>0</v>
      </c>
      <c r="BS44" s="70"/>
      <c r="BT44" s="208" t="e">
        <f t="shared" si="40"/>
        <v>#VALUE!</v>
      </c>
      <c r="BU44" s="207" t="e">
        <f t="shared" si="41"/>
        <v>#DIV/0!</v>
      </c>
      <c r="BV44" s="70"/>
      <c r="BW44" s="192" t="e">
        <f t="shared" si="42"/>
        <v>#VALUE!</v>
      </c>
      <c r="BX44" s="206">
        <f t="shared" si="43"/>
        <v>0</v>
      </c>
      <c r="BY44" s="70"/>
      <c r="BZ44" s="208" t="e">
        <f t="shared" si="44"/>
        <v>#VALUE!</v>
      </c>
      <c r="CA44" s="207" t="e">
        <f t="shared" si="45"/>
        <v>#DIV/0!</v>
      </c>
      <c r="CB44" s="70"/>
      <c r="CC44" s="192" t="e">
        <f t="shared" si="46"/>
        <v>#VALUE!</v>
      </c>
      <c r="CD44" s="206">
        <f t="shared" si="47"/>
        <v>0</v>
      </c>
      <c r="CE44" s="70"/>
      <c r="CF44" s="208" t="e">
        <f t="shared" si="48"/>
        <v>#VALUE!</v>
      </c>
      <c r="CG44" s="207" t="e">
        <f t="shared" si="49"/>
        <v>#DIV/0!</v>
      </c>
      <c r="CH44" s="70"/>
      <c r="CI44" s="192" t="e">
        <f t="shared" si="50"/>
        <v>#VALUE!</v>
      </c>
      <c r="CJ44" s="207">
        <f t="shared" si="51"/>
        <v>0</v>
      </c>
      <c r="CK44" s="70">
        <f t="shared" si="52"/>
        <v>0</v>
      </c>
      <c r="CL44" s="192" t="e">
        <f t="shared" si="53"/>
        <v>#VALUE!</v>
      </c>
      <c r="CM44" s="207" t="e">
        <f t="shared" si="54"/>
        <v>#DIV/0!</v>
      </c>
      <c r="CN44" s="70">
        <f t="shared" si="55"/>
        <v>0</v>
      </c>
      <c r="CO44" s="192" t="e">
        <f t="shared" si="56"/>
        <v>#VALUE!</v>
      </c>
      <c r="CP44" s="207">
        <f t="shared" si="57"/>
        <v>100</v>
      </c>
      <c r="CQ44" s="70">
        <f t="shared" si="58"/>
        <v>36</v>
      </c>
      <c r="CR44" s="192" t="e">
        <f t="shared" si="59"/>
        <v>#VALUE!</v>
      </c>
      <c r="CS44" s="207" t="e">
        <f t="shared" si="60"/>
        <v>#DIV/0!</v>
      </c>
      <c r="CT44" s="70">
        <f t="shared" si="61"/>
        <v>0</v>
      </c>
      <c r="CU44" s="192" t="e">
        <f t="shared" si="62"/>
        <v>#VALUE!</v>
      </c>
      <c r="CV44" s="202">
        <f t="shared" si="63"/>
        <v>0</v>
      </c>
      <c r="CW44" s="70">
        <f t="shared" si="64"/>
        <v>0</v>
      </c>
      <c r="CX44" s="192" t="e">
        <f t="shared" si="65"/>
        <v>#VALUE!</v>
      </c>
      <c r="CY44" s="202">
        <f t="shared" si="66"/>
        <v>1</v>
      </c>
      <c r="CZ44" s="70">
        <f t="shared" si="67"/>
        <v>36</v>
      </c>
      <c r="DA44" s="192" t="e">
        <f t="shared" si="68"/>
        <v>#VALUE!</v>
      </c>
      <c r="DB44" s="209"/>
    </row>
    <row r="45" spans="1:106" s="210" customFormat="1">
      <c r="A45" s="258" t="s">
        <v>872</v>
      </c>
      <c r="B45" s="363" t="s">
        <v>485</v>
      </c>
      <c r="C45" s="304" t="s">
        <v>486</v>
      </c>
      <c r="D45" s="305" t="s">
        <v>487</v>
      </c>
      <c r="E45" s="315" t="s">
        <v>669</v>
      </c>
      <c r="F45" s="475">
        <v>9.2799999999999994</v>
      </c>
      <c r="G45" s="478">
        <v>2</v>
      </c>
      <c r="H45" s="283">
        <f t="shared" si="73"/>
        <v>2</v>
      </c>
      <c r="I45" s="372">
        <f t="shared" si="73"/>
        <v>2</v>
      </c>
      <c r="J45" s="132">
        <f t="shared" si="69"/>
        <v>0</v>
      </c>
      <c r="K45" s="132">
        <f t="shared" si="70"/>
        <v>0</v>
      </c>
      <c r="L45" s="39" t="e">
        <f t="shared" si="74"/>
        <v>#VALUE!</v>
      </c>
      <c r="M45" s="40" t="e">
        <f t="shared" si="71"/>
        <v>#VALUE!</v>
      </c>
      <c r="N45" s="238" t="e">
        <f t="shared" si="72"/>
        <v>#VALUE!</v>
      </c>
      <c r="O45" s="238" t="e">
        <f t="shared" ref="O45:O72" si="75">TRUNC(L45*K45,2)</f>
        <v>#VALUE!</v>
      </c>
      <c r="P45" s="207">
        <f t="shared" si="3"/>
        <v>0</v>
      </c>
      <c r="Q45" s="70"/>
      <c r="R45" s="208" t="e">
        <f t="shared" si="4"/>
        <v>#VALUE!</v>
      </c>
      <c r="S45" s="207" t="e">
        <f t="shared" si="5"/>
        <v>#DIV/0!</v>
      </c>
      <c r="T45" s="70"/>
      <c r="U45" s="192" t="e">
        <f t="shared" si="6"/>
        <v>#VALUE!</v>
      </c>
      <c r="V45" s="206">
        <f t="shared" si="7"/>
        <v>0</v>
      </c>
      <c r="W45" s="70"/>
      <c r="X45" s="208" t="e">
        <f t="shared" si="8"/>
        <v>#VALUE!</v>
      </c>
      <c r="Y45" s="207" t="e">
        <f t="shared" si="9"/>
        <v>#DIV/0!</v>
      </c>
      <c r="Z45" s="70"/>
      <c r="AA45" s="192" t="e">
        <f t="shared" si="10"/>
        <v>#VALUE!</v>
      </c>
      <c r="AB45" s="206">
        <f t="shared" si="11"/>
        <v>0</v>
      </c>
      <c r="AC45" s="70"/>
      <c r="AD45" s="208" t="e">
        <f t="shared" si="12"/>
        <v>#VALUE!</v>
      </c>
      <c r="AE45" s="207" t="e">
        <f t="shared" si="13"/>
        <v>#DIV/0!</v>
      </c>
      <c r="AF45" s="70"/>
      <c r="AG45" s="192" t="e">
        <f t="shared" si="14"/>
        <v>#VALUE!</v>
      </c>
      <c r="AH45" s="206">
        <f t="shared" si="15"/>
        <v>0</v>
      </c>
      <c r="AI45" s="70"/>
      <c r="AJ45" s="208" t="e">
        <f t="shared" si="16"/>
        <v>#VALUE!</v>
      </c>
      <c r="AK45" s="207" t="e">
        <f t="shared" si="17"/>
        <v>#DIV/0!</v>
      </c>
      <c r="AL45" s="70"/>
      <c r="AM45" s="192" t="e">
        <f t="shared" si="18"/>
        <v>#VALUE!</v>
      </c>
      <c r="AN45" s="206">
        <f t="shared" si="19"/>
        <v>0</v>
      </c>
      <c r="AO45" s="70"/>
      <c r="AP45" s="208" t="e">
        <f t="shared" si="20"/>
        <v>#VALUE!</v>
      </c>
      <c r="AQ45" s="207" t="e">
        <f t="shared" si="21"/>
        <v>#DIV/0!</v>
      </c>
      <c r="AR45" s="70"/>
      <c r="AS45" s="192" t="e">
        <f t="shared" si="22"/>
        <v>#VALUE!</v>
      </c>
      <c r="AT45" s="206">
        <f t="shared" si="23"/>
        <v>0</v>
      </c>
      <c r="AU45" s="70"/>
      <c r="AV45" s="208" t="e">
        <f t="shared" si="24"/>
        <v>#VALUE!</v>
      </c>
      <c r="AW45" s="207" t="e">
        <f t="shared" si="25"/>
        <v>#DIV/0!</v>
      </c>
      <c r="AX45" s="70"/>
      <c r="AY45" s="192" t="e">
        <f t="shared" si="26"/>
        <v>#VALUE!</v>
      </c>
      <c r="AZ45" s="206">
        <f t="shared" si="27"/>
        <v>0</v>
      </c>
      <c r="BA45" s="70"/>
      <c r="BB45" s="208" t="e">
        <f t="shared" si="28"/>
        <v>#VALUE!</v>
      </c>
      <c r="BC45" s="207" t="e">
        <f t="shared" si="29"/>
        <v>#DIV/0!</v>
      </c>
      <c r="BD45" s="70"/>
      <c r="BE45" s="192" t="e">
        <f t="shared" si="30"/>
        <v>#VALUE!</v>
      </c>
      <c r="BF45" s="206">
        <f t="shared" si="31"/>
        <v>0</v>
      </c>
      <c r="BG45" s="70"/>
      <c r="BH45" s="208" t="e">
        <f t="shared" si="32"/>
        <v>#VALUE!</v>
      </c>
      <c r="BI45" s="207" t="e">
        <f t="shared" si="33"/>
        <v>#DIV/0!</v>
      </c>
      <c r="BJ45" s="70"/>
      <c r="BK45" s="192" t="e">
        <f t="shared" si="34"/>
        <v>#VALUE!</v>
      </c>
      <c r="BL45" s="206">
        <f t="shared" si="35"/>
        <v>0</v>
      </c>
      <c r="BM45" s="70"/>
      <c r="BN45" s="208" t="e">
        <f t="shared" si="36"/>
        <v>#VALUE!</v>
      </c>
      <c r="BO45" s="207" t="e">
        <f t="shared" si="37"/>
        <v>#DIV/0!</v>
      </c>
      <c r="BP45" s="70"/>
      <c r="BQ45" s="192" t="e">
        <f t="shared" si="38"/>
        <v>#VALUE!</v>
      </c>
      <c r="BR45" s="206">
        <f t="shared" si="39"/>
        <v>0</v>
      </c>
      <c r="BS45" s="70"/>
      <c r="BT45" s="208" t="e">
        <f t="shared" si="40"/>
        <v>#VALUE!</v>
      </c>
      <c r="BU45" s="207" t="e">
        <f t="shared" si="41"/>
        <v>#DIV/0!</v>
      </c>
      <c r="BV45" s="70"/>
      <c r="BW45" s="192" t="e">
        <f t="shared" si="42"/>
        <v>#VALUE!</v>
      </c>
      <c r="BX45" s="206">
        <f t="shared" si="43"/>
        <v>0</v>
      </c>
      <c r="BY45" s="70"/>
      <c r="BZ45" s="208" t="e">
        <f t="shared" si="44"/>
        <v>#VALUE!</v>
      </c>
      <c r="CA45" s="207" t="e">
        <f t="shared" si="45"/>
        <v>#DIV/0!</v>
      </c>
      <c r="CB45" s="70"/>
      <c r="CC45" s="192" t="e">
        <f t="shared" si="46"/>
        <v>#VALUE!</v>
      </c>
      <c r="CD45" s="206">
        <f t="shared" si="47"/>
        <v>0</v>
      </c>
      <c r="CE45" s="70"/>
      <c r="CF45" s="208" t="e">
        <f t="shared" si="48"/>
        <v>#VALUE!</v>
      </c>
      <c r="CG45" s="207" t="e">
        <f t="shared" si="49"/>
        <v>#DIV/0!</v>
      </c>
      <c r="CH45" s="70"/>
      <c r="CI45" s="192" t="e">
        <f t="shared" si="50"/>
        <v>#VALUE!</v>
      </c>
      <c r="CJ45" s="207">
        <f t="shared" si="51"/>
        <v>0</v>
      </c>
      <c r="CK45" s="70">
        <f t="shared" si="52"/>
        <v>0</v>
      </c>
      <c r="CL45" s="192" t="e">
        <f t="shared" si="53"/>
        <v>#VALUE!</v>
      </c>
      <c r="CM45" s="207" t="e">
        <f t="shared" si="54"/>
        <v>#DIV/0!</v>
      </c>
      <c r="CN45" s="70">
        <f t="shared" si="55"/>
        <v>0</v>
      </c>
      <c r="CO45" s="192" t="e">
        <f t="shared" si="56"/>
        <v>#VALUE!</v>
      </c>
      <c r="CP45" s="207">
        <f t="shared" si="57"/>
        <v>100</v>
      </c>
      <c r="CQ45" s="70">
        <f t="shared" si="58"/>
        <v>2</v>
      </c>
      <c r="CR45" s="192" t="e">
        <f t="shared" si="59"/>
        <v>#VALUE!</v>
      </c>
      <c r="CS45" s="207" t="e">
        <f t="shared" si="60"/>
        <v>#DIV/0!</v>
      </c>
      <c r="CT45" s="70">
        <f t="shared" si="61"/>
        <v>0</v>
      </c>
      <c r="CU45" s="192" t="e">
        <f t="shared" si="62"/>
        <v>#VALUE!</v>
      </c>
      <c r="CV45" s="202">
        <f t="shared" si="63"/>
        <v>0</v>
      </c>
      <c r="CW45" s="70">
        <f t="shared" si="64"/>
        <v>0</v>
      </c>
      <c r="CX45" s="192" t="e">
        <f t="shared" si="65"/>
        <v>#VALUE!</v>
      </c>
      <c r="CY45" s="202">
        <f t="shared" si="66"/>
        <v>1</v>
      </c>
      <c r="CZ45" s="70">
        <f t="shared" si="67"/>
        <v>2</v>
      </c>
      <c r="DA45" s="192" t="e">
        <f t="shared" si="68"/>
        <v>#VALUE!</v>
      </c>
      <c r="DB45" s="209"/>
    </row>
    <row r="46" spans="1:106" s="210" customFormat="1">
      <c r="A46" s="258" t="s">
        <v>873</v>
      </c>
      <c r="B46" s="460" t="s">
        <v>1001</v>
      </c>
      <c r="C46" s="308" t="s">
        <v>1002</v>
      </c>
      <c r="D46" s="309" t="s">
        <v>488</v>
      </c>
      <c r="E46" s="315" t="s">
        <v>669</v>
      </c>
      <c r="F46" s="473">
        <v>9.64</v>
      </c>
      <c r="G46" s="478">
        <v>16</v>
      </c>
      <c r="H46" s="283">
        <f t="shared" si="73"/>
        <v>16</v>
      </c>
      <c r="I46" s="372">
        <f t="shared" si="73"/>
        <v>16</v>
      </c>
      <c r="J46" s="132">
        <f t="shared" si="69"/>
        <v>0</v>
      </c>
      <c r="K46" s="132">
        <f t="shared" si="70"/>
        <v>0</v>
      </c>
      <c r="L46" s="39" t="e">
        <f t="shared" si="74"/>
        <v>#VALUE!</v>
      </c>
      <c r="M46" s="40" t="e">
        <f t="shared" si="71"/>
        <v>#VALUE!</v>
      </c>
      <c r="N46" s="238" t="e">
        <f t="shared" si="72"/>
        <v>#VALUE!</v>
      </c>
      <c r="O46" s="238" t="e">
        <f t="shared" si="75"/>
        <v>#VALUE!</v>
      </c>
      <c r="P46" s="207">
        <f t="shared" si="3"/>
        <v>0</v>
      </c>
      <c r="Q46" s="70"/>
      <c r="R46" s="208" t="e">
        <f t="shared" si="4"/>
        <v>#VALUE!</v>
      </c>
      <c r="S46" s="207" t="e">
        <f t="shared" si="5"/>
        <v>#DIV/0!</v>
      </c>
      <c r="T46" s="70"/>
      <c r="U46" s="192" t="e">
        <f t="shared" si="6"/>
        <v>#VALUE!</v>
      </c>
      <c r="V46" s="206">
        <f t="shared" si="7"/>
        <v>0</v>
      </c>
      <c r="W46" s="70"/>
      <c r="X46" s="208" t="e">
        <f t="shared" si="8"/>
        <v>#VALUE!</v>
      </c>
      <c r="Y46" s="207" t="e">
        <f t="shared" si="9"/>
        <v>#DIV/0!</v>
      </c>
      <c r="Z46" s="70"/>
      <c r="AA46" s="192" t="e">
        <f t="shared" si="10"/>
        <v>#VALUE!</v>
      </c>
      <c r="AB46" s="206">
        <f t="shared" si="11"/>
        <v>0</v>
      </c>
      <c r="AC46" s="70"/>
      <c r="AD46" s="208" t="e">
        <f t="shared" si="12"/>
        <v>#VALUE!</v>
      </c>
      <c r="AE46" s="207" t="e">
        <f t="shared" si="13"/>
        <v>#DIV/0!</v>
      </c>
      <c r="AF46" s="70"/>
      <c r="AG46" s="192" t="e">
        <f t="shared" si="14"/>
        <v>#VALUE!</v>
      </c>
      <c r="AH46" s="206">
        <f t="shared" si="15"/>
        <v>0</v>
      </c>
      <c r="AI46" s="70"/>
      <c r="AJ46" s="208" t="e">
        <f t="shared" si="16"/>
        <v>#VALUE!</v>
      </c>
      <c r="AK46" s="207" t="e">
        <f t="shared" si="17"/>
        <v>#DIV/0!</v>
      </c>
      <c r="AL46" s="70"/>
      <c r="AM46" s="192" t="e">
        <f t="shared" si="18"/>
        <v>#VALUE!</v>
      </c>
      <c r="AN46" s="206">
        <f t="shared" si="19"/>
        <v>0</v>
      </c>
      <c r="AO46" s="70"/>
      <c r="AP46" s="208" t="e">
        <f t="shared" si="20"/>
        <v>#VALUE!</v>
      </c>
      <c r="AQ46" s="207" t="e">
        <f t="shared" si="21"/>
        <v>#DIV/0!</v>
      </c>
      <c r="AR46" s="70"/>
      <c r="AS46" s="192" t="e">
        <f t="shared" si="22"/>
        <v>#VALUE!</v>
      </c>
      <c r="AT46" s="206">
        <f t="shared" si="23"/>
        <v>0</v>
      </c>
      <c r="AU46" s="70"/>
      <c r="AV46" s="208" t="e">
        <f t="shared" si="24"/>
        <v>#VALUE!</v>
      </c>
      <c r="AW46" s="207" t="e">
        <f t="shared" si="25"/>
        <v>#DIV/0!</v>
      </c>
      <c r="AX46" s="70"/>
      <c r="AY46" s="192" t="e">
        <f t="shared" si="26"/>
        <v>#VALUE!</v>
      </c>
      <c r="AZ46" s="206">
        <f t="shared" si="27"/>
        <v>0</v>
      </c>
      <c r="BA46" s="70"/>
      <c r="BB46" s="208" t="e">
        <f t="shared" si="28"/>
        <v>#VALUE!</v>
      </c>
      <c r="BC46" s="207" t="e">
        <f t="shared" si="29"/>
        <v>#DIV/0!</v>
      </c>
      <c r="BD46" s="70"/>
      <c r="BE46" s="192" t="e">
        <f t="shared" si="30"/>
        <v>#VALUE!</v>
      </c>
      <c r="BF46" s="206">
        <f t="shared" si="31"/>
        <v>0</v>
      </c>
      <c r="BG46" s="70"/>
      <c r="BH46" s="208" t="e">
        <f t="shared" si="32"/>
        <v>#VALUE!</v>
      </c>
      <c r="BI46" s="207" t="e">
        <f t="shared" si="33"/>
        <v>#DIV/0!</v>
      </c>
      <c r="BJ46" s="70"/>
      <c r="BK46" s="192" t="e">
        <f t="shared" si="34"/>
        <v>#VALUE!</v>
      </c>
      <c r="BL46" s="206">
        <f t="shared" si="35"/>
        <v>0</v>
      </c>
      <c r="BM46" s="70"/>
      <c r="BN46" s="208" t="e">
        <f t="shared" si="36"/>
        <v>#VALUE!</v>
      </c>
      <c r="BO46" s="207" t="e">
        <f t="shared" si="37"/>
        <v>#DIV/0!</v>
      </c>
      <c r="BP46" s="70"/>
      <c r="BQ46" s="192" t="e">
        <f t="shared" si="38"/>
        <v>#VALUE!</v>
      </c>
      <c r="BR46" s="206">
        <f t="shared" si="39"/>
        <v>0</v>
      </c>
      <c r="BS46" s="70"/>
      <c r="BT46" s="208" t="e">
        <f t="shared" si="40"/>
        <v>#VALUE!</v>
      </c>
      <c r="BU46" s="207" t="e">
        <f t="shared" si="41"/>
        <v>#DIV/0!</v>
      </c>
      <c r="BV46" s="70"/>
      <c r="BW46" s="192" t="e">
        <f t="shared" si="42"/>
        <v>#VALUE!</v>
      </c>
      <c r="BX46" s="206">
        <f t="shared" si="43"/>
        <v>0</v>
      </c>
      <c r="BY46" s="70"/>
      <c r="BZ46" s="208" t="e">
        <f t="shared" si="44"/>
        <v>#VALUE!</v>
      </c>
      <c r="CA46" s="207" t="e">
        <f t="shared" si="45"/>
        <v>#DIV/0!</v>
      </c>
      <c r="CB46" s="70"/>
      <c r="CC46" s="192" t="e">
        <f t="shared" si="46"/>
        <v>#VALUE!</v>
      </c>
      <c r="CD46" s="206">
        <f t="shared" si="47"/>
        <v>0</v>
      </c>
      <c r="CE46" s="70"/>
      <c r="CF46" s="208" t="e">
        <f t="shared" si="48"/>
        <v>#VALUE!</v>
      </c>
      <c r="CG46" s="207" t="e">
        <f t="shared" si="49"/>
        <v>#DIV/0!</v>
      </c>
      <c r="CH46" s="70"/>
      <c r="CI46" s="192" t="e">
        <f t="shared" si="50"/>
        <v>#VALUE!</v>
      </c>
      <c r="CJ46" s="207">
        <f t="shared" si="51"/>
        <v>0</v>
      </c>
      <c r="CK46" s="70">
        <f t="shared" si="52"/>
        <v>0</v>
      </c>
      <c r="CL46" s="192" t="e">
        <f t="shared" si="53"/>
        <v>#VALUE!</v>
      </c>
      <c r="CM46" s="207" t="e">
        <f t="shared" si="54"/>
        <v>#DIV/0!</v>
      </c>
      <c r="CN46" s="70">
        <f t="shared" si="55"/>
        <v>0</v>
      </c>
      <c r="CO46" s="192" t="e">
        <f t="shared" si="56"/>
        <v>#VALUE!</v>
      </c>
      <c r="CP46" s="207">
        <f t="shared" si="57"/>
        <v>100</v>
      </c>
      <c r="CQ46" s="70">
        <f t="shared" si="58"/>
        <v>16</v>
      </c>
      <c r="CR46" s="192" t="e">
        <f t="shared" si="59"/>
        <v>#VALUE!</v>
      </c>
      <c r="CS46" s="207" t="e">
        <f t="shared" si="60"/>
        <v>#DIV/0!</v>
      </c>
      <c r="CT46" s="70">
        <f t="shared" si="61"/>
        <v>0</v>
      </c>
      <c r="CU46" s="192" t="e">
        <f t="shared" si="62"/>
        <v>#VALUE!</v>
      </c>
      <c r="CV46" s="202">
        <f t="shared" si="63"/>
        <v>0</v>
      </c>
      <c r="CW46" s="70">
        <f t="shared" si="64"/>
        <v>0</v>
      </c>
      <c r="CX46" s="192" t="e">
        <f t="shared" si="65"/>
        <v>#VALUE!</v>
      </c>
      <c r="CY46" s="202">
        <f t="shared" si="66"/>
        <v>1</v>
      </c>
      <c r="CZ46" s="70">
        <f t="shared" si="67"/>
        <v>16</v>
      </c>
      <c r="DA46" s="192" t="e">
        <f t="shared" si="68"/>
        <v>#VALUE!</v>
      </c>
      <c r="DB46" s="209"/>
    </row>
    <row r="47" spans="1:106" s="210" customFormat="1">
      <c r="A47" s="258" t="s">
        <v>874</v>
      </c>
      <c r="B47" s="460" t="s">
        <v>1003</v>
      </c>
      <c r="C47" s="308" t="s">
        <v>1004</v>
      </c>
      <c r="D47" s="309" t="s">
        <v>489</v>
      </c>
      <c r="E47" s="315" t="s">
        <v>669</v>
      </c>
      <c r="F47" s="473">
        <v>15.09</v>
      </c>
      <c r="G47" s="478">
        <v>20</v>
      </c>
      <c r="H47" s="283">
        <f t="shared" si="73"/>
        <v>20</v>
      </c>
      <c r="I47" s="372">
        <f t="shared" si="73"/>
        <v>20</v>
      </c>
      <c r="J47" s="132">
        <f t="shared" si="69"/>
        <v>0</v>
      </c>
      <c r="K47" s="132">
        <f t="shared" si="70"/>
        <v>0</v>
      </c>
      <c r="L47" s="39" t="e">
        <f t="shared" si="74"/>
        <v>#VALUE!</v>
      </c>
      <c r="M47" s="40" t="e">
        <f t="shared" si="71"/>
        <v>#VALUE!</v>
      </c>
      <c r="N47" s="238" t="e">
        <f t="shared" si="72"/>
        <v>#VALUE!</v>
      </c>
      <c r="O47" s="238" t="e">
        <f t="shared" si="75"/>
        <v>#VALUE!</v>
      </c>
      <c r="P47" s="207">
        <f t="shared" si="3"/>
        <v>0</v>
      </c>
      <c r="Q47" s="70"/>
      <c r="R47" s="208" t="e">
        <f t="shared" si="4"/>
        <v>#VALUE!</v>
      </c>
      <c r="S47" s="207" t="e">
        <f t="shared" si="5"/>
        <v>#DIV/0!</v>
      </c>
      <c r="T47" s="70"/>
      <c r="U47" s="192" t="e">
        <f t="shared" si="6"/>
        <v>#VALUE!</v>
      </c>
      <c r="V47" s="206">
        <f t="shared" si="7"/>
        <v>0</v>
      </c>
      <c r="W47" s="70"/>
      <c r="X47" s="208" t="e">
        <f t="shared" si="8"/>
        <v>#VALUE!</v>
      </c>
      <c r="Y47" s="207" t="e">
        <f t="shared" si="9"/>
        <v>#DIV/0!</v>
      </c>
      <c r="Z47" s="70"/>
      <c r="AA47" s="192" t="e">
        <f t="shared" si="10"/>
        <v>#VALUE!</v>
      </c>
      <c r="AB47" s="206">
        <f t="shared" si="11"/>
        <v>0</v>
      </c>
      <c r="AC47" s="70"/>
      <c r="AD47" s="208" t="e">
        <f t="shared" si="12"/>
        <v>#VALUE!</v>
      </c>
      <c r="AE47" s="207" t="e">
        <f t="shared" si="13"/>
        <v>#DIV/0!</v>
      </c>
      <c r="AF47" s="70"/>
      <c r="AG47" s="192" t="e">
        <f t="shared" si="14"/>
        <v>#VALUE!</v>
      </c>
      <c r="AH47" s="206">
        <f t="shared" si="15"/>
        <v>0</v>
      </c>
      <c r="AI47" s="70"/>
      <c r="AJ47" s="208" t="e">
        <f t="shared" si="16"/>
        <v>#VALUE!</v>
      </c>
      <c r="AK47" s="207" t="e">
        <f t="shared" si="17"/>
        <v>#DIV/0!</v>
      </c>
      <c r="AL47" s="70"/>
      <c r="AM47" s="192" t="e">
        <f t="shared" si="18"/>
        <v>#VALUE!</v>
      </c>
      <c r="AN47" s="206">
        <f t="shared" si="19"/>
        <v>0</v>
      </c>
      <c r="AO47" s="70"/>
      <c r="AP47" s="208" t="e">
        <f t="shared" si="20"/>
        <v>#VALUE!</v>
      </c>
      <c r="AQ47" s="207" t="e">
        <f t="shared" si="21"/>
        <v>#DIV/0!</v>
      </c>
      <c r="AR47" s="70"/>
      <c r="AS47" s="192" t="e">
        <f t="shared" si="22"/>
        <v>#VALUE!</v>
      </c>
      <c r="AT47" s="206">
        <f t="shared" si="23"/>
        <v>0</v>
      </c>
      <c r="AU47" s="70"/>
      <c r="AV47" s="208" t="e">
        <f t="shared" si="24"/>
        <v>#VALUE!</v>
      </c>
      <c r="AW47" s="207" t="e">
        <f t="shared" si="25"/>
        <v>#DIV/0!</v>
      </c>
      <c r="AX47" s="70"/>
      <c r="AY47" s="192" t="e">
        <f t="shared" si="26"/>
        <v>#VALUE!</v>
      </c>
      <c r="AZ47" s="206">
        <f t="shared" si="27"/>
        <v>0</v>
      </c>
      <c r="BA47" s="70"/>
      <c r="BB47" s="208" t="e">
        <f t="shared" si="28"/>
        <v>#VALUE!</v>
      </c>
      <c r="BC47" s="207" t="e">
        <f t="shared" si="29"/>
        <v>#DIV/0!</v>
      </c>
      <c r="BD47" s="70"/>
      <c r="BE47" s="192" t="e">
        <f t="shared" si="30"/>
        <v>#VALUE!</v>
      </c>
      <c r="BF47" s="206">
        <f t="shared" si="31"/>
        <v>0</v>
      </c>
      <c r="BG47" s="70"/>
      <c r="BH47" s="208" t="e">
        <f t="shared" si="32"/>
        <v>#VALUE!</v>
      </c>
      <c r="BI47" s="207" t="e">
        <f t="shared" si="33"/>
        <v>#DIV/0!</v>
      </c>
      <c r="BJ47" s="70"/>
      <c r="BK47" s="192" t="e">
        <f t="shared" si="34"/>
        <v>#VALUE!</v>
      </c>
      <c r="BL47" s="206">
        <f t="shared" si="35"/>
        <v>0</v>
      </c>
      <c r="BM47" s="70"/>
      <c r="BN47" s="208" t="e">
        <f t="shared" si="36"/>
        <v>#VALUE!</v>
      </c>
      <c r="BO47" s="207" t="e">
        <f t="shared" si="37"/>
        <v>#DIV/0!</v>
      </c>
      <c r="BP47" s="70"/>
      <c r="BQ47" s="192" t="e">
        <f t="shared" si="38"/>
        <v>#VALUE!</v>
      </c>
      <c r="BR47" s="206">
        <f t="shared" si="39"/>
        <v>0</v>
      </c>
      <c r="BS47" s="70"/>
      <c r="BT47" s="208" t="e">
        <f t="shared" si="40"/>
        <v>#VALUE!</v>
      </c>
      <c r="BU47" s="207" t="e">
        <f t="shared" si="41"/>
        <v>#DIV/0!</v>
      </c>
      <c r="BV47" s="70"/>
      <c r="BW47" s="192" t="e">
        <f t="shared" si="42"/>
        <v>#VALUE!</v>
      </c>
      <c r="BX47" s="206">
        <f t="shared" si="43"/>
        <v>0</v>
      </c>
      <c r="BY47" s="70"/>
      <c r="BZ47" s="208" t="e">
        <f t="shared" si="44"/>
        <v>#VALUE!</v>
      </c>
      <c r="CA47" s="207" t="e">
        <f t="shared" si="45"/>
        <v>#DIV/0!</v>
      </c>
      <c r="CB47" s="70"/>
      <c r="CC47" s="192" t="e">
        <f t="shared" si="46"/>
        <v>#VALUE!</v>
      </c>
      <c r="CD47" s="206">
        <f t="shared" si="47"/>
        <v>0</v>
      </c>
      <c r="CE47" s="70"/>
      <c r="CF47" s="208" t="e">
        <f t="shared" si="48"/>
        <v>#VALUE!</v>
      </c>
      <c r="CG47" s="207" t="e">
        <f t="shared" si="49"/>
        <v>#DIV/0!</v>
      </c>
      <c r="CH47" s="70"/>
      <c r="CI47" s="192" t="e">
        <f t="shared" si="50"/>
        <v>#VALUE!</v>
      </c>
      <c r="CJ47" s="207">
        <f t="shared" si="51"/>
        <v>0</v>
      </c>
      <c r="CK47" s="70">
        <f t="shared" si="52"/>
        <v>0</v>
      </c>
      <c r="CL47" s="192" t="e">
        <f t="shared" si="53"/>
        <v>#VALUE!</v>
      </c>
      <c r="CM47" s="207" t="e">
        <f t="shared" si="54"/>
        <v>#DIV/0!</v>
      </c>
      <c r="CN47" s="70">
        <f t="shared" si="55"/>
        <v>0</v>
      </c>
      <c r="CO47" s="192" t="e">
        <f t="shared" si="56"/>
        <v>#VALUE!</v>
      </c>
      <c r="CP47" s="207">
        <f t="shared" si="57"/>
        <v>100</v>
      </c>
      <c r="CQ47" s="70">
        <f t="shared" si="58"/>
        <v>20</v>
      </c>
      <c r="CR47" s="192" t="e">
        <f t="shared" si="59"/>
        <v>#VALUE!</v>
      </c>
      <c r="CS47" s="207" t="e">
        <f t="shared" si="60"/>
        <v>#DIV/0!</v>
      </c>
      <c r="CT47" s="70">
        <f t="shared" si="61"/>
        <v>0</v>
      </c>
      <c r="CU47" s="192" t="e">
        <f t="shared" si="62"/>
        <v>#VALUE!</v>
      </c>
      <c r="CV47" s="202">
        <f t="shared" si="63"/>
        <v>0</v>
      </c>
      <c r="CW47" s="70">
        <f t="shared" si="64"/>
        <v>0</v>
      </c>
      <c r="CX47" s="192" t="e">
        <f t="shared" si="65"/>
        <v>#VALUE!</v>
      </c>
      <c r="CY47" s="202">
        <f t="shared" si="66"/>
        <v>1</v>
      </c>
      <c r="CZ47" s="70">
        <f t="shared" si="67"/>
        <v>20</v>
      </c>
      <c r="DA47" s="192" t="e">
        <f t="shared" si="68"/>
        <v>#VALUE!</v>
      </c>
      <c r="DB47" s="209"/>
    </row>
    <row r="48" spans="1:106" s="210" customFormat="1">
      <c r="A48" s="258" t="s">
        <v>729</v>
      </c>
      <c r="B48" s="460" t="s">
        <v>490</v>
      </c>
      <c r="C48" s="308" t="s">
        <v>491</v>
      </c>
      <c r="D48" s="309" t="s">
        <v>492</v>
      </c>
      <c r="E48" s="315" t="s">
        <v>669</v>
      </c>
      <c r="F48" s="473">
        <v>24.05</v>
      </c>
      <c r="G48" s="478">
        <v>16</v>
      </c>
      <c r="H48" s="283">
        <f t="shared" si="73"/>
        <v>16</v>
      </c>
      <c r="I48" s="372">
        <f t="shared" si="73"/>
        <v>16</v>
      </c>
      <c r="J48" s="132">
        <f t="shared" si="69"/>
        <v>0</v>
      </c>
      <c r="K48" s="132">
        <f t="shared" si="70"/>
        <v>0</v>
      </c>
      <c r="L48" s="39" t="e">
        <f t="shared" si="74"/>
        <v>#VALUE!</v>
      </c>
      <c r="M48" s="40" t="e">
        <f t="shared" si="71"/>
        <v>#VALUE!</v>
      </c>
      <c r="N48" s="238" t="e">
        <f t="shared" si="72"/>
        <v>#VALUE!</v>
      </c>
      <c r="O48" s="238" t="e">
        <f t="shared" si="75"/>
        <v>#VALUE!</v>
      </c>
      <c r="P48" s="207">
        <f t="shared" si="3"/>
        <v>0</v>
      </c>
      <c r="Q48" s="70"/>
      <c r="R48" s="208" t="e">
        <f t="shared" si="4"/>
        <v>#VALUE!</v>
      </c>
      <c r="S48" s="207" t="e">
        <f t="shared" si="5"/>
        <v>#DIV/0!</v>
      </c>
      <c r="T48" s="70"/>
      <c r="U48" s="192" t="e">
        <f t="shared" si="6"/>
        <v>#VALUE!</v>
      </c>
      <c r="V48" s="206">
        <f t="shared" si="7"/>
        <v>0</v>
      </c>
      <c r="W48" s="70"/>
      <c r="X48" s="208" t="e">
        <f t="shared" si="8"/>
        <v>#VALUE!</v>
      </c>
      <c r="Y48" s="207" t="e">
        <f t="shared" si="9"/>
        <v>#DIV/0!</v>
      </c>
      <c r="Z48" s="70"/>
      <c r="AA48" s="192" t="e">
        <f t="shared" si="10"/>
        <v>#VALUE!</v>
      </c>
      <c r="AB48" s="206">
        <f t="shared" si="11"/>
        <v>0</v>
      </c>
      <c r="AC48" s="70"/>
      <c r="AD48" s="208" t="e">
        <f t="shared" si="12"/>
        <v>#VALUE!</v>
      </c>
      <c r="AE48" s="207" t="e">
        <f t="shared" si="13"/>
        <v>#DIV/0!</v>
      </c>
      <c r="AF48" s="70"/>
      <c r="AG48" s="192" t="e">
        <f t="shared" si="14"/>
        <v>#VALUE!</v>
      </c>
      <c r="AH48" s="206">
        <f t="shared" si="15"/>
        <v>0</v>
      </c>
      <c r="AI48" s="70"/>
      <c r="AJ48" s="208" t="e">
        <f t="shared" si="16"/>
        <v>#VALUE!</v>
      </c>
      <c r="AK48" s="207" t="e">
        <f t="shared" si="17"/>
        <v>#DIV/0!</v>
      </c>
      <c r="AL48" s="70"/>
      <c r="AM48" s="192" t="e">
        <f t="shared" si="18"/>
        <v>#VALUE!</v>
      </c>
      <c r="AN48" s="206">
        <f t="shared" si="19"/>
        <v>0</v>
      </c>
      <c r="AO48" s="70"/>
      <c r="AP48" s="208" t="e">
        <f t="shared" si="20"/>
        <v>#VALUE!</v>
      </c>
      <c r="AQ48" s="207" t="e">
        <f t="shared" si="21"/>
        <v>#DIV/0!</v>
      </c>
      <c r="AR48" s="70"/>
      <c r="AS48" s="192" t="e">
        <f t="shared" si="22"/>
        <v>#VALUE!</v>
      </c>
      <c r="AT48" s="206">
        <f t="shared" si="23"/>
        <v>0</v>
      </c>
      <c r="AU48" s="70"/>
      <c r="AV48" s="208" t="e">
        <f t="shared" si="24"/>
        <v>#VALUE!</v>
      </c>
      <c r="AW48" s="207" t="e">
        <f t="shared" si="25"/>
        <v>#DIV/0!</v>
      </c>
      <c r="AX48" s="70"/>
      <c r="AY48" s="192" t="e">
        <f t="shared" si="26"/>
        <v>#VALUE!</v>
      </c>
      <c r="AZ48" s="206">
        <f t="shared" si="27"/>
        <v>0</v>
      </c>
      <c r="BA48" s="70"/>
      <c r="BB48" s="208" t="e">
        <f t="shared" si="28"/>
        <v>#VALUE!</v>
      </c>
      <c r="BC48" s="207" t="e">
        <f t="shared" si="29"/>
        <v>#DIV/0!</v>
      </c>
      <c r="BD48" s="70"/>
      <c r="BE48" s="192" t="e">
        <f t="shared" si="30"/>
        <v>#VALUE!</v>
      </c>
      <c r="BF48" s="206">
        <f t="shared" si="31"/>
        <v>0</v>
      </c>
      <c r="BG48" s="70"/>
      <c r="BH48" s="208" t="e">
        <f t="shared" si="32"/>
        <v>#VALUE!</v>
      </c>
      <c r="BI48" s="207" t="e">
        <f t="shared" si="33"/>
        <v>#DIV/0!</v>
      </c>
      <c r="BJ48" s="70"/>
      <c r="BK48" s="192" t="e">
        <f t="shared" si="34"/>
        <v>#VALUE!</v>
      </c>
      <c r="BL48" s="206">
        <f t="shared" si="35"/>
        <v>0</v>
      </c>
      <c r="BM48" s="70"/>
      <c r="BN48" s="208" t="e">
        <f t="shared" si="36"/>
        <v>#VALUE!</v>
      </c>
      <c r="BO48" s="207" t="e">
        <f t="shared" si="37"/>
        <v>#DIV/0!</v>
      </c>
      <c r="BP48" s="70"/>
      <c r="BQ48" s="192" t="e">
        <f t="shared" si="38"/>
        <v>#VALUE!</v>
      </c>
      <c r="BR48" s="206">
        <f t="shared" si="39"/>
        <v>0</v>
      </c>
      <c r="BS48" s="70"/>
      <c r="BT48" s="208" t="e">
        <f t="shared" si="40"/>
        <v>#VALUE!</v>
      </c>
      <c r="BU48" s="207" t="e">
        <f t="shared" si="41"/>
        <v>#DIV/0!</v>
      </c>
      <c r="BV48" s="70"/>
      <c r="BW48" s="192" t="e">
        <f t="shared" si="42"/>
        <v>#VALUE!</v>
      </c>
      <c r="BX48" s="206">
        <f t="shared" si="43"/>
        <v>0</v>
      </c>
      <c r="BY48" s="70"/>
      <c r="BZ48" s="208" t="e">
        <f t="shared" si="44"/>
        <v>#VALUE!</v>
      </c>
      <c r="CA48" s="207" t="e">
        <f t="shared" si="45"/>
        <v>#DIV/0!</v>
      </c>
      <c r="CB48" s="70"/>
      <c r="CC48" s="192" t="e">
        <f t="shared" si="46"/>
        <v>#VALUE!</v>
      </c>
      <c r="CD48" s="206">
        <f t="shared" si="47"/>
        <v>0</v>
      </c>
      <c r="CE48" s="70"/>
      <c r="CF48" s="208" t="e">
        <f t="shared" si="48"/>
        <v>#VALUE!</v>
      </c>
      <c r="CG48" s="207" t="e">
        <f t="shared" si="49"/>
        <v>#DIV/0!</v>
      </c>
      <c r="CH48" s="70"/>
      <c r="CI48" s="192" t="e">
        <f t="shared" si="50"/>
        <v>#VALUE!</v>
      </c>
      <c r="CJ48" s="207">
        <f t="shared" si="51"/>
        <v>0</v>
      </c>
      <c r="CK48" s="70">
        <f t="shared" si="52"/>
        <v>0</v>
      </c>
      <c r="CL48" s="192" t="e">
        <f t="shared" si="53"/>
        <v>#VALUE!</v>
      </c>
      <c r="CM48" s="207" t="e">
        <f t="shared" si="54"/>
        <v>#DIV/0!</v>
      </c>
      <c r="CN48" s="70">
        <f t="shared" si="55"/>
        <v>0</v>
      </c>
      <c r="CO48" s="192" t="e">
        <f t="shared" si="56"/>
        <v>#VALUE!</v>
      </c>
      <c r="CP48" s="207">
        <f t="shared" si="57"/>
        <v>100</v>
      </c>
      <c r="CQ48" s="70">
        <f t="shared" si="58"/>
        <v>16</v>
      </c>
      <c r="CR48" s="192" t="e">
        <f t="shared" si="59"/>
        <v>#VALUE!</v>
      </c>
      <c r="CS48" s="207" t="e">
        <f t="shared" si="60"/>
        <v>#DIV/0!</v>
      </c>
      <c r="CT48" s="70">
        <f t="shared" si="61"/>
        <v>0</v>
      </c>
      <c r="CU48" s="192" t="e">
        <f t="shared" si="62"/>
        <v>#VALUE!</v>
      </c>
      <c r="CV48" s="202">
        <f t="shared" si="63"/>
        <v>0</v>
      </c>
      <c r="CW48" s="70">
        <f t="shared" si="64"/>
        <v>0</v>
      </c>
      <c r="CX48" s="192" t="e">
        <f t="shared" si="65"/>
        <v>#VALUE!</v>
      </c>
      <c r="CY48" s="202">
        <f t="shared" si="66"/>
        <v>1</v>
      </c>
      <c r="CZ48" s="70">
        <f t="shared" si="67"/>
        <v>16</v>
      </c>
      <c r="DA48" s="192" t="e">
        <f t="shared" si="68"/>
        <v>#VALUE!</v>
      </c>
      <c r="DB48" s="209"/>
    </row>
    <row r="49" spans="1:106" s="210" customFormat="1">
      <c r="A49" s="258" t="s">
        <v>740</v>
      </c>
      <c r="B49" s="460" t="s">
        <v>493</v>
      </c>
      <c r="C49" s="308" t="s">
        <v>494</v>
      </c>
      <c r="D49" s="309" t="s">
        <v>495</v>
      </c>
      <c r="E49" s="315" t="s">
        <v>669</v>
      </c>
      <c r="F49" s="473">
        <v>13.69</v>
      </c>
      <c r="G49" s="478">
        <v>2</v>
      </c>
      <c r="H49" s="283">
        <f t="shared" si="73"/>
        <v>2</v>
      </c>
      <c r="I49" s="372">
        <f t="shared" si="73"/>
        <v>2</v>
      </c>
      <c r="J49" s="132">
        <f t="shared" si="69"/>
        <v>0</v>
      </c>
      <c r="K49" s="132">
        <f t="shared" si="70"/>
        <v>0</v>
      </c>
      <c r="L49" s="39" t="e">
        <f t="shared" si="74"/>
        <v>#VALUE!</v>
      </c>
      <c r="M49" s="40" t="e">
        <f t="shared" si="71"/>
        <v>#VALUE!</v>
      </c>
      <c r="N49" s="238" t="e">
        <f t="shared" si="72"/>
        <v>#VALUE!</v>
      </c>
      <c r="O49" s="238" t="e">
        <f t="shared" si="75"/>
        <v>#VALUE!</v>
      </c>
      <c r="P49" s="207">
        <f t="shared" si="3"/>
        <v>0</v>
      </c>
      <c r="Q49" s="70"/>
      <c r="R49" s="208" t="e">
        <f t="shared" si="4"/>
        <v>#VALUE!</v>
      </c>
      <c r="S49" s="207" t="e">
        <f t="shared" si="5"/>
        <v>#DIV/0!</v>
      </c>
      <c r="T49" s="70"/>
      <c r="U49" s="192" t="e">
        <f t="shared" si="6"/>
        <v>#VALUE!</v>
      </c>
      <c r="V49" s="206">
        <f t="shared" si="7"/>
        <v>0</v>
      </c>
      <c r="W49" s="70"/>
      <c r="X49" s="208" t="e">
        <f t="shared" si="8"/>
        <v>#VALUE!</v>
      </c>
      <c r="Y49" s="207" t="e">
        <f t="shared" si="9"/>
        <v>#DIV/0!</v>
      </c>
      <c r="Z49" s="70"/>
      <c r="AA49" s="192" t="e">
        <f t="shared" si="10"/>
        <v>#VALUE!</v>
      </c>
      <c r="AB49" s="206">
        <f t="shared" si="11"/>
        <v>0</v>
      </c>
      <c r="AC49" s="70"/>
      <c r="AD49" s="208" t="e">
        <f t="shared" si="12"/>
        <v>#VALUE!</v>
      </c>
      <c r="AE49" s="207" t="e">
        <f t="shared" si="13"/>
        <v>#DIV/0!</v>
      </c>
      <c r="AF49" s="70"/>
      <c r="AG49" s="192" t="e">
        <f t="shared" si="14"/>
        <v>#VALUE!</v>
      </c>
      <c r="AH49" s="206">
        <f t="shared" si="15"/>
        <v>0</v>
      </c>
      <c r="AI49" s="70"/>
      <c r="AJ49" s="208" t="e">
        <f t="shared" si="16"/>
        <v>#VALUE!</v>
      </c>
      <c r="AK49" s="207" t="e">
        <f t="shared" si="17"/>
        <v>#DIV/0!</v>
      </c>
      <c r="AL49" s="70"/>
      <c r="AM49" s="192" t="e">
        <f t="shared" si="18"/>
        <v>#VALUE!</v>
      </c>
      <c r="AN49" s="206">
        <f t="shared" si="19"/>
        <v>0</v>
      </c>
      <c r="AO49" s="70"/>
      <c r="AP49" s="208" t="e">
        <f t="shared" si="20"/>
        <v>#VALUE!</v>
      </c>
      <c r="AQ49" s="207" t="e">
        <f t="shared" si="21"/>
        <v>#DIV/0!</v>
      </c>
      <c r="AR49" s="70"/>
      <c r="AS49" s="192" t="e">
        <f t="shared" si="22"/>
        <v>#VALUE!</v>
      </c>
      <c r="AT49" s="206">
        <f t="shared" si="23"/>
        <v>0</v>
      </c>
      <c r="AU49" s="70"/>
      <c r="AV49" s="208" t="e">
        <f t="shared" si="24"/>
        <v>#VALUE!</v>
      </c>
      <c r="AW49" s="207" t="e">
        <f t="shared" si="25"/>
        <v>#DIV/0!</v>
      </c>
      <c r="AX49" s="70"/>
      <c r="AY49" s="192" t="e">
        <f t="shared" si="26"/>
        <v>#VALUE!</v>
      </c>
      <c r="AZ49" s="206">
        <f t="shared" si="27"/>
        <v>0</v>
      </c>
      <c r="BA49" s="70"/>
      <c r="BB49" s="208" t="e">
        <f t="shared" si="28"/>
        <v>#VALUE!</v>
      </c>
      <c r="BC49" s="207" t="e">
        <f t="shared" si="29"/>
        <v>#DIV/0!</v>
      </c>
      <c r="BD49" s="70"/>
      <c r="BE49" s="192" t="e">
        <f t="shared" si="30"/>
        <v>#VALUE!</v>
      </c>
      <c r="BF49" s="206">
        <f t="shared" si="31"/>
        <v>0</v>
      </c>
      <c r="BG49" s="70"/>
      <c r="BH49" s="208" t="e">
        <f t="shared" si="32"/>
        <v>#VALUE!</v>
      </c>
      <c r="BI49" s="207" t="e">
        <f t="shared" si="33"/>
        <v>#DIV/0!</v>
      </c>
      <c r="BJ49" s="70"/>
      <c r="BK49" s="192" t="e">
        <f t="shared" si="34"/>
        <v>#VALUE!</v>
      </c>
      <c r="BL49" s="206">
        <f t="shared" si="35"/>
        <v>0</v>
      </c>
      <c r="BM49" s="70"/>
      <c r="BN49" s="208" t="e">
        <f t="shared" si="36"/>
        <v>#VALUE!</v>
      </c>
      <c r="BO49" s="207" t="e">
        <f t="shared" si="37"/>
        <v>#DIV/0!</v>
      </c>
      <c r="BP49" s="70"/>
      <c r="BQ49" s="192" t="e">
        <f t="shared" si="38"/>
        <v>#VALUE!</v>
      </c>
      <c r="BR49" s="206">
        <f t="shared" si="39"/>
        <v>0</v>
      </c>
      <c r="BS49" s="70"/>
      <c r="BT49" s="208" t="e">
        <f t="shared" si="40"/>
        <v>#VALUE!</v>
      </c>
      <c r="BU49" s="207" t="e">
        <f t="shared" si="41"/>
        <v>#DIV/0!</v>
      </c>
      <c r="BV49" s="70"/>
      <c r="BW49" s="192" t="e">
        <f t="shared" si="42"/>
        <v>#VALUE!</v>
      </c>
      <c r="BX49" s="206">
        <f t="shared" si="43"/>
        <v>0</v>
      </c>
      <c r="BY49" s="70"/>
      <c r="BZ49" s="208" t="e">
        <f t="shared" si="44"/>
        <v>#VALUE!</v>
      </c>
      <c r="CA49" s="207" t="e">
        <f t="shared" si="45"/>
        <v>#DIV/0!</v>
      </c>
      <c r="CB49" s="70"/>
      <c r="CC49" s="192" t="e">
        <f t="shared" si="46"/>
        <v>#VALUE!</v>
      </c>
      <c r="CD49" s="206">
        <f t="shared" si="47"/>
        <v>0</v>
      </c>
      <c r="CE49" s="70"/>
      <c r="CF49" s="208" t="e">
        <f t="shared" si="48"/>
        <v>#VALUE!</v>
      </c>
      <c r="CG49" s="207" t="e">
        <f t="shared" si="49"/>
        <v>#DIV/0!</v>
      </c>
      <c r="CH49" s="70"/>
      <c r="CI49" s="192" t="e">
        <f t="shared" si="50"/>
        <v>#VALUE!</v>
      </c>
      <c r="CJ49" s="207">
        <f t="shared" si="51"/>
        <v>0</v>
      </c>
      <c r="CK49" s="70">
        <f t="shared" si="52"/>
        <v>0</v>
      </c>
      <c r="CL49" s="192" t="e">
        <f t="shared" si="53"/>
        <v>#VALUE!</v>
      </c>
      <c r="CM49" s="207" t="e">
        <f t="shared" si="54"/>
        <v>#DIV/0!</v>
      </c>
      <c r="CN49" s="70">
        <f t="shared" si="55"/>
        <v>0</v>
      </c>
      <c r="CO49" s="192" t="e">
        <f t="shared" si="56"/>
        <v>#VALUE!</v>
      </c>
      <c r="CP49" s="207">
        <f t="shared" si="57"/>
        <v>100</v>
      </c>
      <c r="CQ49" s="70">
        <f t="shared" si="58"/>
        <v>2</v>
      </c>
      <c r="CR49" s="192" t="e">
        <f t="shared" si="59"/>
        <v>#VALUE!</v>
      </c>
      <c r="CS49" s="207" t="e">
        <f t="shared" si="60"/>
        <v>#DIV/0!</v>
      </c>
      <c r="CT49" s="70">
        <f t="shared" si="61"/>
        <v>0</v>
      </c>
      <c r="CU49" s="192" t="e">
        <f t="shared" si="62"/>
        <v>#VALUE!</v>
      </c>
      <c r="CV49" s="202">
        <f t="shared" si="63"/>
        <v>0</v>
      </c>
      <c r="CW49" s="70">
        <f t="shared" si="64"/>
        <v>0</v>
      </c>
      <c r="CX49" s="192" t="e">
        <f t="shared" si="65"/>
        <v>#VALUE!</v>
      </c>
      <c r="CY49" s="202">
        <f t="shared" si="66"/>
        <v>1</v>
      </c>
      <c r="CZ49" s="70">
        <f t="shared" si="67"/>
        <v>2</v>
      </c>
      <c r="DA49" s="192" t="e">
        <f t="shared" si="68"/>
        <v>#VALUE!</v>
      </c>
      <c r="DB49" s="209"/>
    </row>
    <row r="50" spans="1:106" s="210" customFormat="1">
      <c r="A50" s="258" t="s">
        <v>741</v>
      </c>
      <c r="B50" s="363" t="s">
        <v>496</v>
      </c>
      <c r="C50" s="304" t="s">
        <v>497</v>
      </c>
      <c r="D50" s="305" t="s">
        <v>498</v>
      </c>
      <c r="E50" s="315" t="s">
        <v>669</v>
      </c>
      <c r="F50" s="475">
        <v>23.36</v>
      </c>
      <c r="G50" s="478">
        <v>4</v>
      </c>
      <c r="H50" s="283">
        <f t="shared" si="73"/>
        <v>4</v>
      </c>
      <c r="I50" s="372">
        <f t="shared" si="73"/>
        <v>4</v>
      </c>
      <c r="J50" s="132">
        <f t="shared" si="69"/>
        <v>0</v>
      </c>
      <c r="K50" s="132">
        <f t="shared" si="70"/>
        <v>0</v>
      </c>
      <c r="L50" s="39" t="e">
        <f t="shared" si="74"/>
        <v>#VALUE!</v>
      </c>
      <c r="M50" s="40" t="e">
        <f t="shared" si="71"/>
        <v>#VALUE!</v>
      </c>
      <c r="N50" s="238" t="e">
        <f t="shared" si="72"/>
        <v>#VALUE!</v>
      </c>
      <c r="O50" s="238" t="e">
        <f t="shared" si="75"/>
        <v>#VALUE!</v>
      </c>
      <c r="P50" s="207">
        <f t="shared" si="3"/>
        <v>0</v>
      </c>
      <c r="Q50" s="70"/>
      <c r="R50" s="208" t="e">
        <f t="shared" si="4"/>
        <v>#VALUE!</v>
      </c>
      <c r="S50" s="207" t="e">
        <f t="shared" si="5"/>
        <v>#DIV/0!</v>
      </c>
      <c r="T50" s="70"/>
      <c r="U50" s="192" t="e">
        <f t="shared" si="6"/>
        <v>#VALUE!</v>
      </c>
      <c r="V50" s="206">
        <f t="shared" si="7"/>
        <v>0</v>
      </c>
      <c r="W50" s="70"/>
      <c r="X50" s="208" t="e">
        <f t="shared" si="8"/>
        <v>#VALUE!</v>
      </c>
      <c r="Y50" s="207" t="e">
        <f t="shared" si="9"/>
        <v>#DIV/0!</v>
      </c>
      <c r="Z50" s="70"/>
      <c r="AA50" s="192" t="e">
        <f t="shared" si="10"/>
        <v>#VALUE!</v>
      </c>
      <c r="AB50" s="206">
        <f t="shared" si="11"/>
        <v>0</v>
      </c>
      <c r="AC50" s="70"/>
      <c r="AD50" s="208" t="e">
        <f t="shared" si="12"/>
        <v>#VALUE!</v>
      </c>
      <c r="AE50" s="207" t="e">
        <f t="shared" si="13"/>
        <v>#DIV/0!</v>
      </c>
      <c r="AF50" s="70"/>
      <c r="AG50" s="192" t="e">
        <f t="shared" si="14"/>
        <v>#VALUE!</v>
      </c>
      <c r="AH50" s="206">
        <f t="shared" si="15"/>
        <v>0</v>
      </c>
      <c r="AI50" s="70"/>
      <c r="AJ50" s="208" t="e">
        <f t="shared" si="16"/>
        <v>#VALUE!</v>
      </c>
      <c r="AK50" s="207" t="e">
        <f t="shared" si="17"/>
        <v>#DIV/0!</v>
      </c>
      <c r="AL50" s="70"/>
      <c r="AM50" s="192" t="e">
        <f t="shared" si="18"/>
        <v>#VALUE!</v>
      </c>
      <c r="AN50" s="206">
        <f t="shared" si="19"/>
        <v>0</v>
      </c>
      <c r="AO50" s="70"/>
      <c r="AP50" s="208" t="e">
        <f t="shared" si="20"/>
        <v>#VALUE!</v>
      </c>
      <c r="AQ50" s="207" t="e">
        <f t="shared" si="21"/>
        <v>#DIV/0!</v>
      </c>
      <c r="AR50" s="70"/>
      <c r="AS50" s="192" t="e">
        <f t="shared" si="22"/>
        <v>#VALUE!</v>
      </c>
      <c r="AT50" s="206">
        <f t="shared" si="23"/>
        <v>0</v>
      </c>
      <c r="AU50" s="70"/>
      <c r="AV50" s="208" t="e">
        <f t="shared" si="24"/>
        <v>#VALUE!</v>
      </c>
      <c r="AW50" s="207" t="e">
        <f t="shared" si="25"/>
        <v>#DIV/0!</v>
      </c>
      <c r="AX50" s="70"/>
      <c r="AY50" s="192" t="e">
        <f t="shared" si="26"/>
        <v>#VALUE!</v>
      </c>
      <c r="AZ50" s="206">
        <f t="shared" si="27"/>
        <v>0</v>
      </c>
      <c r="BA50" s="70"/>
      <c r="BB50" s="208" t="e">
        <f t="shared" si="28"/>
        <v>#VALUE!</v>
      </c>
      <c r="BC50" s="207" t="e">
        <f t="shared" si="29"/>
        <v>#DIV/0!</v>
      </c>
      <c r="BD50" s="70"/>
      <c r="BE50" s="192" t="e">
        <f t="shared" si="30"/>
        <v>#VALUE!</v>
      </c>
      <c r="BF50" s="206">
        <f t="shared" si="31"/>
        <v>0</v>
      </c>
      <c r="BG50" s="70"/>
      <c r="BH50" s="208" t="e">
        <f t="shared" si="32"/>
        <v>#VALUE!</v>
      </c>
      <c r="BI50" s="207" t="e">
        <f t="shared" si="33"/>
        <v>#DIV/0!</v>
      </c>
      <c r="BJ50" s="70"/>
      <c r="BK50" s="192" t="e">
        <f t="shared" si="34"/>
        <v>#VALUE!</v>
      </c>
      <c r="BL50" s="206">
        <f t="shared" si="35"/>
        <v>0</v>
      </c>
      <c r="BM50" s="70"/>
      <c r="BN50" s="208" t="e">
        <f t="shared" si="36"/>
        <v>#VALUE!</v>
      </c>
      <c r="BO50" s="207" t="e">
        <f t="shared" si="37"/>
        <v>#DIV/0!</v>
      </c>
      <c r="BP50" s="70"/>
      <c r="BQ50" s="192" t="e">
        <f t="shared" si="38"/>
        <v>#VALUE!</v>
      </c>
      <c r="BR50" s="206">
        <f t="shared" si="39"/>
        <v>0</v>
      </c>
      <c r="BS50" s="70"/>
      <c r="BT50" s="208" t="e">
        <f t="shared" si="40"/>
        <v>#VALUE!</v>
      </c>
      <c r="BU50" s="207" t="e">
        <f t="shared" si="41"/>
        <v>#DIV/0!</v>
      </c>
      <c r="BV50" s="70"/>
      <c r="BW50" s="192" t="e">
        <f t="shared" si="42"/>
        <v>#VALUE!</v>
      </c>
      <c r="BX50" s="206">
        <f t="shared" si="43"/>
        <v>0</v>
      </c>
      <c r="BY50" s="70"/>
      <c r="BZ50" s="208" t="e">
        <f t="shared" si="44"/>
        <v>#VALUE!</v>
      </c>
      <c r="CA50" s="207" t="e">
        <f t="shared" si="45"/>
        <v>#DIV/0!</v>
      </c>
      <c r="CB50" s="70"/>
      <c r="CC50" s="192" t="e">
        <f t="shared" si="46"/>
        <v>#VALUE!</v>
      </c>
      <c r="CD50" s="206">
        <f t="shared" si="47"/>
        <v>0</v>
      </c>
      <c r="CE50" s="70"/>
      <c r="CF50" s="208" t="e">
        <f t="shared" si="48"/>
        <v>#VALUE!</v>
      </c>
      <c r="CG50" s="207" t="e">
        <f t="shared" si="49"/>
        <v>#DIV/0!</v>
      </c>
      <c r="CH50" s="70"/>
      <c r="CI50" s="192" t="e">
        <f t="shared" si="50"/>
        <v>#VALUE!</v>
      </c>
      <c r="CJ50" s="207">
        <f t="shared" si="51"/>
        <v>0</v>
      </c>
      <c r="CK50" s="70">
        <f t="shared" si="52"/>
        <v>0</v>
      </c>
      <c r="CL50" s="192" t="e">
        <f t="shared" si="53"/>
        <v>#VALUE!</v>
      </c>
      <c r="CM50" s="207" t="e">
        <f t="shared" si="54"/>
        <v>#DIV/0!</v>
      </c>
      <c r="CN50" s="70">
        <f t="shared" si="55"/>
        <v>0</v>
      </c>
      <c r="CO50" s="192" t="e">
        <f t="shared" si="56"/>
        <v>#VALUE!</v>
      </c>
      <c r="CP50" s="207">
        <f t="shared" si="57"/>
        <v>100</v>
      </c>
      <c r="CQ50" s="70">
        <f t="shared" si="58"/>
        <v>4</v>
      </c>
      <c r="CR50" s="192" t="e">
        <f t="shared" si="59"/>
        <v>#VALUE!</v>
      </c>
      <c r="CS50" s="207" t="e">
        <f t="shared" si="60"/>
        <v>#DIV/0!</v>
      </c>
      <c r="CT50" s="70">
        <f t="shared" si="61"/>
        <v>0</v>
      </c>
      <c r="CU50" s="192" t="e">
        <f t="shared" si="62"/>
        <v>#VALUE!</v>
      </c>
      <c r="CV50" s="202">
        <f t="shared" si="63"/>
        <v>0</v>
      </c>
      <c r="CW50" s="70">
        <f t="shared" si="64"/>
        <v>0</v>
      </c>
      <c r="CX50" s="192" t="e">
        <f t="shared" si="65"/>
        <v>#VALUE!</v>
      </c>
      <c r="CY50" s="202">
        <f t="shared" si="66"/>
        <v>1</v>
      </c>
      <c r="CZ50" s="70">
        <f t="shared" si="67"/>
        <v>4</v>
      </c>
      <c r="DA50" s="192" t="e">
        <f t="shared" si="68"/>
        <v>#VALUE!</v>
      </c>
      <c r="DB50" s="209"/>
    </row>
    <row r="51" spans="1:106" s="210" customFormat="1">
      <c r="A51" s="258" t="s">
        <v>730</v>
      </c>
      <c r="B51" s="315" t="s">
        <v>696</v>
      </c>
      <c r="C51" s="315" t="s">
        <v>41</v>
      </c>
      <c r="D51" s="323" t="s">
        <v>499</v>
      </c>
      <c r="E51" s="315" t="s">
        <v>669</v>
      </c>
      <c r="F51" s="473">
        <v>13.89</v>
      </c>
      <c r="G51" s="474">
        <v>76</v>
      </c>
      <c r="H51" s="283">
        <f t="shared" si="73"/>
        <v>76</v>
      </c>
      <c r="I51" s="372">
        <f t="shared" si="73"/>
        <v>76</v>
      </c>
      <c r="J51" s="132">
        <f t="shared" si="69"/>
        <v>0</v>
      </c>
      <c r="K51" s="132">
        <f t="shared" si="70"/>
        <v>0</v>
      </c>
      <c r="L51" s="39" t="e">
        <f t="shared" si="74"/>
        <v>#VALUE!</v>
      </c>
      <c r="M51" s="40" t="e">
        <f t="shared" si="71"/>
        <v>#VALUE!</v>
      </c>
      <c r="N51" s="238" t="e">
        <f t="shared" si="72"/>
        <v>#VALUE!</v>
      </c>
      <c r="O51" s="238" t="e">
        <f t="shared" si="75"/>
        <v>#VALUE!</v>
      </c>
      <c r="P51" s="207">
        <f t="shared" si="3"/>
        <v>0</v>
      </c>
      <c r="Q51" s="70"/>
      <c r="R51" s="208" t="e">
        <f t="shared" si="4"/>
        <v>#VALUE!</v>
      </c>
      <c r="S51" s="207" t="e">
        <f t="shared" si="5"/>
        <v>#DIV/0!</v>
      </c>
      <c r="T51" s="70"/>
      <c r="U51" s="192" t="e">
        <f t="shared" si="6"/>
        <v>#VALUE!</v>
      </c>
      <c r="V51" s="206">
        <f t="shared" si="7"/>
        <v>0</v>
      </c>
      <c r="W51" s="70"/>
      <c r="X51" s="208" t="e">
        <f t="shared" si="8"/>
        <v>#VALUE!</v>
      </c>
      <c r="Y51" s="207" t="e">
        <f t="shared" si="9"/>
        <v>#DIV/0!</v>
      </c>
      <c r="Z51" s="70"/>
      <c r="AA51" s="192" t="e">
        <f t="shared" si="10"/>
        <v>#VALUE!</v>
      </c>
      <c r="AB51" s="206">
        <f t="shared" si="11"/>
        <v>0</v>
      </c>
      <c r="AC51" s="70"/>
      <c r="AD51" s="208" t="e">
        <f t="shared" si="12"/>
        <v>#VALUE!</v>
      </c>
      <c r="AE51" s="207" t="e">
        <f t="shared" si="13"/>
        <v>#DIV/0!</v>
      </c>
      <c r="AF51" s="70"/>
      <c r="AG51" s="192" t="e">
        <f t="shared" si="14"/>
        <v>#VALUE!</v>
      </c>
      <c r="AH51" s="206">
        <f t="shared" si="15"/>
        <v>0</v>
      </c>
      <c r="AI51" s="70"/>
      <c r="AJ51" s="208" t="e">
        <f t="shared" si="16"/>
        <v>#VALUE!</v>
      </c>
      <c r="AK51" s="207" t="e">
        <f t="shared" si="17"/>
        <v>#DIV/0!</v>
      </c>
      <c r="AL51" s="70"/>
      <c r="AM51" s="192" t="e">
        <f t="shared" si="18"/>
        <v>#VALUE!</v>
      </c>
      <c r="AN51" s="206">
        <f t="shared" si="19"/>
        <v>0</v>
      </c>
      <c r="AO51" s="70"/>
      <c r="AP51" s="208" t="e">
        <f t="shared" si="20"/>
        <v>#VALUE!</v>
      </c>
      <c r="AQ51" s="207" t="e">
        <f t="shared" si="21"/>
        <v>#DIV/0!</v>
      </c>
      <c r="AR51" s="70"/>
      <c r="AS51" s="192" t="e">
        <f t="shared" si="22"/>
        <v>#VALUE!</v>
      </c>
      <c r="AT51" s="206">
        <f t="shared" si="23"/>
        <v>0</v>
      </c>
      <c r="AU51" s="70"/>
      <c r="AV51" s="208" t="e">
        <f t="shared" si="24"/>
        <v>#VALUE!</v>
      </c>
      <c r="AW51" s="207" t="e">
        <f t="shared" si="25"/>
        <v>#DIV/0!</v>
      </c>
      <c r="AX51" s="70"/>
      <c r="AY51" s="192" t="e">
        <f t="shared" si="26"/>
        <v>#VALUE!</v>
      </c>
      <c r="AZ51" s="206">
        <f t="shared" si="27"/>
        <v>0</v>
      </c>
      <c r="BA51" s="70"/>
      <c r="BB51" s="208" t="e">
        <f t="shared" si="28"/>
        <v>#VALUE!</v>
      </c>
      <c r="BC51" s="207" t="e">
        <f t="shared" si="29"/>
        <v>#DIV/0!</v>
      </c>
      <c r="BD51" s="70"/>
      <c r="BE51" s="192" t="e">
        <f t="shared" si="30"/>
        <v>#VALUE!</v>
      </c>
      <c r="BF51" s="206">
        <f t="shared" si="31"/>
        <v>0</v>
      </c>
      <c r="BG51" s="70"/>
      <c r="BH51" s="208" t="e">
        <f t="shared" si="32"/>
        <v>#VALUE!</v>
      </c>
      <c r="BI51" s="207" t="e">
        <f t="shared" si="33"/>
        <v>#DIV/0!</v>
      </c>
      <c r="BJ51" s="70"/>
      <c r="BK51" s="192" t="e">
        <f t="shared" si="34"/>
        <v>#VALUE!</v>
      </c>
      <c r="BL51" s="206">
        <f t="shared" si="35"/>
        <v>0</v>
      </c>
      <c r="BM51" s="70"/>
      <c r="BN51" s="208" t="e">
        <f t="shared" si="36"/>
        <v>#VALUE!</v>
      </c>
      <c r="BO51" s="207" t="e">
        <f t="shared" si="37"/>
        <v>#DIV/0!</v>
      </c>
      <c r="BP51" s="70"/>
      <c r="BQ51" s="192" t="e">
        <f t="shared" si="38"/>
        <v>#VALUE!</v>
      </c>
      <c r="BR51" s="206">
        <f t="shared" si="39"/>
        <v>0</v>
      </c>
      <c r="BS51" s="70"/>
      <c r="BT51" s="208" t="e">
        <f t="shared" si="40"/>
        <v>#VALUE!</v>
      </c>
      <c r="BU51" s="207" t="e">
        <f t="shared" si="41"/>
        <v>#DIV/0!</v>
      </c>
      <c r="BV51" s="70"/>
      <c r="BW51" s="192" t="e">
        <f t="shared" si="42"/>
        <v>#VALUE!</v>
      </c>
      <c r="BX51" s="206">
        <f t="shared" si="43"/>
        <v>0</v>
      </c>
      <c r="BY51" s="70"/>
      <c r="BZ51" s="208" t="e">
        <f t="shared" si="44"/>
        <v>#VALUE!</v>
      </c>
      <c r="CA51" s="207" t="e">
        <f t="shared" si="45"/>
        <v>#DIV/0!</v>
      </c>
      <c r="CB51" s="70"/>
      <c r="CC51" s="192" t="e">
        <f t="shared" si="46"/>
        <v>#VALUE!</v>
      </c>
      <c r="CD51" s="206">
        <f t="shared" si="47"/>
        <v>0</v>
      </c>
      <c r="CE51" s="70"/>
      <c r="CF51" s="208" t="e">
        <f t="shared" si="48"/>
        <v>#VALUE!</v>
      </c>
      <c r="CG51" s="207" t="e">
        <f t="shared" si="49"/>
        <v>#DIV/0!</v>
      </c>
      <c r="CH51" s="70"/>
      <c r="CI51" s="192" t="e">
        <f t="shared" si="50"/>
        <v>#VALUE!</v>
      </c>
      <c r="CJ51" s="207">
        <f t="shared" si="51"/>
        <v>0</v>
      </c>
      <c r="CK51" s="70">
        <f t="shared" si="52"/>
        <v>0</v>
      </c>
      <c r="CL51" s="192" t="e">
        <f t="shared" si="53"/>
        <v>#VALUE!</v>
      </c>
      <c r="CM51" s="207" t="e">
        <f t="shared" si="54"/>
        <v>#DIV/0!</v>
      </c>
      <c r="CN51" s="70">
        <f t="shared" si="55"/>
        <v>0</v>
      </c>
      <c r="CO51" s="192" t="e">
        <f t="shared" si="56"/>
        <v>#VALUE!</v>
      </c>
      <c r="CP51" s="207">
        <f t="shared" si="57"/>
        <v>100</v>
      </c>
      <c r="CQ51" s="70">
        <f t="shared" si="58"/>
        <v>76</v>
      </c>
      <c r="CR51" s="192" t="e">
        <f t="shared" si="59"/>
        <v>#VALUE!</v>
      </c>
      <c r="CS51" s="207" t="e">
        <f t="shared" si="60"/>
        <v>#DIV/0!</v>
      </c>
      <c r="CT51" s="70">
        <f t="shared" si="61"/>
        <v>0</v>
      </c>
      <c r="CU51" s="192" t="e">
        <f t="shared" si="62"/>
        <v>#VALUE!</v>
      </c>
      <c r="CV51" s="202">
        <f t="shared" si="63"/>
        <v>0</v>
      </c>
      <c r="CW51" s="70">
        <f t="shared" si="64"/>
        <v>0</v>
      </c>
      <c r="CX51" s="192" t="e">
        <f t="shared" si="65"/>
        <v>#VALUE!</v>
      </c>
      <c r="CY51" s="202">
        <f t="shared" si="66"/>
        <v>1</v>
      </c>
      <c r="CZ51" s="70">
        <f t="shared" si="67"/>
        <v>76</v>
      </c>
      <c r="DA51" s="192" t="e">
        <f t="shared" si="68"/>
        <v>#VALUE!</v>
      </c>
      <c r="DB51" s="209"/>
    </row>
    <row r="52" spans="1:106" s="210" customFormat="1" ht="28.5">
      <c r="A52" s="258" t="s">
        <v>731</v>
      </c>
      <c r="B52" s="315" t="s">
        <v>696</v>
      </c>
      <c r="C52" s="308" t="s">
        <v>40</v>
      </c>
      <c r="D52" s="314" t="s">
        <v>500</v>
      </c>
      <c r="E52" s="315" t="s">
        <v>669</v>
      </c>
      <c r="F52" s="473">
        <v>14.91</v>
      </c>
      <c r="G52" s="474">
        <v>16</v>
      </c>
      <c r="H52" s="283">
        <f t="shared" si="73"/>
        <v>16</v>
      </c>
      <c r="I52" s="372">
        <f t="shared" si="73"/>
        <v>16</v>
      </c>
      <c r="J52" s="132">
        <f t="shared" si="69"/>
        <v>0</v>
      </c>
      <c r="K52" s="132">
        <f t="shared" si="70"/>
        <v>0</v>
      </c>
      <c r="L52" s="39" t="e">
        <f t="shared" si="74"/>
        <v>#VALUE!</v>
      </c>
      <c r="M52" s="40" t="e">
        <f t="shared" si="71"/>
        <v>#VALUE!</v>
      </c>
      <c r="N52" s="238" t="e">
        <f t="shared" si="72"/>
        <v>#VALUE!</v>
      </c>
      <c r="O52" s="238" t="e">
        <f t="shared" si="75"/>
        <v>#VALUE!</v>
      </c>
      <c r="P52" s="207">
        <f t="shared" si="3"/>
        <v>0</v>
      </c>
      <c r="Q52" s="70"/>
      <c r="R52" s="208" t="e">
        <f t="shared" si="4"/>
        <v>#VALUE!</v>
      </c>
      <c r="S52" s="207" t="e">
        <f t="shared" si="5"/>
        <v>#DIV/0!</v>
      </c>
      <c r="T52" s="70"/>
      <c r="U52" s="192" t="e">
        <f t="shared" si="6"/>
        <v>#VALUE!</v>
      </c>
      <c r="V52" s="206">
        <f t="shared" si="7"/>
        <v>0</v>
      </c>
      <c r="W52" s="70"/>
      <c r="X52" s="208" t="e">
        <f t="shared" si="8"/>
        <v>#VALUE!</v>
      </c>
      <c r="Y52" s="207" t="e">
        <f t="shared" si="9"/>
        <v>#DIV/0!</v>
      </c>
      <c r="Z52" s="70"/>
      <c r="AA52" s="192" t="e">
        <f t="shared" si="10"/>
        <v>#VALUE!</v>
      </c>
      <c r="AB52" s="206">
        <f t="shared" si="11"/>
        <v>0</v>
      </c>
      <c r="AC52" s="70"/>
      <c r="AD52" s="208" t="e">
        <f t="shared" si="12"/>
        <v>#VALUE!</v>
      </c>
      <c r="AE52" s="207" t="e">
        <f t="shared" si="13"/>
        <v>#DIV/0!</v>
      </c>
      <c r="AF52" s="70"/>
      <c r="AG52" s="192" t="e">
        <f t="shared" si="14"/>
        <v>#VALUE!</v>
      </c>
      <c r="AH52" s="206">
        <f t="shared" si="15"/>
        <v>0</v>
      </c>
      <c r="AI52" s="70"/>
      <c r="AJ52" s="208" t="e">
        <f t="shared" si="16"/>
        <v>#VALUE!</v>
      </c>
      <c r="AK52" s="207" t="e">
        <f t="shared" si="17"/>
        <v>#DIV/0!</v>
      </c>
      <c r="AL52" s="70"/>
      <c r="AM52" s="192" t="e">
        <f t="shared" si="18"/>
        <v>#VALUE!</v>
      </c>
      <c r="AN52" s="206">
        <f t="shared" si="19"/>
        <v>0</v>
      </c>
      <c r="AO52" s="70"/>
      <c r="AP52" s="208" t="e">
        <f t="shared" si="20"/>
        <v>#VALUE!</v>
      </c>
      <c r="AQ52" s="207" t="e">
        <f t="shared" si="21"/>
        <v>#DIV/0!</v>
      </c>
      <c r="AR52" s="70"/>
      <c r="AS52" s="192" t="e">
        <f t="shared" si="22"/>
        <v>#VALUE!</v>
      </c>
      <c r="AT52" s="206">
        <f t="shared" si="23"/>
        <v>0</v>
      </c>
      <c r="AU52" s="70"/>
      <c r="AV52" s="208" t="e">
        <f t="shared" si="24"/>
        <v>#VALUE!</v>
      </c>
      <c r="AW52" s="207" t="e">
        <f t="shared" si="25"/>
        <v>#DIV/0!</v>
      </c>
      <c r="AX52" s="70"/>
      <c r="AY52" s="192" t="e">
        <f t="shared" si="26"/>
        <v>#VALUE!</v>
      </c>
      <c r="AZ52" s="206">
        <f t="shared" si="27"/>
        <v>0</v>
      </c>
      <c r="BA52" s="70"/>
      <c r="BB52" s="208" t="e">
        <f t="shared" si="28"/>
        <v>#VALUE!</v>
      </c>
      <c r="BC52" s="207" t="e">
        <f t="shared" si="29"/>
        <v>#DIV/0!</v>
      </c>
      <c r="BD52" s="70"/>
      <c r="BE52" s="192" t="e">
        <f t="shared" si="30"/>
        <v>#VALUE!</v>
      </c>
      <c r="BF52" s="206">
        <f t="shared" si="31"/>
        <v>0</v>
      </c>
      <c r="BG52" s="70"/>
      <c r="BH52" s="208" t="e">
        <f t="shared" si="32"/>
        <v>#VALUE!</v>
      </c>
      <c r="BI52" s="207" t="e">
        <f t="shared" si="33"/>
        <v>#DIV/0!</v>
      </c>
      <c r="BJ52" s="70"/>
      <c r="BK52" s="192" t="e">
        <f t="shared" si="34"/>
        <v>#VALUE!</v>
      </c>
      <c r="BL52" s="206">
        <f t="shared" si="35"/>
        <v>0</v>
      </c>
      <c r="BM52" s="70"/>
      <c r="BN52" s="208" t="e">
        <f t="shared" si="36"/>
        <v>#VALUE!</v>
      </c>
      <c r="BO52" s="207" t="e">
        <f t="shared" si="37"/>
        <v>#DIV/0!</v>
      </c>
      <c r="BP52" s="70"/>
      <c r="BQ52" s="192" t="e">
        <f t="shared" si="38"/>
        <v>#VALUE!</v>
      </c>
      <c r="BR52" s="206">
        <f t="shared" si="39"/>
        <v>0</v>
      </c>
      <c r="BS52" s="70"/>
      <c r="BT52" s="208" t="e">
        <f t="shared" si="40"/>
        <v>#VALUE!</v>
      </c>
      <c r="BU52" s="207" t="e">
        <f t="shared" si="41"/>
        <v>#DIV/0!</v>
      </c>
      <c r="BV52" s="70"/>
      <c r="BW52" s="192" t="e">
        <f t="shared" si="42"/>
        <v>#VALUE!</v>
      </c>
      <c r="BX52" s="206">
        <f t="shared" si="43"/>
        <v>0</v>
      </c>
      <c r="BY52" s="70"/>
      <c r="BZ52" s="208" t="e">
        <f t="shared" si="44"/>
        <v>#VALUE!</v>
      </c>
      <c r="CA52" s="207" t="e">
        <f t="shared" si="45"/>
        <v>#DIV/0!</v>
      </c>
      <c r="CB52" s="70"/>
      <c r="CC52" s="192" t="e">
        <f t="shared" si="46"/>
        <v>#VALUE!</v>
      </c>
      <c r="CD52" s="206">
        <f t="shared" si="47"/>
        <v>0</v>
      </c>
      <c r="CE52" s="70"/>
      <c r="CF52" s="208" t="e">
        <f t="shared" si="48"/>
        <v>#VALUE!</v>
      </c>
      <c r="CG52" s="207" t="e">
        <f t="shared" si="49"/>
        <v>#DIV/0!</v>
      </c>
      <c r="CH52" s="70"/>
      <c r="CI52" s="192" t="e">
        <f t="shared" si="50"/>
        <v>#VALUE!</v>
      </c>
      <c r="CJ52" s="207">
        <f t="shared" si="51"/>
        <v>0</v>
      </c>
      <c r="CK52" s="70">
        <f t="shared" si="52"/>
        <v>0</v>
      </c>
      <c r="CL52" s="192" t="e">
        <f t="shared" si="53"/>
        <v>#VALUE!</v>
      </c>
      <c r="CM52" s="207" t="e">
        <f t="shared" si="54"/>
        <v>#DIV/0!</v>
      </c>
      <c r="CN52" s="70">
        <f t="shared" si="55"/>
        <v>0</v>
      </c>
      <c r="CO52" s="192" t="e">
        <f t="shared" si="56"/>
        <v>#VALUE!</v>
      </c>
      <c r="CP52" s="207">
        <f t="shared" si="57"/>
        <v>100</v>
      </c>
      <c r="CQ52" s="70">
        <f t="shared" si="58"/>
        <v>16</v>
      </c>
      <c r="CR52" s="192" t="e">
        <f t="shared" si="59"/>
        <v>#VALUE!</v>
      </c>
      <c r="CS52" s="207" t="e">
        <f t="shared" si="60"/>
        <v>#DIV/0!</v>
      </c>
      <c r="CT52" s="70">
        <f t="shared" si="61"/>
        <v>0</v>
      </c>
      <c r="CU52" s="192" t="e">
        <f t="shared" si="62"/>
        <v>#VALUE!</v>
      </c>
      <c r="CV52" s="202">
        <f t="shared" si="63"/>
        <v>0</v>
      </c>
      <c r="CW52" s="70">
        <f t="shared" si="64"/>
        <v>0</v>
      </c>
      <c r="CX52" s="192" t="e">
        <f t="shared" si="65"/>
        <v>#VALUE!</v>
      </c>
      <c r="CY52" s="202">
        <f t="shared" si="66"/>
        <v>1</v>
      </c>
      <c r="CZ52" s="70">
        <f t="shared" si="67"/>
        <v>16</v>
      </c>
      <c r="DA52" s="192" t="e">
        <f t="shared" si="68"/>
        <v>#VALUE!</v>
      </c>
      <c r="DB52" s="209"/>
    </row>
    <row r="53" spans="1:106" s="210" customFormat="1">
      <c r="A53" s="258" t="s">
        <v>649</v>
      </c>
      <c r="B53" s="363" t="s">
        <v>1019</v>
      </c>
      <c r="C53" s="304" t="s">
        <v>1020</v>
      </c>
      <c r="D53" s="305" t="s">
        <v>1021</v>
      </c>
      <c r="E53" s="315" t="s">
        <v>669</v>
      </c>
      <c r="F53" s="475">
        <v>23.56</v>
      </c>
      <c r="G53" s="474">
        <v>2</v>
      </c>
      <c r="H53" s="283">
        <f t="shared" ref="H53:I72" si="76">G53</f>
        <v>2</v>
      </c>
      <c r="I53" s="372">
        <f t="shared" si="76"/>
        <v>2</v>
      </c>
      <c r="J53" s="132">
        <f t="shared" si="69"/>
        <v>0</v>
      </c>
      <c r="K53" s="132">
        <f t="shared" si="70"/>
        <v>0</v>
      </c>
      <c r="L53" s="39" t="e">
        <f t="shared" si="74"/>
        <v>#VALUE!</v>
      </c>
      <c r="M53" s="40" t="e">
        <f t="shared" si="71"/>
        <v>#VALUE!</v>
      </c>
      <c r="N53" s="238" t="e">
        <f t="shared" si="72"/>
        <v>#VALUE!</v>
      </c>
      <c r="O53" s="238" t="e">
        <f t="shared" si="75"/>
        <v>#VALUE!</v>
      </c>
      <c r="P53" s="207">
        <f t="shared" si="3"/>
        <v>0</v>
      </c>
      <c r="Q53" s="70"/>
      <c r="R53" s="208" t="e">
        <f t="shared" si="4"/>
        <v>#VALUE!</v>
      </c>
      <c r="S53" s="207" t="e">
        <f t="shared" si="5"/>
        <v>#DIV/0!</v>
      </c>
      <c r="T53" s="70"/>
      <c r="U53" s="192" t="e">
        <f t="shared" si="6"/>
        <v>#VALUE!</v>
      </c>
      <c r="V53" s="206">
        <f t="shared" si="7"/>
        <v>0</v>
      </c>
      <c r="W53" s="70"/>
      <c r="X53" s="208" t="e">
        <f t="shared" si="8"/>
        <v>#VALUE!</v>
      </c>
      <c r="Y53" s="207" t="e">
        <f t="shared" si="9"/>
        <v>#DIV/0!</v>
      </c>
      <c r="Z53" s="70"/>
      <c r="AA53" s="192" t="e">
        <f t="shared" si="10"/>
        <v>#VALUE!</v>
      </c>
      <c r="AB53" s="206">
        <f t="shared" si="11"/>
        <v>0</v>
      </c>
      <c r="AC53" s="70"/>
      <c r="AD53" s="208" t="e">
        <f t="shared" si="12"/>
        <v>#VALUE!</v>
      </c>
      <c r="AE53" s="207" t="e">
        <f t="shared" si="13"/>
        <v>#DIV/0!</v>
      </c>
      <c r="AF53" s="70"/>
      <c r="AG53" s="192" t="e">
        <f t="shared" si="14"/>
        <v>#VALUE!</v>
      </c>
      <c r="AH53" s="206">
        <f t="shared" si="15"/>
        <v>0</v>
      </c>
      <c r="AI53" s="70"/>
      <c r="AJ53" s="208" t="e">
        <f t="shared" si="16"/>
        <v>#VALUE!</v>
      </c>
      <c r="AK53" s="207" t="e">
        <f t="shared" si="17"/>
        <v>#DIV/0!</v>
      </c>
      <c r="AL53" s="70"/>
      <c r="AM53" s="192" t="e">
        <f t="shared" si="18"/>
        <v>#VALUE!</v>
      </c>
      <c r="AN53" s="206">
        <f t="shared" si="19"/>
        <v>0</v>
      </c>
      <c r="AO53" s="70"/>
      <c r="AP53" s="208" t="e">
        <f t="shared" si="20"/>
        <v>#VALUE!</v>
      </c>
      <c r="AQ53" s="207" t="e">
        <f t="shared" si="21"/>
        <v>#DIV/0!</v>
      </c>
      <c r="AR53" s="70"/>
      <c r="AS53" s="192" t="e">
        <f t="shared" si="22"/>
        <v>#VALUE!</v>
      </c>
      <c r="AT53" s="206">
        <f t="shared" si="23"/>
        <v>0</v>
      </c>
      <c r="AU53" s="70"/>
      <c r="AV53" s="208" t="e">
        <f t="shared" si="24"/>
        <v>#VALUE!</v>
      </c>
      <c r="AW53" s="207" t="e">
        <f t="shared" si="25"/>
        <v>#DIV/0!</v>
      </c>
      <c r="AX53" s="70"/>
      <c r="AY53" s="192" t="e">
        <f t="shared" si="26"/>
        <v>#VALUE!</v>
      </c>
      <c r="AZ53" s="206">
        <f t="shared" si="27"/>
        <v>0</v>
      </c>
      <c r="BA53" s="70"/>
      <c r="BB53" s="208" t="e">
        <f t="shared" si="28"/>
        <v>#VALUE!</v>
      </c>
      <c r="BC53" s="207" t="e">
        <f t="shared" si="29"/>
        <v>#DIV/0!</v>
      </c>
      <c r="BD53" s="70"/>
      <c r="BE53" s="192" t="e">
        <f t="shared" si="30"/>
        <v>#VALUE!</v>
      </c>
      <c r="BF53" s="206">
        <f t="shared" si="31"/>
        <v>0</v>
      </c>
      <c r="BG53" s="70"/>
      <c r="BH53" s="208" t="e">
        <f t="shared" si="32"/>
        <v>#VALUE!</v>
      </c>
      <c r="BI53" s="207" t="e">
        <f t="shared" si="33"/>
        <v>#DIV/0!</v>
      </c>
      <c r="BJ53" s="70"/>
      <c r="BK53" s="192" t="e">
        <f t="shared" si="34"/>
        <v>#VALUE!</v>
      </c>
      <c r="BL53" s="206">
        <f t="shared" si="35"/>
        <v>0</v>
      </c>
      <c r="BM53" s="70"/>
      <c r="BN53" s="208" t="e">
        <f t="shared" si="36"/>
        <v>#VALUE!</v>
      </c>
      <c r="BO53" s="207" t="e">
        <f t="shared" si="37"/>
        <v>#DIV/0!</v>
      </c>
      <c r="BP53" s="70"/>
      <c r="BQ53" s="192" t="e">
        <f t="shared" si="38"/>
        <v>#VALUE!</v>
      </c>
      <c r="BR53" s="206">
        <f t="shared" si="39"/>
        <v>0</v>
      </c>
      <c r="BS53" s="70"/>
      <c r="BT53" s="208" t="e">
        <f t="shared" si="40"/>
        <v>#VALUE!</v>
      </c>
      <c r="BU53" s="207" t="e">
        <f t="shared" si="41"/>
        <v>#DIV/0!</v>
      </c>
      <c r="BV53" s="70"/>
      <c r="BW53" s="192" t="e">
        <f t="shared" si="42"/>
        <v>#VALUE!</v>
      </c>
      <c r="BX53" s="206">
        <f t="shared" si="43"/>
        <v>0</v>
      </c>
      <c r="BY53" s="70"/>
      <c r="BZ53" s="208" t="e">
        <f t="shared" si="44"/>
        <v>#VALUE!</v>
      </c>
      <c r="CA53" s="207" t="e">
        <f t="shared" si="45"/>
        <v>#DIV/0!</v>
      </c>
      <c r="CB53" s="70"/>
      <c r="CC53" s="192" t="e">
        <f t="shared" si="46"/>
        <v>#VALUE!</v>
      </c>
      <c r="CD53" s="206">
        <f t="shared" si="47"/>
        <v>0</v>
      </c>
      <c r="CE53" s="70"/>
      <c r="CF53" s="208" t="e">
        <f t="shared" si="48"/>
        <v>#VALUE!</v>
      </c>
      <c r="CG53" s="207" t="e">
        <f t="shared" si="49"/>
        <v>#DIV/0!</v>
      </c>
      <c r="CH53" s="70"/>
      <c r="CI53" s="192" t="e">
        <f t="shared" si="50"/>
        <v>#VALUE!</v>
      </c>
      <c r="CJ53" s="207">
        <f t="shared" si="51"/>
        <v>0</v>
      </c>
      <c r="CK53" s="70">
        <f t="shared" si="52"/>
        <v>0</v>
      </c>
      <c r="CL53" s="192" t="e">
        <f t="shared" si="53"/>
        <v>#VALUE!</v>
      </c>
      <c r="CM53" s="207" t="e">
        <f t="shared" si="54"/>
        <v>#DIV/0!</v>
      </c>
      <c r="CN53" s="70">
        <f t="shared" si="55"/>
        <v>0</v>
      </c>
      <c r="CO53" s="192" t="e">
        <f t="shared" si="56"/>
        <v>#VALUE!</v>
      </c>
      <c r="CP53" s="207">
        <f t="shared" si="57"/>
        <v>100</v>
      </c>
      <c r="CQ53" s="70">
        <f t="shared" si="58"/>
        <v>2</v>
      </c>
      <c r="CR53" s="192" t="e">
        <f t="shared" si="59"/>
        <v>#VALUE!</v>
      </c>
      <c r="CS53" s="207" t="e">
        <f t="shared" si="60"/>
        <v>#DIV/0!</v>
      </c>
      <c r="CT53" s="70">
        <f t="shared" si="61"/>
        <v>0</v>
      </c>
      <c r="CU53" s="192" t="e">
        <f t="shared" si="62"/>
        <v>#VALUE!</v>
      </c>
      <c r="CV53" s="202">
        <f t="shared" si="63"/>
        <v>0</v>
      </c>
      <c r="CW53" s="70">
        <f t="shared" si="64"/>
        <v>0</v>
      </c>
      <c r="CX53" s="192" t="e">
        <f t="shared" si="65"/>
        <v>#VALUE!</v>
      </c>
      <c r="CY53" s="202">
        <f t="shared" si="66"/>
        <v>1</v>
      </c>
      <c r="CZ53" s="70">
        <f t="shared" si="67"/>
        <v>2</v>
      </c>
      <c r="DA53" s="192" t="e">
        <f t="shared" si="68"/>
        <v>#VALUE!</v>
      </c>
      <c r="DB53" s="209"/>
    </row>
    <row r="54" spans="1:106" s="210" customFormat="1" ht="28.5">
      <c r="A54" s="258" t="s">
        <v>650</v>
      </c>
      <c r="B54" s="315" t="s">
        <v>696</v>
      </c>
      <c r="C54" s="315" t="s">
        <v>1022</v>
      </c>
      <c r="D54" s="463" t="s">
        <v>501</v>
      </c>
      <c r="E54" s="306" t="s">
        <v>674</v>
      </c>
      <c r="F54" s="476">
        <v>135.24</v>
      </c>
      <c r="G54" s="474">
        <v>67</v>
      </c>
      <c r="H54" s="283">
        <f t="shared" si="76"/>
        <v>67</v>
      </c>
      <c r="I54" s="372">
        <f t="shared" si="76"/>
        <v>67</v>
      </c>
      <c r="J54" s="132">
        <f t="shared" si="69"/>
        <v>0</v>
      </c>
      <c r="K54" s="132">
        <f t="shared" si="70"/>
        <v>0</v>
      </c>
      <c r="L54" s="39" t="e">
        <f t="shared" si="74"/>
        <v>#VALUE!</v>
      </c>
      <c r="M54" s="40" t="e">
        <f t="shared" si="71"/>
        <v>#VALUE!</v>
      </c>
      <c r="N54" s="238" t="e">
        <f t="shared" si="72"/>
        <v>#VALUE!</v>
      </c>
      <c r="O54" s="238" t="e">
        <f t="shared" si="75"/>
        <v>#VALUE!</v>
      </c>
      <c r="P54" s="207">
        <f t="shared" si="3"/>
        <v>0</v>
      </c>
      <c r="Q54" s="70"/>
      <c r="R54" s="208" t="e">
        <f t="shared" si="4"/>
        <v>#VALUE!</v>
      </c>
      <c r="S54" s="207" t="e">
        <f t="shared" si="5"/>
        <v>#DIV/0!</v>
      </c>
      <c r="T54" s="70"/>
      <c r="U54" s="192" t="e">
        <f t="shared" si="6"/>
        <v>#VALUE!</v>
      </c>
      <c r="V54" s="206">
        <f t="shared" si="7"/>
        <v>0</v>
      </c>
      <c r="W54" s="70"/>
      <c r="X54" s="208" t="e">
        <f t="shared" si="8"/>
        <v>#VALUE!</v>
      </c>
      <c r="Y54" s="207" t="e">
        <f t="shared" si="9"/>
        <v>#DIV/0!</v>
      </c>
      <c r="Z54" s="70"/>
      <c r="AA54" s="192" t="e">
        <f t="shared" si="10"/>
        <v>#VALUE!</v>
      </c>
      <c r="AB54" s="206">
        <f t="shared" si="11"/>
        <v>0</v>
      </c>
      <c r="AC54" s="70"/>
      <c r="AD54" s="208" t="e">
        <f t="shared" si="12"/>
        <v>#VALUE!</v>
      </c>
      <c r="AE54" s="207" t="e">
        <f t="shared" si="13"/>
        <v>#DIV/0!</v>
      </c>
      <c r="AF54" s="70"/>
      <c r="AG54" s="192" t="e">
        <f t="shared" si="14"/>
        <v>#VALUE!</v>
      </c>
      <c r="AH54" s="206">
        <f t="shared" si="15"/>
        <v>0</v>
      </c>
      <c r="AI54" s="70"/>
      <c r="AJ54" s="208" t="e">
        <f t="shared" si="16"/>
        <v>#VALUE!</v>
      </c>
      <c r="AK54" s="207" t="e">
        <f t="shared" si="17"/>
        <v>#DIV/0!</v>
      </c>
      <c r="AL54" s="70"/>
      <c r="AM54" s="192" t="e">
        <f t="shared" si="18"/>
        <v>#VALUE!</v>
      </c>
      <c r="AN54" s="206">
        <f t="shared" si="19"/>
        <v>0</v>
      </c>
      <c r="AO54" s="70"/>
      <c r="AP54" s="208" t="e">
        <f t="shared" si="20"/>
        <v>#VALUE!</v>
      </c>
      <c r="AQ54" s="207" t="e">
        <f t="shared" si="21"/>
        <v>#DIV/0!</v>
      </c>
      <c r="AR54" s="70"/>
      <c r="AS54" s="192" t="e">
        <f t="shared" si="22"/>
        <v>#VALUE!</v>
      </c>
      <c r="AT54" s="206">
        <f t="shared" si="23"/>
        <v>0</v>
      </c>
      <c r="AU54" s="70"/>
      <c r="AV54" s="208" t="e">
        <f t="shared" si="24"/>
        <v>#VALUE!</v>
      </c>
      <c r="AW54" s="207" t="e">
        <f t="shared" si="25"/>
        <v>#DIV/0!</v>
      </c>
      <c r="AX54" s="70"/>
      <c r="AY54" s="192" t="e">
        <f t="shared" si="26"/>
        <v>#VALUE!</v>
      </c>
      <c r="AZ54" s="206">
        <f t="shared" si="27"/>
        <v>0</v>
      </c>
      <c r="BA54" s="70"/>
      <c r="BB54" s="208" t="e">
        <f t="shared" si="28"/>
        <v>#VALUE!</v>
      </c>
      <c r="BC54" s="207" t="e">
        <f t="shared" si="29"/>
        <v>#DIV/0!</v>
      </c>
      <c r="BD54" s="70"/>
      <c r="BE54" s="192" t="e">
        <f t="shared" si="30"/>
        <v>#VALUE!</v>
      </c>
      <c r="BF54" s="206">
        <f t="shared" si="31"/>
        <v>0</v>
      </c>
      <c r="BG54" s="70"/>
      <c r="BH54" s="208" t="e">
        <f t="shared" si="32"/>
        <v>#VALUE!</v>
      </c>
      <c r="BI54" s="207" t="e">
        <f t="shared" si="33"/>
        <v>#DIV/0!</v>
      </c>
      <c r="BJ54" s="70"/>
      <c r="BK54" s="192" t="e">
        <f t="shared" si="34"/>
        <v>#VALUE!</v>
      </c>
      <c r="BL54" s="206">
        <f t="shared" si="35"/>
        <v>0</v>
      </c>
      <c r="BM54" s="70"/>
      <c r="BN54" s="208" t="e">
        <f t="shared" si="36"/>
        <v>#VALUE!</v>
      </c>
      <c r="BO54" s="207" t="e">
        <f t="shared" si="37"/>
        <v>#DIV/0!</v>
      </c>
      <c r="BP54" s="70"/>
      <c r="BQ54" s="192" t="e">
        <f t="shared" si="38"/>
        <v>#VALUE!</v>
      </c>
      <c r="BR54" s="206">
        <f t="shared" si="39"/>
        <v>0</v>
      </c>
      <c r="BS54" s="70"/>
      <c r="BT54" s="208" t="e">
        <f t="shared" si="40"/>
        <v>#VALUE!</v>
      </c>
      <c r="BU54" s="207" t="e">
        <f t="shared" si="41"/>
        <v>#DIV/0!</v>
      </c>
      <c r="BV54" s="70"/>
      <c r="BW54" s="192" t="e">
        <f t="shared" si="42"/>
        <v>#VALUE!</v>
      </c>
      <c r="BX54" s="206">
        <f t="shared" si="43"/>
        <v>0</v>
      </c>
      <c r="BY54" s="70"/>
      <c r="BZ54" s="208" t="e">
        <f t="shared" si="44"/>
        <v>#VALUE!</v>
      </c>
      <c r="CA54" s="207" t="e">
        <f t="shared" si="45"/>
        <v>#DIV/0!</v>
      </c>
      <c r="CB54" s="70"/>
      <c r="CC54" s="192" t="e">
        <f t="shared" si="46"/>
        <v>#VALUE!</v>
      </c>
      <c r="CD54" s="206">
        <f t="shared" si="47"/>
        <v>0</v>
      </c>
      <c r="CE54" s="70"/>
      <c r="CF54" s="208" t="e">
        <f t="shared" si="48"/>
        <v>#VALUE!</v>
      </c>
      <c r="CG54" s="207" t="e">
        <f t="shared" si="49"/>
        <v>#DIV/0!</v>
      </c>
      <c r="CH54" s="70"/>
      <c r="CI54" s="192" t="e">
        <f t="shared" si="50"/>
        <v>#VALUE!</v>
      </c>
      <c r="CJ54" s="207">
        <f t="shared" si="51"/>
        <v>0</v>
      </c>
      <c r="CK54" s="70">
        <f t="shared" si="52"/>
        <v>0</v>
      </c>
      <c r="CL54" s="192" t="e">
        <f t="shared" si="53"/>
        <v>#VALUE!</v>
      </c>
      <c r="CM54" s="207" t="e">
        <f t="shared" si="54"/>
        <v>#DIV/0!</v>
      </c>
      <c r="CN54" s="70">
        <f t="shared" si="55"/>
        <v>0</v>
      </c>
      <c r="CO54" s="192" t="e">
        <f t="shared" si="56"/>
        <v>#VALUE!</v>
      </c>
      <c r="CP54" s="207">
        <f t="shared" si="57"/>
        <v>100</v>
      </c>
      <c r="CQ54" s="70">
        <f t="shared" si="58"/>
        <v>67</v>
      </c>
      <c r="CR54" s="192" t="e">
        <f t="shared" si="59"/>
        <v>#VALUE!</v>
      </c>
      <c r="CS54" s="207" t="e">
        <f t="shared" si="60"/>
        <v>#DIV/0!</v>
      </c>
      <c r="CT54" s="70">
        <f t="shared" si="61"/>
        <v>0</v>
      </c>
      <c r="CU54" s="192" t="e">
        <f t="shared" si="62"/>
        <v>#VALUE!</v>
      </c>
      <c r="CV54" s="202">
        <f t="shared" si="63"/>
        <v>0</v>
      </c>
      <c r="CW54" s="70">
        <f t="shared" si="64"/>
        <v>0</v>
      </c>
      <c r="CX54" s="192" t="e">
        <f t="shared" si="65"/>
        <v>#VALUE!</v>
      </c>
      <c r="CY54" s="202">
        <f t="shared" si="66"/>
        <v>1</v>
      </c>
      <c r="CZ54" s="70">
        <f t="shared" si="67"/>
        <v>67</v>
      </c>
      <c r="DA54" s="192" t="e">
        <f t="shared" si="68"/>
        <v>#VALUE!</v>
      </c>
      <c r="DB54" s="209"/>
    </row>
    <row r="55" spans="1:106" s="210" customFormat="1">
      <c r="A55" s="258" t="s">
        <v>651</v>
      </c>
      <c r="B55" s="460" t="s">
        <v>999</v>
      </c>
      <c r="C55" s="308" t="s">
        <v>1000</v>
      </c>
      <c r="D55" s="309" t="s">
        <v>502</v>
      </c>
      <c r="E55" s="315" t="s">
        <v>669</v>
      </c>
      <c r="F55" s="473">
        <v>4.47</v>
      </c>
      <c r="G55" s="478">
        <v>152</v>
      </c>
      <c r="H55" s="283">
        <f t="shared" si="76"/>
        <v>152</v>
      </c>
      <c r="I55" s="372">
        <f t="shared" si="76"/>
        <v>152</v>
      </c>
      <c r="J55" s="132">
        <f t="shared" si="69"/>
        <v>0</v>
      </c>
      <c r="K55" s="132">
        <f t="shared" si="70"/>
        <v>0</v>
      </c>
      <c r="L55" s="39" t="e">
        <f t="shared" si="74"/>
        <v>#VALUE!</v>
      </c>
      <c r="M55" s="40" t="e">
        <f t="shared" si="71"/>
        <v>#VALUE!</v>
      </c>
      <c r="N55" s="238" t="e">
        <f t="shared" si="72"/>
        <v>#VALUE!</v>
      </c>
      <c r="O55" s="238" t="e">
        <f t="shared" si="75"/>
        <v>#VALUE!</v>
      </c>
      <c r="P55" s="207">
        <f t="shared" si="3"/>
        <v>0</v>
      </c>
      <c r="Q55" s="70"/>
      <c r="R55" s="208" t="e">
        <f t="shared" si="4"/>
        <v>#VALUE!</v>
      </c>
      <c r="S55" s="207" t="e">
        <f t="shared" si="5"/>
        <v>#DIV/0!</v>
      </c>
      <c r="T55" s="70"/>
      <c r="U55" s="192" t="e">
        <f t="shared" si="6"/>
        <v>#VALUE!</v>
      </c>
      <c r="V55" s="206">
        <f t="shared" si="7"/>
        <v>0</v>
      </c>
      <c r="W55" s="70"/>
      <c r="X55" s="208" t="e">
        <f t="shared" si="8"/>
        <v>#VALUE!</v>
      </c>
      <c r="Y55" s="207" t="e">
        <f t="shared" si="9"/>
        <v>#DIV/0!</v>
      </c>
      <c r="Z55" s="70"/>
      <c r="AA55" s="192" t="e">
        <f t="shared" si="10"/>
        <v>#VALUE!</v>
      </c>
      <c r="AB55" s="206">
        <f t="shared" si="11"/>
        <v>0</v>
      </c>
      <c r="AC55" s="70"/>
      <c r="AD55" s="208" t="e">
        <f t="shared" si="12"/>
        <v>#VALUE!</v>
      </c>
      <c r="AE55" s="207" t="e">
        <f t="shared" si="13"/>
        <v>#DIV/0!</v>
      </c>
      <c r="AF55" s="70"/>
      <c r="AG55" s="192" t="e">
        <f t="shared" si="14"/>
        <v>#VALUE!</v>
      </c>
      <c r="AH55" s="206">
        <f t="shared" si="15"/>
        <v>0</v>
      </c>
      <c r="AI55" s="70"/>
      <c r="AJ55" s="208" t="e">
        <f t="shared" si="16"/>
        <v>#VALUE!</v>
      </c>
      <c r="AK55" s="207" t="e">
        <f t="shared" si="17"/>
        <v>#DIV/0!</v>
      </c>
      <c r="AL55" s="70"/>
      <c r="AM55" s="192" t="e">
        <f t="shared" si="18"/>
        <v>#VALUE!</v>
      </c>
      <c r="AN55" s="206">
        <f t="shared" si="19"/>
        <v>0</v>
      </c>
      <c r="AO55" s="70"/>
      <c r="AP55" s="208" t="e">
        <f t="shared" si="20"/>
        <v>#VALUE!</v>
      </c>
      <c r="AQ55" s="207" t="e">
        <f t="shared" si="21"/>
        <v>#DIV/0!</v>
      </c>
      <c r="AR55" s="70"/>
      <c r="AS55" s="192" t="e">
        <f t="shared" si="22"/>
        <v>#VALUE!</v>
      </c>
      <c r="AT55" s="206">
        <f t="shared" si="23"/>
        <v>0</v>
      </c>
      <c r="AU55" s="70"/>
      <c r="AV55" s="208" t="e">
        <f t="shared" si="24"/>
        <v>#VALUE!</v>
      </c>
      <c r="AW55" s="207" t="e">
        <f t="shared" si="25"/>
        <v>#DIV/0!</v>
      </c>
      <c r="AX55" s="70"/>
      <c r="AY55" s="192" t="e">
        <f t="shared" si="26"/>
        <v>#VALUE!</v>
      </c>
      <c r="AZ55" s="206">
        <f t="shared" si="27"/>
        <v>0</v>
      </c>
      <c r="BA55" s="70"/>
      <c r="BB55" s="208" t="e">
        <f t="shared" si="28"/>
        <v>#VALUE!</v>
      </c>
      <c r="BC55" s="207" t="e">
        <f t="shared" si="29"/>
        <v>#DIV/0!</v>
      </c>
      <c r="BD55" s="70"/>
      <c r="BE55" s="192" t="e">
        <f t="shared" si="30"/>
        <v>#VALUE!</v>
      </c>
      <c r="BF55" s="206">
        <f t="shared" si="31"/>
        <v>0</v>
      </c>
      <c r="BG55" s="70"/>
      <c r="BH55" s="208" t="e">
        <f t="shared" si="32"/>
        <v>#VALUE!</v>
      </c>
      <c r="BI55" s="207" t="e">
        <f t="shared" si="33"/>
        <v>#DIV/0!</v>
      </c>
      <c r="BJ55" s="70"/>
      <c r="BK55" s="192" t="e">
        <f t="shared" si="34"/>
        <v>#VALUE!</v>
      </c>
      <c r="BL55" s="206">
        <f t="shared" si="35"/>
        <v>0</v>
      </c>
      <c r="BM55" s="70"/>
      <c r="BN55" s="208" t="e">
        <f t="shared" si="36"/>
        <v>#VALUE!</v>
      </c>
      <c r="BO55" s="207" t="e">
        <f t="shared" si="37"/>
        <v>#DIV/0!</v>
      </c>
      <c r="BP55" s="70"/>
      <c r="BQ55" s="192" t="e">
        <f t="shared" si="38"/>
        <v>#VALUE!</v>
      </c>
      <c r="BR55" s="206">
        <f t="shared" si="39"/>
        <v>0</v>
      </c>
      <c r="BS55" s="70"/>
      <c r="BT55" s="208" t="e">
        <f t="shared" si="40"/>
        <v>#VALUE!</v>
      </c>
      <c r="BU55" s="207" t="e">
        <f t="shared" si="41"/>
        <v>#DIV/0!</v>
      </c>
      <c r="BV55" s="70"/>
      <c r="BW55" s="192" t="e">
        <f t="shared" si="42"/>
        <v>#VALUE!</v>
      </c>
      <c r="BX55" s="206">
        <f t="shared" si="43"/>
        <v>0</v>
      </c>
      <c r="BY55" s="70"/>
      <c r="BZ55" s="208" t="e">
        <f t="shared" si="44"/>
        <v>#VALUE!</v>
      </c>
      <c r="CA55" s="207" t="e">
        <f t="shared" si="45"/>
        <v>#DIV/0!</v>
      </c>
      <c r="CB55" s="70"/>
      <c r="CC55" s="192" t="e">
        <f t="shared" si="46"/>
        <v>#VALUE!</v>
      </c>
      <c r="CD55" s="206">
        <f t="shared" si="47"/>
        <v>0</v>
      </c>
      <c r="CE55" s="70"/>
      <c r="CF55" s="208" t="e">
        <f t="shared" si="48"/>
        <v>#VALUE!</v>
      </c>
      <c r="CG55" s="207" t="e">
        <f t="shared" si="49"/>
        <v>#DIV/0!</v>
      </c>
      <c r="CH55" s="70"/>
      <c r="CI55" s="192" t="e">
        <f t="shared" si="50"/>
        <v>#VALUE!</v>
      </c>
      <c r="CJ55" s="207">
        <f t="shared" si="51"/>
        <v>0</v>
      </c>
      <c r="CK55" s="70">
        <f t="shared" si="52"/>
        <v>0</v>
      </c>
      <c r="CL55" s="192" t="e">
        <f t="shared" si="53"/>
        <v>#VALUE!</v>
      </c>
      <c r="CM55" s="207" t="e">
        <f t="shared" si="54"/>
        <v>#DIV/0!</v>
      </c>
      <c r="CN55" s="70">
        <f t="shared" si="55"/>
        <v>0</v>
      </c>
      <c r="CO55" s="192" t="e">
        <f t="shared" si="56"/>
        <v>#VALUE!</v>
      </c>
      <c r="CP55" s="207">
        <f t="shared" si="57"/>
        <v>100</v>
      </c>
      <c r="CQ55" s="70">
        <f t="shared" si="58"/>
        <v>152</v>
      </c>
      <c r="CR55" s="192" t="e">
        <f t="shared" si="59"/>
        <v>#VALUE!</v>
      </c>
      <c r="CS55" s="207" t="e">
        <f t="shared" si="60"/>
        <v>#DIV/0!</v>
      </c>
      <c r="CT55" s="70">
        <f t="shared" si="61"/>
        <v>0</v>
      </c>
      <c r="CU55" s="192" t="e">
        <f t="shared" si="62"/>
        <v>#VALUE!</v>
      </c>
      <c r="CV55" s="202">
        <f t="shared" si="63"/>
        <v>0</v>
      </c>
      <c r="CW55" s="70">
        <f t="shared" si="64"/>
        <v>0</v>
      </c>
      <c r="CX55" s="192" t="e">
        <f t="shared" si="65"/>
        <v>#VALUE!</v>
      </c>
      <c r="CY55" s="202">
        <f t="shared" si="66"/>
        <v>1</v>
      </c>
      <c r="CZ55" s="70">
        <f t="shared" si="67"/>
        <v>152</v>
      </c>
      <c r="DA55" s="192" t="e">
        <f t="shared" si="68"/>
        <v>#VALUE!</v>
      </c>
      <c r="DB55" s="209"/>
    </row>
    <row r="56" spans="1:106" s="210" customFormat="1">
      <c r="A56" s="258" t="s">
        <v>652</v>
      </c>
      <c r="B56" s="460" t="s">
        <v>503</v>
      </c>
      <c r="C56" s="308" t="s">
        <v>504</v>
      </c>
      <c r="D56" s="309" t="s">
        <v>505</v>
      </c>
      <c r="E56" s="315" t="s">
        <v>669</v>
      </c>
      <c r="F56" s="476">
        <v>4.16</v>
      </c>
      <c r="G56" s="478">
        <v>315</v>
      </c>
      <c r="H56" s="283">
        <f t="shared" si="76"/>
        <v>315</v>
      </c>
      <c r="I56" s="372">
        <f t="shared" si="76"/>
        <v>315</v>
      </c>
      <c r="J56" s="132">
        <f t="shared" si="69"/>
        <v>0</v>
      </c>
      <c r="K56" s="132">
        <f t="shared" si="70"/>
        <v>0</v>
      </c>
      <c r="L56" s="39" t="e">
        <f t="shared" ref="L56:L72" si="77">ROUND((F56*(1+$M$8))*(1+$G$8),2)</f>
        <v>#VALUE!</v>
      </c>
      <c r="M56" s="40" t="e">
        <f t="shared" si="71"/>
        <v>#VALUE!</v>
      </c>
      <c r="N56" s="238" t="e">
        <f t="shared" si="72"/>
        <v>#VALUE!</v>
      </c>
      <c r="O56" s="238" t="e">
        <f t="shared" si="75"/>
        <v>#VALUE!</v>
      </c>
      <c r="P56" s="207">
        <f t="shared" si="3"/>
        <v>0</v>
      </c>
      <c r="Q56" s="70"/>
      <c r="R56" s="208" t="e">
        <f t="shared" si="4"/>
        <v>#VALUE!</v>
      </c>
      <c r="S56" s="207" t="e">
        <f t="shared" si="5"/>
        <v>#DIV/0!</v>
      </c>
      <c r="T56" s="70"/>
      <c r="U56" s="192" t="e">
        <f t="shared" si="6"/>
        <v>#VALUE!</v>
      </c>
      <c r="V56" s="206">
        <f t="shared" si="7"/>
        <v>0</v>
      </c>
      <c r="W56" s="70"/>
      <c r="X56" s="208" t="e">
        <f t="shared" si="8"/>
        <v>#VALUE!</v>
      </c>
      <c r="Y56" s="207" t="e">
        <f t="shared" si="9"/>
        <v>#DIV/0!</v>
      </c>
      <c r="Z56" s="70"/>
      <c r="AA56" s="192" t="e">
        <f t="shared" si="10"/>
        <v>#VALUE!</v>
      </c>
      <c r="AB56" s="206">
        <f t="shared" si="11"/>
        <v>0</v>
      </c>
      <c r="AC56" s="70"/>
      <c r="AD56" s="208" t="e">
        <f t="shared" si="12"/>
        <v>#VALUE!</v>
      </c>
      <c r="AE56" s="207" t="e">
        <f t="shared" si="13"/>
        <v>#DIV/0!</v>
      </c>
      <c r="AF56" s="70"/>
      <c r="AG56" s="192" t="e">
        <f t="shared" si="14"/>
        <v>#VALUE!</v>
      </c>
      <c r="AH56" s="206">
        <f t="shared" si="15"/>
        <v>0</v>
      </c>
      <c r="AI56" s="70"/>
      <c r="AJ56" s="208" t="e">
        <f t="shared" si="16"/>
        <v>#VALUE!</v>
      </c>
      <c r="AK56" s="207" t="e">
        <f t="shared" si="17"/>
        <v>#DIV/0!</v>
      </c>
      <c r="AL56" s="70"/>
      <c r="AM56" s="192" t="e">
        <f t="shared" si="18"/>
        <v>#VALUE!</v>
      </c>
      <c r="AN56" s="206">
        <f t="shared" si="19"/>
        <v>0</v>
      </c>
      <c r="AO56" s="70"/>
      <c r="AP56" s="208" t="e">
        <f t="shared" si="20"/>
        <v>#VALUE!</v>
      </c>
      <c r="AQ56" s="207" t="e">
        <f t="shared" si="21"/>
        <v>#DIV/0!</v>
      </c>
      <c r="AR56" s="70"/>
      <c r="AS56" s="192" t="e">
        <f t="shared" si="22"/>
        <v>#VALUE!</v>
      </c>
      <c r="AT56" s="206">
        <f t="shared" si="23"/>
        <v>0</v>
      </c>
      <c r="AU56" s="70"/>
      <c r="AV56" s="208" t="e">
        <f t="shared" si="24"/>
        <v>#VALUE!</v>
      </c>
      <c r="AW56" s="207" t="e">
        <f t="shared" si="25"/>
        <v>#DIV/0!</v>
      </c>
      <c r="AX56" s="70"/>
      <c r="AY56" s="192" t="e">
        <f t="shared" si="26"/>
        <v>#VALUE!</v>
      </c>
      <c r="AZ56" s="206">
        <f t="shared" si="27"/>
        <v>0</v>
      </c>
      <c r="BA56" s="70"/>
      <c r="BB56" s="208" t="e">
        <f t="shared" si="28"/>
        <v>#VALUE!</v>
      </c>
      <c r="BC56" s="207" t="e">
        <f t="shared" si="29"/>
        <v>#DIV/0!</v>
      </c>
      <c r="BD56" s="70"/>
      <c r="BE56" s="192" t="e">
        <f t="shared" si="30"/>
        <v>#VALUE!</v>
      </c>
      <c r="BF56" s="206">
        <f t="shared" si="31"/>
        <v>0</v>
      </c>
      <c r="BG56" s="70"/>
      <c r="BH56" s="208" t="e">
        <f t="shared" si="32"/>
        <v>#VALUE!</v>
      </c>
      <c r="BI56" s="207" t="e">
        <f t="shared" si="33"/>
        <v>#DIV/0!</v>
      </c>
      <c r="BJ56" s="70"/>
      <c r="BK56" s="192" t="e">
        <f t="shared" si="34"/>
        <v>#VALUE!</v>
      </c>
      <c r="BL56" s="206">
        <f t="shared" si="35"/>
        <v>0</v>
      </c>
      <c r="BM56" s="70"/>
      <c r="BN56" s="208" t="e">
        <f t="shared" si="36"/>
        <v>#VALUE!</v>
      </c>
      <c r="BO56" s="207" t="e">
        <f t="shared" si="37"/>
        <v>#DIV/0!</v>
      </c>
      <c r="BP56" s="70"/>
      <c r="BQ56" s="192" t="e">
        <f t="shared" si="38"/>
        <v>#VALUE!</v>
      </c>
      <c r="BR56" s="206">
        <f t="shared" si="39"/>
        <v>0</v>
      </c>
      <c r="BS56" s="70"/>
      <c r="BT56" s="208" t="e">
        <f t="shared" si="40"/>
        <v>#VALUE!</v>
      </c>
      <c r="BU56" s="207" t="e">
        <f t="shared" si="41"/>
        <v>#DIV/0!</v>
      </c>
      <c r="BV56" s="70"/>
      <c r="BW56" s="192" t="e">
        <f t="shared" si="42"/>
        <v>#VALUE!</v>
      </c>
      <c r="BX56" s="206">
        <f t="shared" si="43"/>
        <v>0</v>
      </c>
      <c r="BY56" s="70"/>
      <c r="BZ56" s="208" t="e">
        <f t="shared" si="44"/>
        <v>#VALUE!</v>
      </c>
      <c r="CA56" s="207" t="e">
        <f t="shared" si="45"/>
        <v>#DIV/0!</v>
      </c>
      <c r="CB56" s="70"/>
      <c r="CC56" s="192" t="e">
        <f t="shared" si="46"/>
        <v>#VALUE!</v>
      </c>
      <c r="CD56" s="206">
        <f t="shared" si="47"/>
        <v>0</v>
      </c>
      <c r="CE56" s="70"/>
      <c r="CF56" s="208" t="e">
        <f t="shared" si="48"/>
        <v>#VALUE!</v>
      </c>
      <c r="CG56" s="207" t="e">
        <f t="shared" si="49"/>
        <v>#DIV/0!</v>
      </c>
      <c r="CH56" s="70"/>
      <c r="CI56" s="192" t="e">
        <f t="shared" si="50"/>
        <v>#VALUE!</v>
      </c>
      <c r="CJ56" s="207">
        <f t="shared" si="51"/>
        <v>0</v>
      </c>
      <c r="CK56" s="70">
        <f t="shared" si="52"/>
        <v>0</v>
      </c>
      <c r="CL56" s="192" t="e">
        <f t="shared" si="53"/>
        <v>#VALUE!</v>
      </c>
      <c r="CM56" s="207" t="e">
        <f t="shared" si="54"/>
        <v>#DIV/0!</v>
      </c>
      <c r="CN56" s="70">
        <f t="shared" si="55"/>
        <v>0</v>
      </c>
      <c r="CO56" s="192" t="e">
        <f t="shared" si="56"/>
        <v>#VALUE!</v>
      </c>
      <c r="CP56" s="207">
        <f t="shared" si="57"/>
        <v>100</v>
      </c>
      <c r="CQ56" s="70">
        <f t="shared" si="58"/>
        <v>315</v>
      </c>
      <c r="CR56" s="192" t="e">
        <f t="shared" si="59"/>
        <v>#VALUE!</v>
      </c>
      <c r="CS56" s="207" t="e">
        <f t="shared" si="60"/>
        <v>#DIV/0!</v>
      </c>
      <c r="CT56" s="70">
        <f t="shared" si="61"/>
        <v>0</v>
      </c>
      <c r="CU56" s="192" t="e">
        <f t="shared" si="62"/>
        <v>#VALUE!</v>
      </c>
      <c r="CV56" s="202">
        <f t="shared" si="63"/>
        <v>0</v>
      </c>
      <c r="CW56" s="70">
        <f t="shared" si="64"/>
        <v>0</v>
      </c>
      <c r="CX56" s="192" t="e">
        <f t="shared" si="65"/>
        <v>#VALUE!</v>
      </c>
      <c r="CY56" s="202">
        <f t="shared" si="66"/>
        <v>1</v>
      </c>
      <c r="CZ56" s="70">
        <f t="shared" si="67"/>
        <v>315</v>
      </c>
      <c r="DA56" s="192" t="e">
        <f t="shared" si="68"/>
        <v>#VALUE!</v>
      </c>
      <c r="DB56" s="209"/>
    </row>
    <row r="57" spans="1:106" s="210" customFormat="1">
      <c r="A57" s="258" t="s">
        <v>653</v>
      </c>
      <c r="B57" s="315" t="s">
        <v>696</v>
      </c>
      <c r="C57" s="308" t="s">
        <v>598</v>
      </c>
      <c r="D57" s="305" t="s">
        <v>599</v>
      </c>
      <c r="E57" s="315" t="s">
        <v>669</v>
      </c>
      <c r="F57" s="475">
        <v>24.07</v>
      </c>
      <c r="G57" s="474">
        <v>43</v>
      </c>
      <c r="H57" s="283">
        <f t="shared" si="76"/>
        <v>43</v>
      </c>
      <c r="I57" s="372">
        <f t="shared" si="76"/>
        <v>43</v>
      </c>
      <c r="J57" s="132">
        <f t="shared" si="69"/>
        <v>0</v>
      </c>
      <c r="K57" s="132">
        <f t="shared" si="70"/>
        <v>0</v>
      </c>
      <c r="L57" s="39" t="e">
        <f t="shared" si="77"/>
        <v>#VALUE!</v>
      </c>
      <c r="M57" s="40" t="e">
        <f t="shared" si="71"/>
        <v>#VALUE!</v>
      </c>
      <c r="N57" s="238" t="e">
        <f t="shared" si="72"/>
        <v>#VALUE!</v>
      </c>
      <c r="O57" s="238" t="e">
        <f t="shared" si="75"/>
        <v>#VALUE!</v>
      </c>
      <c r="P57" s="207">
        <f t="shared" si="3"/>
        <v>0</v>
      </c>
      <c r="Q57" s="70"/>
      <c r="R57" s="208" t="e">
        <f t="shared" si="4"/>
        <v>#VALUE!</v>
      </c>
      <c r="S57" s="207" t="e">
        <f t="shared" si="5"/>
        <v>#DIV/0!</v>
      </c>
      <c r="T57" s="70"/>
      <c r="U57" s="192" t="e">
        <f t="shared" si="6"/>
        <v>#VALUE!</v>
      </c>
      <c r="V57" s="206">
        <f t="shared" si="7"/>
        <v>0</v>
      </c>
      <c r="W57" s="70"/>
      <c r="X57" s="208" t="e">
        <f t="shared" si="8"/>
        <v>#VALUE!</v>
      </c>
      <c r="Y57" s="207" t="e">
        <f t="shared" si="9"/>
        <v>#DIV/0!</v>
      </c>
      <c r="Z57" s="70"/>
      <c r="AA57" s="192" t="e">
        <f t="shared" si="10"/>
        <v>#VALUE!</v>
      </c>
      <c r="AB57" s="206">
        <f t="shared" si="11"/>
        <v>0</v>
      </c>
      <c r="AC57" s="70"/>
      <c r="AD57" s="208" t="e">
        <f t="shared" si="12"/>
        <v>#VALUE!</v>
      </c>
      <c r="AE57" s="207" t="e">
        <f t="shared" si="13"/>
        <v>#DIV/0!</v>
      </c>
      <c r="AF57" s="70"/>
      <c r="AG57" s="192" t="e">
        <f t="shared" si="14"/>
        <v>#VALUE!</v>
      </c>
      <c r="AH57" s="206">
        <f t="shared" si="15"/>
        <v>0</v>
      </c>
      <c r="AI57" s="70"/>
      <c r="AJ57" s="208" t="e">
        <f t="shared" si="16"/>
        <v>#VALUE!</v>
      </c>
      <c r="AK57" s="207" t="e">
        <f t="shared" si="17"/>
        <v>#DIV/0!</v>
      </c>
      <c r="AL57" s="70"/>
      <c r="AM57" s="192" t="e">
        <f t="shared" si="18"/>
        <v>#VALUE!</v>
      </c>
      <c r="AN57" s="206">
        <f t="shared" si="19"/>
        <v>0</v>
      </c>
      <c r="AO57" s="70"/>
      <c r="AP57" s="208" t="e">
        <f t="shared" si="20"/>
        <v>#VALUE!</v>
      </c>
      <c r="AQ57" s="207" t="e">
        <f t="shared" si="21"/>
        <v>#DIV/0!</v>
      </c>
      <c r="AR57" s="70"/>
      <c r="AS57" s="192" t="e">
        <f t="shared" si="22"/>
        <v>#VALUE!</v>
      </c>
      <c r="AT57" s="206">
        <f t="shared" si="23"/>
        <v>0</v>
      </c>
      <c r="AU57" s="70"/>
      <c r="AV57" s="208" t="e">
        <f t="shared" si="24"/>
        <v>#VALUE!</v>
      </c>
      <c r="AW57" s="207" t="e">
        <f t="shared" si="25"/>
        <v>#DIV/0!</v>
      </c>
      <c r="AX57" s="70"/>
      <c r="AY57" s="192" t="e">
        <f t="shared" si="26"/>
        <v>#VALUE!</v>
      </c>
      <c r="AZ57" s="206">
        <f t="shared" si="27"/>
        <v>0</v>
      </c>
      <c r="BA57" s="70"/>
      <c r="BB57" s="208" t="e">
        <f t="shared" si="28"/>
        <v>#VALUE!</v>
      </c>
      <c r="BC57" s="207" t="e">
        <f t="shared" si="29"/>
        <v>#DIV/0!</v>
      </c>
      <c r="BD57" s="70"/>
      <c r="BE57" s="192" t="e">
        <f t="shared" si="30"/>
        <v>#VALUE!</v>
      </c>
      <c r="BF57" s="206">
        <f t="shared" si="31"/>
        <v>0</v>
      </c>
      <c r="BG57" s="70"/>
      <c r="BH57" s="208" t="e">
        <f t="shared" si="32"/>
        <v>#VALUE!</v>
      </c>
      <c r="BI57" s="207" t="e">
        <f t="shared" si="33"/>
        <v>#DIV/0!</v>
      </c>
      <c r="BJ57" s="70"/>
      <c r="BK57" s="192" t="e">
        <f t="shared" si="34"/>
        <v>#VALUE!</v>
      </c>
      <c r="BL57" s="206">
        <f t="shared" si="35"/>
        <v>0</v>
      </c>
      <c r="BM57" s="70"/>
      <c r="BN57" s="208" t="e">
        <f t="shared" si="36"/>
        <v>#VALUE!</v>
      </c>
      <c r="BO57" s="207" t="e">
        <f t="shared" si="37"/>
        <v>#DIV/0!</v>
      </c>
      <c r="BP57" s="70"/>
      <c r="BQ57" s="192" t="e">
        <f t="shared" si="38"/>
        <v>#VALUE!</v>
      </c>
      <c r="BR57" s="206">
        <f t="shared" si="39"/>
        <v>0</v>
      </c>
      <c r="BS57" s="70"/>
      <c r="BT57" s="208" t="e">
        <f t="shared" si="40"/>
        <v>#VALUE!</v>
      </c>
      <c r="BU57" s="207" t="e">
        <f t="shared" si="41"/>
        <v>#DIV/0!</v>
      </c>
      <c r="BV57" s="70"/>
      <c r="BW57" s="192" t="e">
        <f t="shared" si="42"/>
        <v>#VALUE!</v>
      </c>
      <c r="BX57" s="206">
        <f t="shared" si="43"/>
        <v>0</v>
      </c>
      <c r="BY57" s="70"/>
      <c r="BZ57" s="208" t="e">
        <f t="shared" si="44"/>
        <v>#VALUE!</v>
      </c>
      <c r="CA57" s="207" t="e">
        <f t="shared" si="45"/>
        <v>#DIV/0!</v>
      </c>
      <c r="CB57" s="70"/>
      <c r="CC57" s="192" t="e">
        <f t="shared" si="46"/>
        <v>#VALUE!</v>
      </c>
      <c r="CD57" s="206">
        <f t="shared" si="47"/>
        <v>0</v>
      </c>
      <c r="CE57" s="70"/>
      <c r="CF57" s="208" t="e">
        <f t="shared" si="48"/>
        <v>#VALUE!</v>
      </c>
      <c r="CG57" s="207" t="e">
        <f t="shared" si="49"/>
        <v>#DIV/0!</v>
      </c>
      <c r="CH57" s="70"/>
      <c r="CI57" s="192" t="e">
        <f t="shared" si="50"/>
        <v>#VALUE!</v>
      </c>
      <c r="CJ57" s="207">
        <f t="shared" si="51"/>
        <v>0</v>
      </c>
      <c r="CK57" s="70">
        <f t="shared" si="52"/>
        <v>0</v>
      </c>
      <c r="CL57" s="192" t="e">
        <f t="shared" si="53"/>
        <v>#VALUE!</v>
      </c>
      <c r="CM57" s="207" t="e">
        <f t="shared" si="54"/>
        <v>#DIV/0!</v>
      </c>
      <c r="CN57" s="70">
        <f t="shared" si="55"/>
        <v>0</v>
      </c>
      <c r="CO57" s="192" t="e">
        <f t="shared" si="56"/>
        <v>#VALUE!</v>
      </c>
      <c r="CP57" s="207">
        <f t="shared" si="57"/>
        <v>100</v>
      </c>
      <c r="CQ57" s="70">
        <f t="shared" si="58"/>
        <v>43</v>
      </c>
      <c r="CR57" s="192" t="e">
        <f t="shared" si="59"/>
        <v>#VALUE!</v>
      </c>
      <c r="CS57" s="207" t="e">
        <f t="shared" si="60"/>
        <v>#DIV/0!</v>
      </c>
      <c r="CT57" s="70">
        <f t="shared" si="61"/>
        <v>0</v>
      </c>
      <c r="CU57" s="192" t="e">
        <f t="shared" si="62"/>
        <v>#VALUE!</v>
      </c>
      <c r="CV57" s="202">
        <f t="shared" si="63"/>
        <v>0</v>
      </c>
      <c r="CW57" s="70">
        <f t="shared" si="64"/>
        <v>0</v>
      </c>
      <c r="CX57" s="192" t="e">
        <f t="shared" si="65"/>
        <v>#VALUE!</v>
      </c>
      <c r="CY57" s="202">
        <f t="shared" si="66"/>
        <v>1</v>
      </c>
      <c r="CZ57" s="70">
        <f t="shared" si="67"/>
        <v>43</v>
      </c>
      <c r="DA57" s="192" t="e">
        <f t="shared" si="68"/>
        <v>#VALUE!</v>
      </c>
      <c r="DB57" s="209"/>
    </row>
    <row r="58" spans="1:106" s="210" customFormat="1" ht="28.5">
      <c r="A58" s="258" t="s">
        <v>654</v>
      </c>
      <c r="B58" s="315" t="s">
        <v>696</v>
      </c>
      <c r="C58" s="308" t="s">
        <v>506</v>
      </c>
      <c r="D58" s="310" t="s">
        <v>507</v>
      </c>
      <c r="E58" s="315" t="s">
        <v>669</v>
      </c>
      <c r="F58" s="473">
        <v>28.13</v>
      </c>
      <c r="G58" s="478">
        <v>9</v>
      </c>
      <c r="H58" s="283">
        <f t="shared" si="76"/>
        <v>9</v>
      </c>
      <c r="I58" s="372">
        <f t="shared" si="76"/>
        <v>9</v>
      </c>
      <c r="J58" s="132">
        <f t="shared" si="69"/>
        <v>0</v>
      </c>
      <c r="K58" s="132">
        <f t="shared" si="70"/>
        <v>0</v>
      </c>
      <c r="L58" s="39" t="e">
        <f t="shared" si="77"/>
        <v>#VALUE!</v>
      </c>
      <c r="M58" s="40" t="e">
        <f t="shared" si="71"/>
        <v>#VALUE!</v>
      </c>
      <c r="N58" s="238" t="e">
        <f t="shared" si="72"/>
        <v>#VALUE!</v>
      </c>
      <c r="O58" s="238" t="e">
        <f t="shared" si="75"/>
        <v>#VALUE!</v>
      </c>
      <c r="P58" s="207">
        <f t="shared" si="3"/>
        <v>0</v>
      </c>
      <c r="Q58" s="70"/>
      <c r="R58" s="208" t="e">
        <f t="shared" si="4"/>
        <v>#VALUE!</v>
      </c>
      <c r="S58" s="207" t="e">
        <f t="shared" si="5"/>
        <v>#DIV/0!</v>
      </c>
      <c r="T58" s="70"/>
      <c r="U58" s="192" t="e">
        <f t="shared" si="6"/>
        <v>#VALUE!</v>
      </c>
      <c r="V58" s="206">
        <f t="shared" si="7"/>
        <v>0</v>
      </c>
      <c r="W58" s="70"/>
      <c r="X58" s="208" t="e">
        <f t="shared" si="8"/>
        <v>#VALUE!</v>
      </c>
      <c r="Y58" s="207" t="e">
        <f t="shared" si="9"/>
        <v>#DIV/0!</v>
      </c>
      <c r="Z58" s="70"/>
      <c r="AA58" s="192" t="e">
        <f t="shared" si="10"/>
        <v>#VALUE!</v>
      </c>
      <c r="AB58" s="206">
        <f t="shared" si="11"/>
        <v>0</v>
      </c>
      <c r="AC58" s="70"/>
      <c r="AD58" s="208" t="e">
        <f t="shared" si="12"/>
        <v>#VALUE!</v>
      </c>
      <c r="AE58" s="207" t="e">
        <f t="shared" si="13"/>
        <v>#DIV/0!</v>
      </c>
      <c r="AF58" s="70"/>
      <c r="AG58" s="192" t="e">
        <f t="shared" si="14"/>
        <v>#VALUE!</v>
      </c>
      <c r="AH58" s="206">
        <f t="shared" si="15"/>
        <v>0</v>
      </c>
      <c r="AI58" s="70"/>
      <c r="AJ58" s="208" t="e">
        <f t="shared" si="16"/>
        <v>#VALUE!</v>
      </c>
      <c r="AK58" s="207" t="e">
        <f t="shared" si="17"/>
        <v>#DIV/0!</v>
      </c>
      <c r="AL58" s="70"/>
      <c r="AM58" s="192" t="e">
        <f t="shared" si="18"/>
        <v>#VALUE!</v>
      </c>
      <c r="AN58" s="206">
        <f t="shared" si="19"/>
        <v>0</v>
      </c>
      <c r="AO58" s="70"/>
      <c r="AP58" s="208" t="e">
        <f t="shared" si="20"/>
        <v>#VALUE!</v>
      </c>
      <c r="AQ58" s="207" t="e">
        <f t="shared" si="21"/>
        <v>#DIV/0!</v>
      </c>
      <c r="AR58" s="70"/>
      <c r="AS58" s="192" t="e">
        <f t="shared" si="22"/>
        <v>#VALUE!</v>
      </c>
      <c r="AT58" s="206">
        <f t="shared" si="23"/>
        <v>0</v>
      </c>
      <c r="AU58" s="70"/>
      <c r="AV58" s="208" t="e">
        <f t="shared" si="24"/>
        <v>#VALUE!</v>
      </c>
      <c r="AW58" s="207" t="e">
        <f t="shared" si="25"/>
        <v>#DIV/0!</v>
      </c>
      <c r="AX58" s="70"/>
      <c r="AY58" s="192" t="e">
        <f t="shared" si="26"/>
        <v>#VALUE!</v>
      </c>
      <c r="AZ58" s="206">
        <f t="shared" si="27"/>
        <v>0</v>
      </c>
      <c r="BA58" s="70"/>
      <c r="BB58" s="208" t="e">
        <f t="shared" si="28"/>
        <v>#VALUE!</v>
      </c>
      <c r="BC58" s="207" t="e">
        <f t="shared" si="29"/>
        <v>#DIV/0!</v>
      </c>
      <c r="BD58" s="70"/>
      <c r="BE58" s="192" t="e">
        <f t="shared" si="30"/>
        <v>#VALUE!</v>
      </c>
      <c r="BF58" s="206">
        <f t="shared" si="31"/>
        <v>0</v>
      </c>
      <c r="BG58" s="70"/>
      <c r="BH58" s="208" t="e">
        <f t="shared" si="32"/>
        <v>#VALUE!</v>
      </c>
      <c r="BI58" s="207" t="e">
        <f t="shared" si="33"/>
        <v>#DIV/0!</v>
      </c>
      <c r="BJ58" s="70"/>
      <c r="BK58" s="192" t="e">
        <f t="shared" si="34"/>
        <v>#VALUE!</v>
      </c>
      <c r="BL58" s="206">
        <f t="shared" si="35"/>
        <v>0</v>
      </c>
      <c r="BM58" s="70"/>
      <c r="BN58" s="208" t="e">
        <f t="shared" si="36"/>
        <v>#VALUE!</v>
      </c>
      <c r="BO58" s="207" t="e">
        <f t="shared" si="37"/>
        <v>#DIV/0!</v>
      </c>
      <c r="BP58" s="70"/>
      <c r="BQ58" s="192" t="e">
        <f t="shared" si="38"/>
        <v>#VALUE!</v>
      </c>
      <c r="BR58" s="206">
        <f t="shared" si="39"/>
        <v>0</v>
      </c>
      <c r="BS58" s="70"/>
      <c r="BT58" s="208" t="e">
        <f t="shared" si="40"/>
        <v>#VALUE!</v>
      </c>
      <c r="BU58" s="207" t="e">
        <f t="shared" si="41"/>
        <v>#DIV/0!</v>
      </c>
      <c r="BV58" s="70"/>
      <c r="BW58" s="192" t="e">
        <f t="shared" si="42"/>
        <v>#VALUE!</v>
      </c>
      <c r="BX58" s="206">
        <f t="shared" si="43"/>
        <v>0</v>
      </c>
      <c r="BY58" s="70"/>
      <c r="BZ58" s="208" t="e">
        <f t="shared" si="44"/>
        <v>#VALUE!</v>
      </c>
      <c r="CA58" s="207" t="e">
        <f t="shared" si="45"/>
        <v>#DIV/0!</v>
      </c>
      <c r="CB58" s="70"/>
      <c r="CC58" s="192" t="e">
        <f t="shared" si="46"/>
        <v>#VALUE!</v>
      </c>
      <c r="CD58" s="206">
        <f t="shared" si="47"/>
        <v>0</v>
      </c>
      <c r="CE58" s="70"/>
      <c r="CF58" s="208" t="e">
        <f t="shared" si="48"/>
        <v>#VALUE!</v>
      </c>
      <c r="CG58" s="207" t="e">
        <f t="shared" si="49"/>
        <v>#DIV/0!</v>
      </c>
      <c r="CH58" s="70"/>
      <c r="CI58" s="192" t="e">
        <f t="shared" si="50"/>
        <v>#VALUE!</v>
      </c>
      <c r="CJ58" s="207">
        <f t="shared" si="51"/>
        <v>0</v>
      </c>
      <c r="CK58" s="70">
        <f t="shared" si="52"/>
        <v>0</v>
      </c>
      <c r="CL58" s="192" t="e">
        <f t="shared" si="53"/>
        <v>#VALUE!</v>
      </c>
      <c r="CM58" s="207" t="e">
        <f t="shared" si="54"/>
        <v>#DIV/0!</v>
      </c>
      <c r="CN58" s="70">
        <f t="shared" si="55"/>
        <v>0</v>
      </c>
      <c r="CO58" s="192" t="e">
        <f t="shared" si="56"/>
        <v>#VALUE!</v>
      </c>
      <c r="CP58" s="207">
        <f t="shared" si="57"/>
        <v>100</v>
      </c>
      <c r="CQ58" s="70">
        <f t="shared" si="58"/>
        <v>9</v>
      </c>
      <c r="CR58" s="192" t="e">
        <f t="shared" si="59"/>
        <v>#VALUE!</v>
      </c>
      <c r="CS58" s="207" t="e">
        <f t="shared" si="60"/>
        <v>#DIV/0!</v>
      </c>
      <c r="CT58" s="70">
        <f t="shared" si="61"/>
        <v>0</v>
      </c>
      <c r="CU58" s="192" t="e">
        <f t="shared" si="62"/>
        <v>#VALUE!</v>
      </c>
      <c r="CV58" s="202">
        <f t="shared" si="63"/>
        <v>0</v>
      </c>
      <c r="CW58" s="70">
        <f t="shared" si="64"/>
        <v>0</v>
      </c>
      <c r="CX58" s="192" t="e">
        <f t="shared" si="65"/>
        <v>#VALUE!</v>
      </c>
      <c r="CY58" s="202">
        <f t="shared" si="66"/>
        <v>1</v>
      </c>
      <c r="CZ58" s="70">
        <f t="shared" si="67"/>
        <v>9</v>
      </c>
      <c r="DA58" s="192" t="e">
        <f t="shared" si="68"/>
        <v>#VALUE!</v>
      </c>
      <c r="DB58" s="209"/>
    </row>
    <row r="59" spans="1:106" s="210" customFormat="1" ht="42.75">
      <c r="A59" s="258" t="s">
        <v>655</v>
      </c>
      <c r="B59" s="315" t="s">
        <v>696</v>
      </c>
      <c r="C59" s="308" t="s">
        <v>508</v>
      </c>
      <c r="D59" s="309" t="s">
        <v>509</v>
      </c>
      <c r="E59" s="315" t="s">
        <v>669</v>
      </c>
      <c r="F59" s="473">
        <v>4119.25</v>
      </c>
      <c r="G59" s="478">
        <v>1</v>
      </c>
      <c r="H59" s="283">
        <f t="shared" si="76"/>
        <v>1</v>
      </c>
      <c r="I59" s="372">
        <f t="shared" si="76"/>
        <v>1</v>
      </c>
      <c r="J59" s="132">
        <f t="shared" si="69"/>
        <v>0</v>
      </c>
      <c r="K59" s="132">
        <f t="shared" si="70"/>
        <v>0</v>
      </c>
      <c r="L59" s="39" t="e">
        <f t="shared" si="77"/>
        <v>#VALUE!</v>
      </c>
      <c r="M59" s="40" t="e">
        <f t="shared" si="71"/>
        <v>#VALUE!</v>
      </c>
      <c r="N59" s="238" t="e">
        <f t="shared" si="72"/>
        <v>#VALUE!</v>
      </c>
      <c r="O59" s="238" t="e">
        <f t="shared" si="75"/>
        <v>#VALUE!</v>
      </c>
      <c r="P59" s="207">
        <f t="shared" si="3"/>
        <v>0</v>
      </c>
      <c r="Q59" s="70"/>
      <c r="R59" s="208" t="e">
        <f t="shared" si="4"/>
        <v>#VALUE!</v>
      </c>
      <c r="S59" s="207" t="e">
        <f t="shared" si="5"/>
        <v>#DIV/0!</v>
      </c>
      <c r="T59" s="70"/>
      <c r="U59" s="192" t="e">
        <f t="shared" si="6"/>
        <v>#VALUE!</v>
      </c>
      <c r="V59" s="206">
        <f t="shared" si="7"/>
        <v>0</v>
      </c>
      <c r="W59" s="70"/>
      <c r="X59" s="208" t="e">
        <f t="shared" si="8"/>
        <v>#VALUE!</v>
      </c>
      <c r="Y59" s="207" t="e">
        <f t="shared" si="9"/>
        <v>#DIV/0!</v>
      </c>
      <c r="Z59" s="70"/>
      <c r="AA59" s="192" t="e">
        <f t="shared" si="10"/>
        <v>#VALUE!</v>
      </c>
      <c r="AB59" s="206">
        <f t="shared" si="11"/>
        <v>0</v>
      </c>
      <c r="AC59" s="70"/>
      <c r="AD59" s="208" t="e">
        <f t="shared" si="12"/>
        <v>#VALUE!</v>
      </c>
      <c r="AE59" s="207" t="e">
        <f t="shared" si="13"/>
        <v>#DIV/0!</v>
      </c>
      <c r="AF59" s="70"/>
      <c r="AG59" s="192" t="e">
        <f t="shared" si="14"/>
        <v>#VALUE!</v>
      </c>
      <c r="AH59" s="206">
        <f t="shared" si="15"/>
        <v>0</v>
      </c>
      <c r="AI59" s="70"/>
      <c r="AJ59" s="208" t="e">
        <f t="shared" si="16"/>
        <v>#VALUE!</v>
      </c>
      <c r="AK59" s="207" t="e">
        <f t="shared" si="17"/>
        <v>#DIV/0!</v>
      </c>
      <c r="AL59" s="70"/>
      <c r="AM59" s="192" t="e">
        <f t="shared" si="18"/>
        <v>#VALUE!</v>
      </c>
      <c r="AN59" s="206">
        <f t="shared" si="19"/>
        <v>0</v>
      </c>
      <c r="AO59" s="70"/>
      <c r="AP59" s="208" t="e">
        <f t="shared" si="20"/>
        <v>#VALUE!</v>
      </c>
      <c r="AQ59" s="207" t="e">
        <f t="shared" si="21"/>
        <v>#DIV/0!</v>
      </c>
      <c r="AR59" s="70"/>
      <c r="AS59" s="192" t="e">
        <f t="shared" si="22"/>
        <v>#VALUE!</v>
      </c>
      <c r="AT59" s="206">
        <f t="shared" si="23"/>
        <v>0</v>
      </c>
      <c r="AU59" s="70"/>
      <c r="AV59" s="208" t="e">
        <f t="shared" si="24"/>
        <v>#VALUE!</v>
      </c>
      <c r="AW59" s="207" t="e">
        <f t="shared" si="25"/>
        <v>#DIV/0!</v>
      </c>
      <c r="AX59" s="70"/>
      <c r="AY59" s="192" t="e">
        <f t="shared" si="26"/>
        <v>#VALUE!</v>
      </c>
      <c r="AZ59" s="206">
        <f t="shared" si="27"/>
        <v>0</v>
      </c>
      <c r="BA59" s="70"/>
      <c r="BB59" s="208" t="e">
        <f t="shared" si="28"/>
        <v>#VALUE!</v>
      </c>
      <c r="BC59" s="207" t="e">
        <f t="shared" si="29"/>
        <v>#DIV/0!</v>
      </c>
      <c r="BD59" s="70"/>
      <c r="BE59" s="192" t="e">
        <f t="shared" si="30"/>
        <v>#VALUE!</v>
      </c>
      <c r="BF59" s="206">
        <f t="shared" si="31"/>
        <v>0</v>
      </c>
      <c r="BG59" s="70"/>
      <c r="BH59" s="208" t="e">
        <f t="shared" si="32"/>
        <v>#VALUE!</v>
      </c>
      <c r="BI59" s="207" t="e">
        <f t="shared" si="33"/>
        <v>#DIV/0!</v>
      </c>
      <c r="BJ59" s="70"/>
      <c r="BK59" s="192" t="e">
        <f t="shared" si="34"/>
        <v>#VALUE!</v>
      </c>
      <c r="BL59" s="206">
        <f t="shared" si="35"/>
        <v>0</v>
      </c>
      <c r="BM59" s="70"/>
      <c r="BN59" s="208" t="e">
        <f t="shared" si="36"/>
        <v>#VALUE!</v>
      </c>
      <c r="BO59" s="207" t="e">
        <f t="shared" si="37"/>
        <v>#DIV/0!</v>
      </c>
      <c r="BP59" s="70"/>
      <c r="BQ59" s="192" t="e">
        <f t="shared" si="38"/>
        <v>#VALUE!</v>
      </c>
      <c r="BR59" s="206">
        <f t="shared" si="39"/>
        <v>0</v>
      </c>
      <c r="BS59" s="70"/>
      <c r="BT59" s="208" t="e">
        <f t="shared" si="40"/>
        <v>#VALUE!</v>
      </c>
      <c r="BU59" s="207" t="e">
        <f t="shared" si="41"/>
        <v>#DIV/0!</v>
      </c>
      <c r="BV59" s="70"/>
      <c r="BW59" s="192" t="e">
        <f t="shared" si="42"/>
        <v>#VALUE!</v>
      </c>
      <c r="BX59" s="206">
        <f t="shared" si="43"/>
        <v>0</v>
      </c>
      <c r="BY59" s="70"/>
      <c r="BZ59" s="208" t="e">
        <f t="shared" si="44"/>
        <v>#VALUE!</v>
      </c>
      <c r="CA59" s="207" t="e">
        <f t="shared" si="45"/>
        <v>#DIV/0!</v>
      </c>
      <c r="CB59" s="70"/>
      <c r="CC59" s="192" t="e">
        <f t="shared" si="46"/>
        <v>#VALUE!</v>
      </c>
      <c r="CD59" s="206">
        <f t="shared" si="47"/>
        <v>0</v>
      </c>
      <c r="CE59" s="70"/>
      <c r="CF59" s="208" t="e">
        <f t="shared" si="48"/>
        <v>#VALUE!</v>
      </c>
      <c r="CG59" s="207" t="e">
        <f t="shared" si="49"/>
        <v>#DIV/0!</v>
      </c>
      <c r="CH59" s="70"/>
      <c r="CI59" s="192" t="e">
        <f t="shared" si="50"/>
        <v>#VALUE!</v>
      </c>
      <c r="CJ59" s="207">
        <f t="shared" si="51"/>
        <v>0</v>
      </c>
      <c r="CK59" s="70">
        <f t="shared" si="52"/>
        <v>0</v>
      </c>
      <c r="CL59" s="192" t="e">
        <f t="shared" si="53"/>
        <v>#VALUE!</v>
      </c>
      <c r="CM59" s="207" t="e">
        <f t="shared" si="54"/>
        <v>#DIV/0!</v>
      </c>
      <c r="CN59" s="70">
        <f t="shared" si="55"/>
        <v>0</v>
      </c>
      <c r="CO59" s="192" t="e">
        <f t="shared" si="56"/>
        <v>#VALUE!</v>
      </c>
      <c r="CP59" s="207">
        <f t="shared" si="57"/>
        <v>100</v>
      </c>
      <c r="CQ59" s="70">
        <f t="shared" si="58"/>
        <v>1</v>
      </c>
      <c r="CR59" s="192" t="e">
        <f t="shared" si="59"/>
        <v>#VALUE!</v>
      </c>
      <c r="CS59" s="207" t="e">
        <f t="shared" si="60"/>
        <v>#DIV/0!</v>
      </c>
      <c r="CT59" s="70">
        <f t="shared" si="61"/>
        <v>0</v>
      </c>
      <c r="CU59" s="192" t="e">
        <f t="shared" si="62"/>
        <v>#VALUE!</v>
      </c>
      <c r="CV59" s="202">
        <f t="shared" si="63"/>
        <v>0</v>
      </c>
      <c r="CW59" s="70">
        <f t="shared" si="64"/>
        <v>0</v>
      </c>
      <c r="CX59" s="192" t="e">
        <f t="shared" si="65"/>
        <v>#VALUE!</v>
      </c>
      <c r="CY59" s="202">
        <f t="shared" si="66"/>
        <v>1</v>
      </c>
      <c r="CZ59" s="70">
        <f t="shared" si="67"/>
        <v>1</v>
      </c>
      <c r="DA59" s="192" t="e">
        <f t="shared" si="68"/>
        <v>#VALUE!</v>
      </c>
      <c r="DB59" s="209"/>
    </row>
    <row r="60" spans="1:106" s="210" customFormat="1" ht="28.5">
      <c r="A60" s="258" t="s">
        <v>656</v>
      </c>
      <c r="B60" s="315" t="s">
        <v>696</v>
      </c>
      <c r="C60" s="308" t="s">
        <v>510</v>
      </c>
      <c r="D60" s="309" t="s">
        <v>511</v>
      </c>
      <c r="E60" s="315" t="s">
        <v>669</v>
      </c>
      <c r="F60" s="473">
        <v>553.36</v>
      </c>
      <c r="G60" s="478">
        <v>1</v>
      </c>
      <c r="H60" s="283">
        <f t="shared" si="76"/>
        <v>1</v>
      </c>
      <c r="I60" s="372">
        <f t="shared" si="76"/>
        <v>1</v>
      </c>
      <c r="J60" s="132">
        <f t="shared" si="69"/>
        <v>0</v>
      </c>
      <c r="K60" s="132">
        <f t="shared" si="70"/>
        <v>0</v>
      </c>
      <c r="L60" s="39" t="e">
        <f t="shared" si="77"/>
        <v>#VALUE!</v>
      </c>
      <c r="M60" s="40" t="e">
        <f t="shared" si="71"/>
        <v>#VALUE!</v>
      </c>
      <c r="N60" s="238" t="e">
        <f t="shared" si="72"/>
        <v>#VALUE!</v>
      </c>
      <c r="O60" s="238" t="e">
        <f t="shared" si="75"/>
        <v>#VALUE!</v>
      </c>
      <c r="P60" s="207">
        <f t="shared" si="3"/>
        <v>0</v>
      </c>
      <c r="Q60" s="70"/>
      <c r="R60" s="208" t="e">
        <f t="shared" si="4"/>
        <v>#VALUE!</v>
      </c>
      <c r="S60" s="207" t="e">
        <f t="shared" si="5"/>
        <v>#DIV/0!</v>
      </c>
      <c r="T60" s="70"/>
      <c r="U60" s="192" t="e">
        <f t="shared" si="6"/>
        <v>#VALUE!</v>
      </c>
      <c r="V60" s="206">
        <f t="shared" si="7"/>
        <v>0</v>
      </c>
      <c r="W60" s="70"/>
      <c r="X60" s="208" t="e">
        <f t="shared" si="8"/>
        <v>#VALUE!</v>
      </c>
      <c r="Y60" s="207" t="e">
        <f t="shared" si="9"/>
        <v>#DIV/0!</v>
      </c>
      <c r="Z60" s="70"/>
      <c r="AA60" s="192" t="e">
        <f t="shared" si="10"/>
        <v>#VALUE!</v>
      </c>
      <c r="AB60" s="206">
        <f t="shared" si="11"/>
        <v>0</v>
      </c>
      <c r="AC60" s="70"/>
      <c r="AD60" s="208" t="e">
        <f t="shared" si="12"/>
        <v>#VALUE!</v>
      </c>
      <c r="AE60" s="207" t="e">
        <f t="shared" si="13"/>
        <v>#DIV/0!</v>
      </c>
      <c r="AF60" s="70"/>
      <c r="AG60" s="192" t="e">
        <f t="shared" si="14"/>
        <v>#VALUE!</v>
      </c>
      <c r="AH60" s="206">
        <f t="shared" si="15"/>
        <v>0</v>
      </c>
      <c r="AI60" s="70"/>
      <c r="AJ60" s="208" t="e">
        <f t="shared" si="16"/>
        <v>#VALUE!</v>
      </c>
      <c r="AK60" s="207" t="e">
        <f t="shared" si="17"/>
        <v>#DIV/0!</v>
      </c>
      <c r="AL60" s="70"/>
      <c r="AM60" s="192" t="e">
        <f t="shared" si="18"/>
        <v>#VALUE!</v>
      </c>
      <c r="AN60" s="206">
        <f t="shared" si="19"/>
        <v>0</v>
      </c>
      <c r="AO60" s="70"/>
      <c r="AP60" s="208" t="e">
        <f t="shared" si="20"/>
        <v>#VALUE!</v>
      </c>
      <c r="AQ60" s="207" t="e">
        <f t="shared" si="21"/>
        <v>#DIV/0!</v>
      </c>
      <c r="AR60" s="70"/>
      <c r="AS60" s="192" t="e">
        <f t="shared" si="22"/>
        <v>#VALUE!</v>
      </c>
      <c r="AT60" s="206">
        <f t="shared" si="23"/>
        <v>0</v>
      </c>
      <c r="AU60" s="70"/>
      <c r="AV60" s="208" t="e">
        <f t="shared" si="24"/>
        <v>#VALUE!</v>
      </c>
      <c r="AW60" s="207" t="e">
        <f t="shared" si="25"/>
        <v>#DIV/0!</v>
      </c>
      <c r="AX60" s="70"/>
      <c r="AY60" s="192" t="e">
        <f t="shared" si="26"/>
        <v>#VALUE!</v>
      </c>
      <c r="AZ60" s="206">
        <f t="shared" si="27"/>
        <v>0</v>
      </c>
      <c r="BA60" s="70"/>
      <c r="BB60" s="208" t="e">
        <f t="shared" si="28"/>
        <v>#VALUE!</v>
      </c>
      <c r="BC60" s="207" t="e">
        <f t="shared" si="29"/>
        <v>#DIV/0!</v>
      </c>
      <c r="BD60" s="70"/>
      <c r="BE60" s="192" t="e">
        <f t="shared" si="30"/>
        <v>#VALUE!</v>
      </c>
      <c r="BF60" s="206">
        <f t="shared" si="31"/>
        <v>0</v>
      </c>
      <c r="BG60" s="70"/>
      <c r="BH60" s="208" t="e">
        <f t="shared" si="32"/>
        <v>#VALUE!</v>
      </c>
      <c r="BI60" s="207" t="e">
        <f t="shared" si="33"/>
        <v>#DIV/0!</v>
      </c>
      <c r="BJ60" s="70"/>
      <c r="BK60" s="192" t="e">
        <f t="shared" si="34"/>
        <v>#VALUE!</v>
      </c>
      <c r="BL60" s="206">
        <f t="shared" si="35"/>
        <v>0</v>
      </c>
      <c r="BM60" s="70"/>
      <c r="BN60" s="208" t="e">
        <f t="shared" si="36"/>
        <v>#VALUE!</v>
      </c>
      <c r="BO60" s="207" t="e">
        <f t="shared" si="37"/>
        <v>#DIV/0!</v>
      </c>
      <c r="BP60" s="70"/>
      <c r="BQ60" s="192" t="e">
        <f t="shared" si="38"/>
        <v>#VALUE!</v>
      </c>
      <c r="BR60" s="206">
        <f t="shared" si="39"/>
        <v>0</v>
      </c>
      <c r="BS60" s="70"/>
      <c r="BT60" s="208" t="e">
        <f t="shared" si="40"/>
        <v>#VALUE!</v>
      </c>
      <c r="BU60" s="207" t="e">
        <f t="shared" si="41"/>
        <v>#DIV/0!</v>
      </c>
      <c r="BV60" s="70"/>
      <c r="BW60" s="192" t="e">
        <f t="shared" si="42"/>
        <v>#VALUE!</v>
      </c>
      <c r="BX60" s="206">
        <f t="shared" si="43"/>
        <v>0</v>
      </c>
      <c r="BY60" s="70"/>
      <c r="BZ60" s="208" t="e">
        <f t="shared" si="44"/>
        <v>#VALUE!</v>
      </c>
      <c r="CA60" s="207" t="e">
        <f t="shared" si="45"/>
        <v>#DIV/0!</v>
      </c>
      <c r="CB60" s="70"/>
      <c r="CC60" s="192" t="e">
        <f t="shared" si="46"/>
        <v>#VALUE!</v>
      </c>
      <c r="CD60" s="206">
        <f t="shared" si="47"/>
        <v>0</v>
      </c>
      <c r="CE60" s="70"/>
      <c r="CF60" s="208" t="e">
        <f t="shared" si="48"/>
        <v>#VALUE!</v>
      </c>
      <c r="CG60" s="207" t="e">
        <f t="shared" si="49"/>
        <v>#DIV/0!</v>
      </c>
      <c r="CH60" s="70"/>
      <c r="CI60" s="192" t="e">
        <f t="shared" si="50"/>
        <v>#VALUE!</v>
      </c>
      <c r="CJ60" s="207">
        <f t="shared" si="51"/>
        <v>0</v>
      </c>
      <c r="CK60" s="70">
        <f t="shared" si="52"/>
        <v>0</v>
      </c>
      <c r="CL60" s="192" t="e">
        <f t="shared" si="53"/>
        <v>#VALUE!</v>
      </c>
      <c r="CM60" s="207" t="e">
        <f t="shared" si="54"/>
        <v>#DIV/0!</v>
      </c>
      <c r="CN60" s="70">
        <f t="shared" si="55"/>
        <v>0</v>
      </c>
      <c r="CO60" s="192" t="e">
        <f t="shared" si="56"/>
        <v>#VALUE!</v>
      </c>
      <c r="CP60" s="207">
        <f t="shared" si="57"/>
        <v>100</v>
      </c>
      <c r="CQ60" s="70">
        <f t="shared" si="58"/>
        <v>1</v>
      </c>
      <c r="CR60" s="192" t="e">
        <f t="shared" si="59"/>
        <v>#VALUE!</v>
      </c>
      <c r="CS60" s="207" t="e">
        <f t="shared" si="60"/>
        <v>#DIV/0!</v>
      </c>
      <c r="CT60" s="70">
        <f t="shared" si="61"/>
        <v>0</v>
      </c>
      <c r="CU60" s="192" t="e">
        <f t="shared" si="62"/>
        <v>#VALUE!</v>
      </c>
      <c r="CV60" s="202">
        <f t="shared" si="63"/>
        <v>0</v>
      </c>
      <c r="CW60" s="70">
        <f t="shared" si="64"/>
        <v>0</v>
      </c>
      <c r="CX60" s="192" t="e">
        <f t="shared" si="65"/>
        <v>#VALUE!</v>
      </c>
      <c r="CY60" s="202">
        <f t="shared" si="66"/>
        <v>1</v>
      </c>
      <c r="CZ60" s="70">
        <f t="shared" si="67"/>
        <v>1</v>
      </c>
      <c r="DA60" s="192" t="e">
        <f t="shared" si="68"/>
        <v>#VALUE!</v>
      </c>
      <c r="DB60" s="209"/>
    </row>
    <row r="61" spans="1:106" s="210" customFormat="1">
      <c r="A61" s="258" t="s">
        <v>710</v>
      </c>
      <c r="B61" s="315" t="s">
        <v>696</v>
      </c>
      <c r="C61" s="315" t="s">
        <v>28</v>
      </c>
      <c r="D61" s="463" t="s">
        <v>512</v>
      </c>
      <c r="E61" s="315" t="s">
        <v>669</v>
      </c>
      <c r="F61" s="473">
        <v>343.19</v>
      </c>
      <c r="G61" s="478">
        <v>5</v>
      </c>
      <c r="H61" s="283">
        <f t="shared" si="76"/>
        <v>5</v>
      </c>
      <c r="I61" s="372">
        <f t="shared" si="76"/>
        <v>5</v>
      </c>
      <c r="J61" s="132">
        <f t="shared" si="69"/>
        <v>0</v>
      </c>
      <c r="K61" s="132">
        <f t="shared" si="70"/>
        <v>0</v>
      </c>
      <c r="L61" s="39" t="e">
        <f t="shared" si="77"/>
        <v>#VALUE!</v>
      </c>
      <c r="M61" s="40" t="e">
        <f t="shared" si="71"/>
        <v>#VALUE!</v>
      </c>
      <c r="N61" s="238" t="e">
        <f t="shared" si="72"/>
        <v>#VALUE!</v>
      </c>
      <c r="O61" s="238" t="e">
        <f t="shared" si="75"/>
        <v>#VALUE!</v>
      </c>
      <c r="P61" s="207">
        <f t="shared" si="3"/>
        <v>0</v>
      </c>
      <c r="Q61" s="70"/>
      <c r="R61" s="208" t="e">
        <f t="shared" si="4"/>
        <v>#VALUE!</v>
      </c>
      <c r="S61" s="207" t="e">
        <f t="shared" si="5"/>
        <v>#DIV/0!</v>
      </c>
      <c r="T61" s="70"/>
      <c r="U61" s="192" t="e">
        <f t="shared" si="6"/>
        <v>#VALUE!</v>
      </c>
      <c r="V61" s="206">
        <f t="shared" si="7"/>
        <v>0</v>
      </c>
      <c r="W61" s="70"/>
      <c r="X61" s="208" t="e">
        <f t="shared" si="8"/>
        <v>#VALUE!</v>
      </c>
      <c r="Y61" s="207" t="e">
        <f t="shared" si="9"/>
        <v>#DIV/0!</v>
      </c>
      <c r="Z61" s="70"/>
      <c r="AA61" s="192" t="e">
        <f t="shared" si="10"/>
        <v>#VALUE!</v>
      </c>
      <c r="AB61" s="206">
        <f t="shared" si="11"/>
        <v>0</v>
      </c>
      <c r="AC61" s="70"/>
      <c r="AD61" s="208" t="e">
        <f t="shared" si="12"/>
        <v>#VALUE!</v>
      </c>
      <c r="AE61" s="207" t="e">
        <f t="shared" si="13"/>
        <v>#DIV/0!</v>
      </c>
      <c r="AF61" s="70"/>
      <c r="AG61" s="192" t="e">
        <f t="shared" si="14"/>
        <v>#VALUE!</v>
      </c>
      <c r="AH61" s="206">
        <f t="shared" si="15"/>
        <v>0</v>
      </c>
      <c r="AI61" s="70"/>
      <c r="AJ61" s="208" t="e">
        <f t="shared" si="16"/>
        <v>#VALUE!</v>
      </c>
      <c r="AK61" s="207" t="e">
        <f t="shared" si="17"/>
        <v>#DIV/0!</v>
      </c>
      <c r="AL61" s="70"/>
      <c r="AM61" s="192" t="e">
        <f t="shared" si="18"/>
        <v>#VALUE!</v>
      </c>
      <c r="AN61" s="206">
        <f t="shared" si="19"/>
        <v>0</v>
      </c>
      <c r="AO61" s="70"/>
      <c r="AP61" s="208" t="e">
        <f t="shared" si="20"/>
        <v>#VALUE!</v>
      </c>
      <c r="AQ61" s="207" t="e">
        <f t="shared" si="21"/>
        <v>#DIV/0!</v>
      </c>
      <c r="AR61" s="70"/>
      <c r="AS61" s="192" t="e">
        <f t="shared" si="22"/>
        <v>#VALUE!</v>
      </c>
      <c r="AT61" s="206">
        <f t="shared" si="23"/>
        <v>0</v>
      </c>
      <c r="AU61" s="70"/>
      <c r="AV61" s="208" t="e">
        <f t="shared" si="24"/>
        <v>#VALUE!</v>
      </c>
      <c r="AW61" s="207" t="e">
        <f t="shared" si="25"/>
        <v>#DIV/0!</v>
      </c>
      <c r="AX61" s="70"/>
      <c r="AY61" s="192" t="e">
        <f t="shared" si="26"/>
        <v>#VALUE!</v>
      </c>
      <c r="AZ61" s="206">
        <f t="shared" si="27"/>
        <v>0</v>
      </c>
      <c r="BA61" s="70"/>
      <c r="BB61" s="208" t="e">
        <f t="shared" si="28"/>
        <v>#VALUE!</v>
      </c>
      <c r="BC61" s="207" t="e">
        <f t="shared" si="29"/>
        <v>#DIV/0!</v>
      </c>
      <c r="BD61" s="70"/>
      <c r="BE61" s="192" t="e">
        <f t="shared" si="30"/>
        <v>#VALUE!</v>
      </c>
      <c r="BF61" s="206">
        <f t="shared" si="31"/>
        <v>0</v>
      </c>
      <c r="BG61" s="70"/>
      <c r="BH61" s="208" t="e">
        <f t="shared" si="32"/>
        <v>#VALUE!</v>
      </c>
      <c r="BI61" s="207" t="e">
        <f t="shared" si="33"/>
        <v>#DIV/0!</v>
      </c>
      <c r="BJ61" s="70"/>
      <c r="BK61" s="192" t="e">
        <f t="shared" si="34"/>
        <v>#VALUE!</v>
      </c>
      <c r="BL61" s="206">
        <f t="shared" si="35"/>
        <v>0</v>
      </c>
      <c r="BM61" s="70"/>
      <c r="BN61" s="208" t="e">
        <f t="shared" si="36"/>
        <v>#VALUE!</v>
      </c>
      <c r="BO61" s="207" t="e">
        <f t="shared" si="37"/>
        <v>#DIV/0!</v>
      </c>
      <c r="BP61" s="70"/>
      <c r="BQ61" s="192" t="e">
        <f t="shared" si="38"/>
        <v>#VALUE!</v>
      </c>
      <c r="BR61" s="206">
        <f t="shared" si="39"/>
        <v>0</v>
      </c>
      <c r="BS61" s="70"/>
      <c r="BT61" s="208" t="e">
        <f t="shared" si="40"/>
        <v>#VALUE!</v>
      </c>
      <c r="BU61" s="207" t="e">
        <f t="shared" si="41"/>
        <v>#DIV/0!</v>
      </c>
      <c r="BV61" s="70"/>
      <c r="BW61" s="192" t="e">
        <f t="shared" si="42"/>
        <v>#VALUE!</v>
      </c>
      <c r="BX61" s="206">
        <f t="shared" si="43"/>
        <v>0</v>
      </c>
      <c r="BY61" s="70"/>
      <c r="BZ61" s="208" t="e">
        <f t="shared" si="44"/>
        <v>#VALUE!</v>
      </c>
      <c r="CA61" s="207" t="e">
        <f t="shared" si="45"/>
        <v>#DIV/0!</v>
      </c>
      <c r="CB61" s="70"/>
      <c r="CC61" s="192" t="e">
        <f t="shared" si="46"/>
        <v>#VALUE!</v>
      </c>
      <c r="CD61" s="206">
        <f t="shared" si="47"/>
        <v>0</v>
      </c>
      <c r="CE61" s="70"/>
      <c r="CF61" s="208" t="e">
        <f t="shared" si="48"/>
        <v>#VALUE!</v>
      </c>
      <c r="CG61" s="207" t="e">
        <f t="shared" si="49"/>
        <v>#DIV/0!</v>
      </c>
      <c r="CH61" s="70"/>
      <c r="CI61" s="192" t="e">
        <f t="shared" si="50"/>
        <v>#VALUE!</v>
      </c>
      <c r="CJ61" s="207">
        <f t="shared" si="51"/>
        <v>0</v>
      </c>
      <c r="CK61" s="70">
        <f t="shared" si="52"/>
        <v>0</v>
      </c>
      <c r="CL61" s="192" t="e">
        <f t="shared" si="53"/>
        <v>#VALUE!</v>
      </c>
      <c r="CM61" s="207" t="e">
        <f t="shared" si="54"/>
        <v>#DIV/0!</v>
      </c>
      <c r="CN61" s="70">
        <f t="shared" si="55"/>
        <v>0</v>
      </c>
      <c r="CO61" s="192" t="e">
        <f t="shared" si="56"/>
        <v>#VALUE!</v>
      </c>
      <c r="CP61" s="207">
        <f t="shared" si="57"/>
        <v>100</v>
      </c>
      <c r="CQ61" s="70">
        <f t="shared" si="58"/>
        <v>5</v>
      </c>
      <c r="CR61" s="192" t="e">
        <f t="shared" si="59"/>
        <v>#VALUE!</v>
      </c>
      <c r="CS61" s="207" t="e">
        <f t="shared" si="60"/>
        <v>#DIV/0!</v>
      </c>
      <c r="CT61" s="70">
        <f t="shared" si="61"/>
        <v>0</v>
      </c>
      <c r="CU61" s="192" t="e">
        <f t="shared" si="62"/>
        <v>#VALUE!</v>
      </c>
      <c r="CV61" s="202">
        <f t="shared" si="63"/>
        <v>0</v>
      </c>
      <c r="CW61" s="70">
        <f t="shared" si="64"/>
        <v>0</v>
      </c>
      <c r="CX61" s="192" t="e">
        <f t="shared" si="65"/>
        <v>#VALUE!</v>
      </c>
      <c r="CY61" s="202">
        <f t="shared" si="66"/>
        <v>1</v>
      </c>
      <c r="CZ61" s="70">
        <f t="shared" si="67"/>
        <v>5</v>
      </c>
      <c r="DA61" s="192" t="e">
        <f t="shared" si="68"/>
        <v>#VALUE!</v>
      </c>
      <c r="DB61" s="209"/>
    </row>
    <row r="62" spans="1:106" s="210" customFormat="1" ht="28.5">
      <c r="A62" s="258" t="s">
        <v>711</v>
      </c>
      <c r="B62" s="315" t="s">
        <v>696</v>
      </c>
      <c r="C62" s="315" t="s">
        <v>600</v>
      </c>
      <c r="D62" s="314" t="s">
        <v>513</v>
      </c>
      <c r="E62" s="315" t="s">
        <v>669</v>
      </c>
      <c r="F62" s="476">
        <v>447.56</v>
      </c>
      <c r="G62" s="478">
        <v>3</v>
      </c>
      <c r="H62" s="283">
        <f t="shared" si="76"/>
        <v>3</v>
      </c>
      <c r="I62" s="372">
        <f t="shared" si="76"/>
        <v>3</v>
      </c>
      <c r="J62" s="132">
        <f t="shared" si="69"/>
        <v>0</v>
      </c>
      <c r="K62" s="132">
        <f t="shared" si="70"/>
        <v>0</v>
      </c>
      <c r="L62" s="39" t="e">
        <f t="shared" si="77"/>
        <v>#VALUE!</v>
      </c>
      <c r="M62" s="40" t="e">
        <f t="shared" si="71"/>
        <v>#VALUE!</v>
      </c>
      <c r="N62" s="238" t="e">
        <f t="shared" si="72"/>
        <v>#VALUE!</v>
      </c>
      <c r="O62" s="238" t="e">
        <f t="shared" si="75"/>
        <v>#VALUE!</v>
      </c>
      <c r="P62" s="207">
        <f t="shared" si="3"/>
        <v>0</v>
      </c>
      <c r="Q62" s="70"/>
      <c r="R62" s="208" t="e">
        <f t="shared" si="4"/>
        <v>#VALUE!</v>
      </c>
      <c r="S62" s="207" t="e">
        <f t="shared" si="5"/>
        <v>#DIV/0!</v>
      </c>
      <c r="T62" s="70"/>
      <c r="U62" s="192" t="e">
        <f t="shared" si="6"/>
        <v>#VALUE!</v>
      </c>
      <c r="V62" s="206">
        <f t="shared" si="7"/>
        <v>0</v>
      </c>
      <c r="W62" s="70"/>
      <c r="X62" s="208" t="e">
        <f t="shared" si="8"/>
        <v>#VALUE!</v>
      </c>
      <c r="Y62" s="207" t="e">
        <f t="shared" si="9"/>
        <v>#DIV/0!</v>
      </c>
      <c r="Z62" s="70"/>
      <c r="AA62" s="192" t="e">
        <f t="shared" si="10"/>
        <v>#VALUE!</v>
      </c>
      <c r="AB62" s="206">
        <f t="shared" si="11"/>
        <v>0</v>
      </c>
      <c r="AC62" s="70"/>
      <c r="AD62" s="208" t="e">
        <f t="shared" si="12"/>
        <v>#VALUE!</v>
      </c>
      <c r="AE62" s="207" t="e">
        <f t="shared" si="13"/>
        <v>#DIV/0!</v>
      </c>
      <c r="AF62" s="70"/>
      <c r="AG62" s="192" t="e">
        <f t="shared" si="14"/>
        <v>#VALUE!</v>
      </c>
      <c r="AH62" s="206">
        <f t="shared" si="15"/>
        <v>0</v>
      </c>
      <c r="AI62" s="70"/>
      <c r="AJ62" s="208" t="e">
        <f t="shared" si="16"/>
        <v>#VALUE!</v>
      </c>
      <c r="AK62" s="207" t="e">
        <f t="shared" si="17"/>
        <v>#DIV/0!</v>
      </c>
      <c r="AL62" s="70"/>
      <c r="AM62" s="192" t="e">
        <f t="shared" si="18"/>
        <v>#VALUE!</v>
      </c>
      <c r="AN62" s="206">
        <f t="shared" si="19"/>
        <v>0</v>
      </c>
      <c r="AO62" s="70"/>
      <c r="AP62" s="208" t="e">
        <f t="shared" si="20"/>
        <v>#VALUE!</v>
      </c>
      <c r="AQ62" s="207" t="e">
        <f t="shared" si="21"/>
        <v>#DIV/0!</v>
      </c>
      <c r="AR62" s="70"/>
      <c r="AS62" s="192" t="e">
        <f t="shared" si="22"/>
        <v>#VALUE!</v>
      </c>
      <c r="AT62" s="206">
        <f t="shared" si="23"/>
        <v>0</v>
      </c>
      <c r="AU62" s="70"/>
      <c r="AV62" s="208" t="e">
        <f t="shared" si="24"/>
        <v>#VALUE!</v>
      </c>
      <c r="AW62" s="207" t="e">
        <f t="shared" si="25"/>
        <v>#DIV/0!</v>
      </c>
      <c r="AX62" s="70"/>
      <c r="AY62" s="192" t="e">
        <f t="shared" si="26"/>
        <v>#VALUE!</v>
      </c>
      <c r="AZ62" s="206">
        <f t="shared" si="27"/>
        <v>0</v>
      </c>
      <c r="BA62" s="70"/>
      <c r="BB62" s="208" t="e">
        <f t="shared" si="28"/>
        <v>#VALUE!</v>
      </c>
      <c r="BC62" s="207" t="e">
        <f t="shared" si="29"/>
        <v>#DIV/0!</v>
      </c>
      <c r="BD62" s="70"/>
      <c r="BE62" s="192" t="e">
        <f t="shared" si="30"/>
        <v>#VALUE!</v>
      </c>
      <c r="BF62" s="206">
        <f t="shared" si="31"/>
        <v>0</v>
      </c>
      <c r="BG62" s="70"/>
      <c r="BH62" s="208" t="e">
        <f t="shared" si="32"/>
        <v>#VALUE!</v>
      </c>
      <c r="BI62" s="207" t="e">
        <f t="shared" si="33"/>
        <v>#DIV/0!</v>
      </c>
      <c r="BJ62" s="70"/>
      <c r="BK62" s="192" t="e">
        <f t="shared" si="34"/>
        <v>#VALUE!</v>
      </c>
      <c r="BL62" s="206">
        <f t="shared" si="35"/>
        <v>0</v>
      </c>
      <c r="BM62" s="70"/>
      <c r="BN62" s="208" t="e">
        <f t="shared" si="36"/>
        <v>#VALUE!</v>
      </c>
      <c r="BO62" s="207" t="e">
        <f t="shared" si="37"/>
        <v>#DIV/0!</v>
      </c>
      <c r="BP62" s="70"/>
      <c r="BQ62" s="192" t="e">
        <f t="shared" si="38"/>
        <v>#VALUE!</v>
      </c>
      <c r="BR62" s="206">
        <f t="shared" si="39"/>
        <v>0</v>
      </c>
      <c r="BS62" s="70"/>
      <c r="BT62" s="208" t="e">
        <f t="shared" si="40"/>
        <v>#VALUE!</v>
      </c>
      <c r="BU62" s="207" t="e">
        <f t="shared" si="41"/>
        <v>#DIV/0!</v>
      </c>
      <c r="BV62" s="70"/>
      <c r="BW62" s="192" t="e">
        <f t="shared" si="42"/>
        <v>#VALUE!</v>
      </c>
      <c r="BX62" s="206">
        <f t="shared" si="43"/>
        <v>0</v>
      </c>
      <c r="BY62" s="70"/>
      <c r="BZ62" s="208" t="e">
        <f t="shared" si="44"/>
        <v>#VALUE!</v>
      </c>
      <c r="CA62" s="207" t="e">
        <f t="shared" si="45"/>
        <v>#DIV/0!</v>
      </c>
      <c r="CB62" s="70"/>
      <c r="CC62" s="192" t="e">
        <f t="shared" si="46"/>
        <v>#VALUE!</v>
      </c>
      <c r="CD62" s="206">
        <f t="shared" si="47"/>
        <v>0</v>
      </c>
      <c r="CE62" s="70"/>
      <c r="CF62" s="208" t="e">
        <f t="shared" si="48"/>
        <v>#VALUE!</v>
      </c>
      <c r="CG62" s="207" t="e">
        <f t="shared" si="49"/>
        <v>#DIV/0!</v>
      </c>
      <c r="CH62" s="70"/>
      <c r="CI62" s="192" t="e">
        <f t="shared" si="50"/>
        <v>#VALUE!</v>
      </c>
      <c r="CJ62" s="207">
        <f t="shared" si="51"/>
        <v>0</v>
      </c>
      <c r="CK62" s="70">
        <f t="shared" si="52"/>
        <v>0</v>
      </c>
      <c r="CL62" s="192" t="e">
        <f t="shared" si="53"/>
        <v>#VALUE!</v>
      </c>
      <c r="CM62" s="207" t="e">
        <f t="shared" si="54"/>
        <v>#DIV/0!</v>
      </c>
      <c r="CN62" s="70">
        <f t="shared" si="55"/>
        <v>0</v>
      </c>
      <c r="CO62" s="192" t="e">
        <f t="shared" si="56"/>
        <v>#VALUE!</v>
      </c>
      <c r="CP62" s="207">
        <f t="shared" si="57"/>
        <v>100</v>
      </c>
      <c r="CQ62" s="70">
        <f t="shared" si="58"/>
        <v>3</v>
      </c>
      <c r="CR62" s="192" t="e">
        <f t="shared" si="59"/>
        <v>#VALUE!</v>
      </c>
      <c r="CS62" s="207" t="e">
        <f t="shared" si="60"/>
        <v>#DIV/0!</v>
      </c>
      <c r="CT62" s="70">
        <f t="shared" si="61"/>
        <v>0</v>
      </c>
      <c r="CU62" s="192" t="e">
        <f t="shared" si="62"/>
        <v>#VALUE!</v>
      </c>
      <c r="CV62" s="202">
        <f t="shared" si="63"/>
        <v>0</v>
      </c>
      <c r="CW62" s="70">
        <f t="shared" si="64"/>
        <v>0</v>
      </c>
      <c r="CX62" s="192" t="e">
        <f t="shared" si="65"/>
        <v>#VALUE!</v>
      </c>
      <c r="CY62" s="202">
        <f t="shared" si="66"/>
        <v>1</v>
      </c>
      <c r="CZ62" s="70">
        <f t="shared" si="67"/>
        <v>3</v>
      </c>
      <c r="DA62" s="192" t="e">
        <f t="shared" si="68"/>
        <v>#VALUE!</v>
      </c>
      <c r="DB62" s="209"/>
    </row>
    <row r="63" spans="1:106" s="210" customFormat="1">
      <c r="A63" s="258" t="s">
        <v>712</v>
      </c>
      <c r="B63" s="363" t="s">
        <v>514</v>
      </c>
      <c r="C63" s="304" t="s">
        <v>515</v>
      </c>
      <c r="D63" s="305" t="s">
        <v>516</v>
      </c>
      <c r="E63" s="304" t="s">
        <v>673</v>
      </c>
      <c r="F63" s="475">
        <v>14.51</v>
      </c>
      <c r="G63" s="478">
        <v>15</v>
      </c>
      <c r="H63" s="283">
        <f t="shared" si="76"/>
        <v>15</v>
      </c>
      <c r="I63" s="372">
        <f t="shared" si="76"/>
        <v>15</v>
      </c>
      <c r="J63" s="132">
        <f t="shared" si="69"/>
        <v>0</v>
      </c>
      <c r="K63" s="132">
        <f t="shared" si="70"/>
        <v>0</v>
      </c>
      <c r="L63" s="39" t="e">
        <f t="shared" si="77"/>
        <v>#VALUE!</v>
      </c>
      <c r="M63" s="40" t="e">
        <f t="shared" si="71"/>
        <v>#VALUE!</v>
      </c>
      <c r="N63" s="238" t="e">
        <f t="shared" si="72"/>
        <v>#VALUE!</v>
      </c>
      <c r="O63" s="238" t="e">
        <f t="shared" si="75"/>
        <v>#VALUE!</v>
      </c>
      <c r="P63" s="207">
        <f t="shared" si="3"/>
        <v>0</v>
      </c>
      <c r="Q63" s="70"/>
      <c r="R63" s="208" t="e">
        <f t="shared" si="4"/>
        <v>#VALUE!</v>
      </c>
      <c r="S63" s="207" t="e">
        <f t="shared" si="5"/>
        <v>#DIV/0!</v>
      </c>
      <c r="T63" s="70"/>
      <c r="U63" s="192" t="e">
        <f t="shared" si="6"/>
        <v>#VALUE!</v>
      </c>
      <c r="V63" s="206">
        <f t="shared" si="7"/>
        <v>0</v>
      </c>
      <c r="W63" s="70"/>
      <c r="X63" s="208" t="e">
        <f t="shared" si="8"/>
        <v>#VALUE!</v>
      </c>
      <c r="Y63" s="207" t="e">
        <f t="shared" si="9"/>
        <v>#DIV/0!</v>
      </c>
      <c r="Z63" s="70"/>
      <c r="AA63" s="192" t="e">
        <f t="shared" si="10"/>
        <v>#VALUE!</v>
      </c>
      <c r="AB63" s="206">
        <f t="shared" si="11"/>
        <v>0</v>
      </c>
      <c r="AC63" s="70"/>
      <c r="AD63" s="208" t="e">
        <f t="shared" si="12"/>
        <v>#VALUE!</v>
      </c>
      <c r="AE63" s="207" t="e">
        <f t="shared" si="13"/>
        <v>#DIV/0!</v>
      </c>
      <c r="AF63" s="70"/>
      <c r="AG63" s="192" t="e">
        <f t="shared" si="14"/>
        <v>#VALUE!</v>
      </c>
      <c r="AH63" s="206">
        <f t="shared" si="15"/>
        <v>0</v>
      </c>
      <c r="AI63" s="70"/>
      <c r="AJ63" s="208" t="e">
        <f t="shared" si="16"/>
        <v>#VALUE!</v>
      </c>
      <c r="AK63" s="207" t="e">
        <f t="shared" si="17"/>
        <v>#DIV/0!</v>
      </c>
      <c r="AL63" s="70"/>
      <c r="AM63" s="192" t="e">
        <f t="shared" si="18"/>
        <v>#VALUE!</v>
      </c>
      <c r="AN63" s="206">
        <f t="shared" si="19"/>
        <v>0</v>
      </c>
      <c r="AO63" s="70"/>
      <c r="AP63" s="208" t="e">
        <f t="shared" si="20"/>
        <v>#VALUE!</v>
      </c>
      <c r="AQ63" s="207" t="e">
        <f t="shared" si="21"/>
        <v>#DIV/0!</v>
      </c>
      <c r="AR63" s="70"/>
      <c r="AS63" s="192" t="e">
        <f t="shared" si="22"/>
        <v>#VALUE!</v>
      </c>
      <c r="AT63" s="206">
        <f t="shared" si="23"/>
        <v>0</v>
      </c>
      <c r="AU63" s="70"/>
      <c r="AV63" s="208" t="e">
        <f t="shared" si="24"/>
        <v>#VALUE!</v>
      </c>
      <c r="AW63" s="207" t="e">
        <f t="shared" si="25"/>
        <v>#DIV/0!</v>
      </c>
      <c r="AX63" s="70"/>
      <c r="AY63" s="192" t="e">
        <f t="shared" si="26"/>
        <v>#VALUE!</v>
      </c>
      <c r="AZ63" s="206">
        <f t="shared" si="27"/>
        <v>0</v>
      </c>
      <c r="BA63" s="70"/>
      <c r="BB63" s="208" t="e">
        <f t="shared" si="28"/>
        <v>#VALUE!</v>
      </c>
      <c r="BC63" s="207" t="e">
        <f t="shared" si="29"/>
        <v>#DIV/0!</v>
      </c>
      <c r="BD63" s="70"/>
      <c r="BE63" s="192" t="e">
        <f t="shared" si="30"/>
        <v>#VALUE!</v>
      </c>
      <c r="BF63" s="206">
        <f t="shared" si="31"/>
        <v>0</v>
      </c>
      <c r="BG63" s="70"/>
      <c r="BH63" s="208" t="e">
        <f t="shared" si="32"/>
        <v>#VALUE!</v>
      </c>
      <c r="BI63" s="207" t="e">
        <f t="shared" si="33"/>
        <v>#DIV/0!</v>
      </c>
      <c r="BJ63" s="70"/>
      <c r="BK63" s="192" t="e">
        <f t="shared" si="34"/>
        <v>#VALUE!</v>
      </c>
      <c r="BL63" s="206">
        <f t="shared" si="35"/>
        <v>0</v>
      </c>
      <c r="BM63" s="70"/>
      <c r="BN63" s="208" t="e">
        <f t="shared" si="36"/>
        <v>#VALUE!</v>
      </c>
      <c r="BO63" s="207" t="e">
        <f t="shared" si="37"/>
        <v>#DIV/0!</v>
      </c>
      <c r="BP63" s="70"/>
      <c r="BQ63" s="192" t="e">
        <f t="shared" si="38"/>
        <v>#VALUE!</v>
      </c>
      <c r="BR63" s="206">
        <f t="shared" si="39"/>
        <v>0</v>
      </c>
      <c r="BS63" s="70"/>
      <c r="BT63" s="208" t="e">
        <f t="shared" si="40"/>
        <v>#VALUE!</v>
      </c>
      <c r="BU63" s="207" t="e">
        <f t="shared" si="41"/>
        <v>#DIV/0!</v>
      </c>
      <c r="BV63" s="70"/>
      <c r="BW63" s="192" t="e">
        <f t="shared" si="42"/>
        <v>#VALUE!</v>
      </c>
      <c r="BX63" s="206">
        <f t="shared" si="43"/>
        <v>0</v>
      </c>
      <c r="BY63" s="70"/>
      <c r="BZ63" s="208" t="e">
        <f t="shared" si="44"/>
        <v>#VALUE!</v>
      </c>
      <c r="CA63" s="207" t="e">
        <f t="shared" si="45"/>
        <v>#DIV/0!</v>
      </c>
      <c r="CB63" s="70"/>
      <c r="CC63" s="192" t="e">
        <f t="shared" si="46"/>
        <v>#VALUE!</v>
      </c>
      <c r="CD63" s="206">
        <f t="shared" si="47"/>
        <v>0</v>
      </c>
      <c r="CE63" s="70"/>
      <c r="CF63" s="208" t="e">
        <f t="shared" si="48"/>
        <v>#VALUE!</v>
      </c>
      <c r="CG63" s="207" t="e">
        <f t="shared" si="49"/>
        <v>#DIV/0!</v>
      </c>
      <c r="CH63" s="70"/>
      <c r="CI63" s="192" t="e">
        <f t="shared" si="50"/>
        <v>#VALUE!</v>
      </c>
      <c r="CJ63" s="207">
        <f t="shared" si="51"/>
        <v>0</v>
      </c>
      <c r="CK63" s="70">
        <f t="shared" si="52"/>
        <v>0</v>
      </c>
      <c r="CL63" s="192" t="e">
        <f t="shared" si="53"/>
        <v>#VALUE!</v>
      </c>
      <c r="CM63" s="207" t="e">
        <f t="shared" si="54"/>
        <v>#DIV/0!</v>
      </c>
      <c r="CN63" s="70">
        <f t="shared" si="55"/>
        <v>0</v>
      </c>
      <c r="CO63" s="192" t="e">
        <f t="shared" si="56"/>
        <v>#VALUE!</v>
      </c>
      <c r="CP63" s="207">
        <f t="shared" si="57"/>
        <v>100</v>
      </c>
      <c r="CQ63" s="70">
        <f t="shared" si="58"/>
        <v>15</v>
      </c>
      <c r="CR63" s="192" t="e">
        <f t="shared" si="59"/>
        <v>#VALUE!</v>
      </c>
      <c r="CS63" s="207" t="e">
        <f t="shared" si="60"/>
        <v>#DIV/0!</v>
      </c>
      <c r="CT63" s="70">
        <f t="shared" si="61"/>
        <v>0</v>
      </c>
      <c r="CU63" s="192" t="e">
        <f t="shared" si="62"/>
        <v>#VALUE!</v>
      </c>
      <c r="CV63" s="202">
        <f t="shared" si="63"/>
        <v>0</v>
      </c>
      <c r="CW63" s="70">
        <f t="shared" si="64"/>
        <v>0</v>
      </c>
      <c r="CX63" s="192" t="e">
        <f t="shared" si="65"/>
        <v>#VALUE!</v>
      </c>
      <c r="CY63" s="202">
        <f t="shared" si="66"/>
        <v>1</v>
      </c>
      <c r="CZ63" s="70">
        <f t="shared" si="67"/>
        <v>15</v>
      </c>
      <c r="DA63" s="192" t="e">
        <f t="shared" si="68"/>
        <v>#VALUE!</v>
      </c>
      <c r="DB63" s="209"/>
    </row>
    <row r="64" spans="1:106" s="210" customFormat="1" ht="28.5">
      <c r="A64" s="258" t="s">
        <v>713</v>
      </c>
      <c r="B64" s="315" t="s">
        <v>696</v>
      </c>
      <c r="C64" s="315" t="s">
        <v>517</v>
      </c>
      <c r="D64" s="310" t="s">
        <v>518</v>
      </c>
      <c r="E64" s="315" t="s">
        <v>917</v>
      </c>
      <c r="F64" s="479">
        <v>149.19</v>
      </c>
      <c r="G64" s="478">
        <v>4</v>
      </c>
      <c r="H64" s="283">
        <f t="shared" si="76"/>
        <v>4</v>
      </c>
      <c r="I64" s="372">
        <f t="shared" si="76"/>
        <v>4</v>
      </c>
      <c r="J64" s="132">
        <f t="shared" si="69"/>
        <v>0</v>
      </c>
      <c r="K64" s="132">
        <f t="shared" si="70"/>
        <v>0</v>
      </c>
      <c r="L64" s="39" t="e">
        <f t="shared" si="77"/>
        <v>#VALUE!</v>
      </c>
      <c r="M64" s="40" t="e">
        <f>TRUNC(L64*G64,2)</f>
        <v>#VALUE!</v>
      </c>
      <c r="N64" s="238" t="e">
        <f t="shared" si="72"/>
        <v>#VALUE!</v>
      </c>
      <c r="O64" s="238" t="e">
        <f t="shared" si="75"/>
        <v>#VALUE!</v>
      </c>
      <c r="P64" s="207">
        <f t="shared" si="3"/>
        <v>0</v>
      </c>
      <c r="Q64" s="70"/>
      <c r="R64" s="208" t="e">
        <f t="shared" si="4"/>
        <v>#VALUE!</v>
      </c>
      <c r="S64" s="207" t="e">
        <f t="shared" si="5"/>
        <v>#DIV/0!</v>
      </c>
      <c r="T64" s="70"/>
      <c r="U64" s="192" t="e">
        <f t="shared" si="6"/>
        <v>#VALUE!</v>
      </c>
      <c r="V64" s="206">
        <f t="shared" si="7"/>
        <v>0</v>
      </c>
      <c r="W64" s="70"/>
      <c r="X64" s="208" t="e">
        <f t="shared" si="8"/>
        <v>#VALUE!</v>
      </c>
      <c r="Y64" s="207" t="e">
        <f t="shared" si="9"/>
        <v>#DIV/0!</v>
      </c>
      <c r="Z64" s="70"/>
      <c r="AA64" s="192" t="e">
        <f t="shared" si="10"/>
        <v>#VALUE!</v>
      </c>
      <c r="AB64" s="206">
        <f t="shared" si="11"/>
        <v>0</v>
      </c>
      <c r="AC64" s="70"/>
      <c r="AD64" s="208" t="e">
        <f t="shared" si="12"/>
        <v>#VALUE!</v>
      </c>
      <c r="AE64" s="207" t="e">
        <f t="shared" si="13"/>
        <v>#DIV/0!</v>
      </c>
      <c r="AF64" s="70"/>
      <c r="AG64" s="192" t="e">
        <f t="shared" si="14"/>
        <v>#VALUE!</v>
      </c>
      <c r="AH64" s="206">
        <f t="shared" si="15"/>
        <v>0</v>
      </c>
      <c r="AI64" s="70"/>
      <c r="AJ64" s="208" t="e">
        <f t="shared" si="16"/>
        <v>#VALUE!</v>
      </c>
      <c r="AK64" s="207" t="e">
        <f t="shared" si="17"/>
        <v>#DIV/0!</v>
      </c>
      <c r="AL64" s="70"/>
      <c r="AM64" s="192" t="e">
        <f t="shared" si="18"/>
        <v>#VALUE!</v>
      </c>
      <c r="AN64" s="206">
        <f t="shared" si="19"/>
        <v>0</v>
      </c>
      <c r="AO64" s="70"/>
      <c r="AP64" s="208" t="e">
        <f t="shared" si="20"/>
        <v>#VALUE!</v>
      </c>
      <c r="AQ64" s="207" t="e">
        <f t="shared" si="21"/>
        <v>#DIV/0!</v>
      </c>
      <c r="AR64" s="70"/>
      <c r="AS64" s="192" t="e">
        <f t="shared" si="22"/>
        <v>#VALUE!</v>
      </c>
      <c r="AT64" s="206">
        <f t="shared" si="23"/>
        <v>0</v>
      </c>
      <c r="AU64" s="70"/>
      <c r="AV64" s="208" t="e">
        <f t="shared" si="24"/>
        <v>#VALUE!</v>
      </c>
      <c r="AW64" s="207" t="e">
        <f t="shared" si="25"/>
        <v>#DIV/0!</v>
      </c>
      <c r="AX64" s="70"/>
      <c r="AY64" s="192" t="e">
        <f t="shared" si="26"/>
        <v>#VALUE!</v>
      </c>
      <c r="AZ64" s="206">
        <f t="shared" si="27"/>
        <v>0</v>
      </c>
      <c r="BA64" s="70"/>
      <c r="BB64" s="208" t="e">
        <f t="shared" si="28"/>
        <v>#VALUE!</v>
      </c>
      <c r="BC64" s="207" t="e">
        <f t="shared" si="29"/>
        <v>#DIV/0!</v>
      </c>
      <c r="BD64" s="70"/>
      <c r="BE64" s="192" t="e">
        <f t="shared" si="30"/>
        <v>#VALUE!</v>
      </c>
      <c r="BF64" s="206">
        <f t="shared" si="31"/>
        <v>0</v>
      </c>
      <c r="BG64" s="70"/>
      <c r="BH64" s="208" t="e">
        <f t="shared" si="32"/>
        <v>#VALUE!</v>
      </c>
      <c r="BI64" s="207" t="e">
        <f t="shared" si="33"/>
        <v>#DIV/0!</v>
      </c>
      <c r="BJ64" s="70"/>
      <c r="BK64" s="192" t="e">
        <f t="shared" si="34"/>
        <v>#VALUE!</v>
      </c>
      <c r="BL64" s="206">
        <f t="shared" si="35"/>
        <v>0</v>
      </c>
      <c r="BM64" s="70"/>
      <c r="BN64" s="208" t="e">
        <f t="shared" si="36"/>
        <v>#VALUE!</v>
      </c>
      <c r="BO64" s="207" t="e">
        <f t="shared" si="37"/>
        <v>#DIV/0!</v>
      </c>
      <c r="BP64" s="70"/>
      <c r="BQ64" s="192" t="e">
        <f t="shared" si="38"/>
        <v>#VALUE!</v>
      </c>
      <c r="BR64" s="206">
        <f t="shared" si="39"/>
        <v>0</v>
      </c>
      <c r="BS64" s="70"/>
      <c r="BT64" s="208" t="e">
        <f t="shared" si="40"/>
        <v>#VALUE!</v>
      </c>
      <c r="BU64" s="207" t="e">
        <f t="shared" si="41"/>
        <v>#DIV/0!</v>
      </c>
      <c r="BV64" s="70"/>
      <c r="BW64" s="192" t="e">
        <f t="shared" si="42"/>
        <v>#VALUE!</v>
      </c>
      <c r="BX64" s="206">
        <f t="shared" si="43"/>
        <v>0</v>
      </c>
      <c r="BY64" s="70"/>
      <c r="BZ64" s="208" t="e">
        <f t="shared" si="44"/>
        <v>#VALUE!</v>
      </c>
      <c r="CA64" s="207" t="e">
        <f t="shared" si="45"/>
        <v>#DIV/0!</v>
      </c>
      <c r="CB64" s="70"/>
      <c r="CC64" s="192" t="e">
        <f t="shared" si="46"/>
        <v>#VALUE!</v>
      </c>
      <c r="CD64" s="206">
        <f t="shared" si="47"/>
        <v>0</v>
      </c>
      <c r="CE64" s="70"/>
      <c r="CF64" s="208" t="e">
        <f t="shared" si="48"/>
        <v>#VALUE!</v>
      </c>
      <c r="CG64" s="207" t="e">
        <f t="shared" si="49"/>
        <v>#DIV/0!</v>
      </c>
      <c r="CH64" s="70"/>
      <c r="CI64" s="192" t="e">
        <f t="shared" si="50"/>
        <v>#VALUE!</v>
      </c>
      <c r="CJ64" s="207">
        <f t="shared" si="51"/>
        <v>0</v>
      </c>
      <c r="CK64" s="70">
        <f t="shared" si="52"/>
        <v>0</v>
      </c>
      <c r="CL64" s="192" t="e">
        <f t="shared" si="53"/>
        <v>#VALUE!</v>
      </c>
      <c r="CM64" s="207" t="e">
        <f t="shared" si="54"/>
        <v>#DIV/0!</v>
      </c>
      <c r="CN64" s="70">
        <f t="shared" si="55"/>
        <v>0</v>
      </c>
      <c r="CO64" s="192" t="e">
        <f t="shared" si="56"/>
        <v>#VALUE!</v>
      </c>
      <c r="CP64" s="207">
        <f t="shared" si="57"/>
        <v>100</v>
      </c>
      <c r="CQ64" s="70">
        <f t="shared" si="58"/>
        <v>4</v>
      </c>
      <c r="CR64" s="192" t="e">
        <f t="shared" si="59"/>
        <v>#VALUE!</v>
      </c>
      <c r="CS64" s="207" t="e">
        <f t="shared" si="60"/>
        <v>#DIV/0!</v>
      </c>
      <c r="CT64" s="70">
        <f t="shared" si="61"/>
        <v>0</v>
      </c>
      <c r="CU64" s="192" t="e">
        <f t="shared" si="62"/>
        <v>#VALUE!</v>
      </c>
      <c r="CV64" s="202">
        <f t="shared" si="63"/>
        <v>0</v>
      </c>
      <c r="CW64" s="70">
        <f t="shared" si="64"/>
        <v>0</v>
      </c>
      <c r="CX64" s="192" t="e">
        <f t="shared" si="65"/>
        <v>#VALUE!</v>
      </c>
      <c r="CY64" s="202">
        <f t="shared" si="66"/>
        <v>1</v>
      </c>
      <c r="CZ64" s="70">
        <f t="shared" si="67"/>
        <v>4</v>
      </c>
      <c r="DA64" s="192" t="e">
        <f t="shared" si="68"/>
        <v>#VALUE!</v>
      </c>
      <c r="DB64" s="209"/>
    </row>
    <row r="65" spans="1:106" s="210" customFormat="1" ht="42.75">
      <c r="A65" s="258" t="s">
        <v>714</v>
      </c>
      <c r="B65" s="315" t="s">
        <v>696</v>
      </c>
      <c r="C65" s="315" t="s">
        <v>1015</v>
      </c>
      <c r="D65" s="463" t="s">
        <v>519</v>
      </c>
      <c r="E65" s="315" t="s">
        <v>669</v>
      </c>
      <c r="F65" s="476">
        <v>125.08</v>
      </c>
      <c r="G65" s="478">
        <v>6</v>
      </c>
      <c r="H65" s="283">
        <f t="shared" si="76"/>
        <v>6</v>
      </c>
      <c r="I65" s="372">
        <f t="shared" si="76"/>
        <v>6</v>
      </c>
      <c r="J65" s="132">
        <f t="shared" si="69"/>
        <v>0</v>
      </c>
      <c r="K65" s="132">
        <f t="shared" si="70"/>
        <v>0</v>
      </c>
      <c r="L65" s="39" t="e">
        <f t="shared" si="77"/>
        <v>#VALUE!</v>
      </c>
      <c r="M65" s="40" t="e">
        <f t="shared" si="71"/>
        <v>#VALUE!</v>
      </c>
      <c r="N65" s="238" t="e">
        <f t="shared" si="72"/>
        <v>#VALUE!</v>
      </c>
      <c r="O65" s="238" t="e">
        <f t="shared" si="75"/>
        <v>#VALUE!</v>
      </c>
      <c r="P65" s="207">
        <f t="shared" si="3"/>
        <v>0</v>
      </c>
      <c r="Q65" s="70"/>
      <c r="R65" s="208" t="e">
        <f t="shared" si="4"/>
        <v>#VALUE!</v>
      </c>
      <c r="S65" s="207" t="e">
        <f t="shared" si="5"/>
        <v>#DIV/0!</v>
      </c>
      <c r="T65" s="70"/>
      <c r="U65" s="192" t="e">
        <f t="shared" si="6"/>
        <v>#VALUE!</v>
      </c>
      <c r="V65" s="206">
        <f t="shared" si="7"/>
        <v>0</v>
      </c>
      <c r="W65" s="70"/>
      <c r="X65" s="208" t="e">
        <f t="shared" si="8"/>
        <v>#VALUE!</v>
      </c>
      <c r="Y65" s="207" t="e">
        <f t="shared" si="9"/>
        <v>#DIV/0!</v>
      </c>
      <c r="Z65" s="70"/>
      <c r="AA65" s="192" t="e">
        <f t="shared" si="10"/>
        <v>#VALUE!</v>
      </c>
      <c r="AB65" s="206">
        <f t="shared" si="11"/>
        <v>0</v>
      </c>
      <c r="AC65" s="70"/>
      <c r="AD65" s="208" t="e">
        <f t="shared" si="12"/>
        <v>#VALUE!</v>
      </c>
      <c r="AE65" s="207" t="e">
        <f t="shared" si="13"/>
        <v>#DIV/0!</v>
      </c>
      <c r="AF65" s="70"/>
      <c r="AG65" s="192" t="e">
        <f t="shared" si="14"/>
        <v>#VALUE!</v>
      </c>
      <c r="AH65" s="206">
        <f t="shared" si="15"/>
        <v>0</v>
      </c>
      <c r="AI65" s="70"/>
      <c r="AJ65" s="208" t="e">
        <f t="shared" si="16"/>
        <v>#VALUE!</v>
      </c>
      <c r="AK65" s="207" t="e">
        <f t="shared" si="17"/>
        <v>#DIV/0!</v>
      </c>
      <c r="AL65" s="70"/>
      <c r="AM65" s="192" t="e">
        <f t="shared" si="18"/>
        <v>#VALUE!</v>
      </c>
      <c r="AN65" s="206">
        <f t="shared" si="19"/>
        <v>0</v>
      </c>
      <c r="AO65" s="70"/>
      <c r="AP65" s="208" t="e">
        <f t="shared" si="20"/>
        <v>#VALUE!</v>
      </c>
      <c r="AQ65" s="207" t="e">
        <f t="shared" si="21"/>
        <v>#DIV/0!</v>
      </c>
      <c r="AR65" s="70"/>
      <c r="AS65" s="192" t="e">
        <f t="shared" si="22"/>
        <v>#VALUE!</v>
      </c>
      <c r="AT65" s="206">
        <f t="shared" si="23"/>
        <v>0</v>
      </c>
      <c r="AU65" s="70"/>
      <c r="AV65" s="208" t="e">
        <f t="shared" si="24"/>
        <v>#VALUE!</v>
      </c>
      <c r="AW65" s="207" t="e">
        <f t="shared" si="25"/>
        <v>#DIV/0!</v>
      </c>
      <c r="AX65" s="70"/>
      <c r="AY65" s="192" t="e">
        <f t="shared" si="26"/>
        <v>#VALUE!</v>
      </c>
      <c r="AZ65" s="206">
        <f t="shared" si="27"/>
        <v>0</v>
      </c>
      <c r="BA65" s="70"/>
      <c r="BB65" s="208" t="e">
        <f t="shared" si="28"/>
        <v>#VALUE!</v>
      </c>
      <c r="BC65" s="207" t="e">
        <f t="shared" si="29"/>
        <v>#DIV/0!</v>
      </c>
      <c r="BD65" s="70"/>
      <c r="BE65" s="192" t="e">
        <f t="shared" si="30"/>
        <v>#VALUE!</v>
      </c>
      <c r="BF65" s="206">
        <f t="shared" si="31"/>
        <v>0</v>
      </c>
      <c r="BG65" s="70"/>
      <c r="BH65" s="208" t="e">
        <f t="shared" si="32"/>
        <v>#VALUE!</v>
      </c>
      <c r="BI65" s="207" t="e">
        <f t="shared" si="33"/>
        <v>#DIV/0!</v>
      </c>
      <c r="BJ65" s="70"/>
      <c r="BK65" s="192" t="e">
        <f t="shared" si="34"/>
        <v>#VALUE!</v>
      </c>
      <c r="BL65" s="206">
        <f t="shared" si="35"/>
        <v>0</v>
      </c>
      <c r="BM65" s="70"/>
      <c r="BN65" s="208" t="e">
        <f t="shared" si="36"/>
        <v>#VALUE!</v>
      </c>
      <c r="BO65" s="207" t="e">
        <f t="shared" si="37"/>
        <v>#DIV/0!</v>
      </c>
      <c r="BP65" s="70"/>
      <c r="BQ65" s="192" t="e">
        <f t="shared" si="38"/>
        <v>#VALUE!</v>
      </c>
      <c r="BR65" s="206">
        <f t="shared" si="39"/>
        <v>0</v>
      </c>
      <c r="BS65" s="70"/>
      <c r="BT65" s="208" t="e">
        <f t="shared" si="40"/>
        <v>#VALUE!</v>
      </c>
      <c r="BU65" s="207" t="e">
        <f t="shared" si="41"/>
        <v>#DIV/0!</v>
      </c>
      <c r="BV65" s="70"/>
      <c r="BW65" s="192" t="e">
        <f t="shared" si="42"/>
        <v>#VALUE!</v>
      </c>
      <c r="BX65" s="206">
        <f t="shared" si="43"/>
        <v>0</v>
      </c>
      <c r="BY65" s="70"/>
      <c r="BZ65" s="208" t="e">
        <f t="shared" si="44"/>
        <v>#VALUE!</v>
      </c>
      <c r="CA65" s="207" t="e">
        <f t="shared" si="45"/>
        <v>#DIV/0!</v>
      </c>
      <c r="CB65" s="70"/>
      <c r="CC65" s="192" t="e">
        <f t="shared" si="46"/>
        <v>#VALUE!</v>
      </c>
      <c r="CD65" s="206">
        <f t="shared" si="47"/>
        <v>0</v>
      </c>
      <c r="CE65" s="70"/>
      <c r="CF65" s="208" t="e">
        <f t="shared" si="48"/>
        <v>#VALUE!</v>
      </c>
      <c r="CG65" s="207" t="e">
        <f t="shared" si="49"/>
        <v>#DIV/0!</v>
      </c>
      <c r="CH65" s="70"/>
      <c r="CI65" s="192" t="e">
        <f t="shared" si="50"/>
        <v>#VALUE!</v>
      </c>
      <c r="CJ65" s="207">
        <f t="shared" si="51"/>
        <v>0</v>
      </c>
      <c r="CK65" s="70">
        <f t="shared" si="52"/>
        <v>0</v>
      </c>
      <c r="CL65" s="192" t="e">
        <f t="shared" si="53"/>
        <v>#VALUE!</v>
      </c>
      <c r="CM65" s="207" t="e">
        <f t="shared" si="54"/>
        <v>#DIV/0!</v>
      </c>
      <c r="CN65" s="70">
        <f t="shared" si="55"/>
        <v>0</v>
      </c>
      <c r="CO65" s="192" t="e">
        <f t="shared" si="56"/>
        <v>#VALUE!</v>
      </c>
      <c r="CP65" s="207">
        <f t="shared" si="57"/>
        <v>100</v>
      </c>
      <c r="CQ65" s="70">
        <f t="shared" si="58"/>
        <v>6</v>
      </c>
      <c r="CR65" s="192" t="e">
        <f t="shared" si="59"/>
        <v>#VALUE!</v>
      </c>
      <c r="CS65" s="207" t="e">
        <f t="shared" si="60"/>
        <v>#DIV/0!</v>
      </c>
      <c r="CT65" s="70">
        <f t="shared" si="61"/>
        <v>0</v>
      </c>
      <c r="CU65" s="192" t="e">
        <f t="shared" si="62"/>
        <v>#VALUE!</v>
      </c>
      <c r="CV65" s="202">
        <f t="shared" si="63"/>
        <v>0</v>
      </c>
      <c r="CW65" s="70">
        <f t="shared" si="64"/>
        <v>0</v>
      </c>
      <c r="CX65" s="192" t="e">
        <f t="shared" si="65"/>
        <v>#VALUE!</v>
      </c>
      <c r="CY65" s="202">
        <f t="shared" si="66"/>
        <v>1</v>
      </c>
      <c r="CZ65" s="70">
        <f t="shared" si="67"/>
        <v>6</v>
      </c>
      <c r="DA65" s="192" t="e">
        <f t="shared" si="68"/>
        <v>#VALUE!</v>
      </c>
      <c r="DB65" s="209"/>
    </row>
    <row r="66" spans="1:106" s="210" customFormat="1" ht="42.75">
      <c r="A66" s="258" t="s">
        <v>715</v>
      </c>
      <c r="B66" s="460" t="s">
        <v>1016</v>
      </c>
      <c r="C66" s="304" t="s">
        <v>1017</v>
      </c>
      <c r="D66" s="305" t="s">
        <v>1018</v>
      </c>
      <c r="E66" s="315" t="s">
        <v>669</v>
      </c>
      <c r="F66" s="475">
        <v>131.53</v>
      </c>
      <c r="G66" s="478">
        <v>8</v>
      </c>
      <c r="H66" s="283">
        <f t="shared" si="76"/>
        <v>8</v>
      </c>
      <c r="I66" s="372">
        <f t="shared" si="76"/>
        <v>8</v>
      </c>
      <c r="J66" s="132">
        <f t="shared" si="69"/>
        <v>0</v>
      </c>
      <c r="K66" s="132">
        <f t="shared" si="70"/>
        <v>0</v>
      </c>
      <c r="L66" s="39" t="e">
        <f t="shared" si="77"/>
        <v>#VALUE!</v>
      </c>
      <c r="M66" s="40" t="e">
        <f t="shared" si="71"/>
        <v>#VALUE!</v>
      </c>
      <c r="N66" s="238" t="e">
        <f t="shared" si="72"/>
        <v>#VALUE!</v>
      </c>
      <c r="O66" s="238" t="e">
        <f t="shared" si="75"/>
        <v>#VALUE!</v>
      </c>
      <c r="P66" s="207">
        <f t="shared" si="3"/>
        <v>0</v>
      </c>
      <c r="Q66" s="70"/>
      <c r="R66" s="208" t="e">
        <f t="shared" si="4"/>
        <v>#VALUE!</v>
      </c>
      <c r="S66" s="207" t="e">
        <f t="shared" si="5"/>
        <v>#DIV/0!</v>
      </c>
      <c r="T66" s="70"/>
      <c r="U66" s="192" t="e">
        <f t="shared" si="6"/>
        <v>#VALUE!</v>
      </c>
      <c r="V66" s="206">
        <f t="shared" si="7"/>
        <v>0</v>
      </c>
      <c r="W66" s="70"/>
      <c r="X66" s="208" t="e">
        <f t="shared" si="8"/>
        <v>#VALUE!</v>
      </c>
      <c r="Y66" s="207" t="e">
        <f t="shared" si="9"/>
        <v>#DIV/0!</v>
      </c>
      <c r="Z66" s="70"/>
      <c r="AA66" s="192" t="e">
        <f t="shared" si="10"/>
        <v>#VALUE!</v>
      </c>
      <c r="AB66" s="206">
        <f t="shared" si="11"/>
        <v>0</v>
      </c>
      <c r="AC66" s="70"/>
      <c r="AD66" s="208" t="e">
        <f t="shared" si="12"/>
        <v>#VALUE!</v>
      </c>
      <c r="AE66" s="207" t="e">
        <f t="shared" si="13"/>
        <v>#DIV/0!</v>
      </c>
      <c r="AF66" s="70"/>
      <c r="AG66" s="192" t="e">
        <f t="shared" si="14"/>
        <v>#VALUE!</v>
      </c>
      <c r="AH66" s="206">
        <f t="shared" si="15"/>
        <v>0</v>
      </c>
      <c r="AI66" s="70"/>
      <c r="AJ66" s="208" t="e">
        <f t="shared" si="16"/>
        <v>#VALUE!</v>
      </c>
      <c r="AK66" s="207" t="e">
        <f t="shared" si="17"/>
        <v>#DIV/0!</v>
      </c>
      <c r="AL66" s="70"/>
      <c r="AM66" s="192" t="e">
        <f t="shared" si="18"/>
        <v>#VALUE!</v>
      </c>
      <c r="AN66" s="206">
        <f t="shared" si="19"/>
        <v>0</v>
      </c>
      <c r="AO66" s="70"/>
      <c r="AP66" s="208" t="e">
        <f t="shared" si="20"/>
        <v>#VALUE!</v>
      </c>
      <c r="AQ66" s="207" t="e">
        <f t="shared" si="21"/>
        <v>#DIV/0!</v>
      </c>
      <c r="AR66" s="70"/>
      <c r="AS66" s="192" t="e">
        <f t="shared" si="22"/>
        <v>#VALUE!</v>
      </c>
      <c r="AT66" s="206">
        <f t="shared" si="23"/>
        <v>0</v>
      </c>
      <c r="AU66" s="70"/>
      <c r="AV66" s="208" t="e">
        <f t="shared" si="24"/>
        <v>#VALUE!</v>
      </c>
      <c r="AW66" s="207" t="e">
        <f t="shared" si="25"/>
        <v>#DIV/0!</v>
      </c>
      <c r="AX66" s="70"/>
      <c r="AY66" s="192" t="e">
        <f t="shared" si="26"/>
        <v>#VALUE!</v>
      </c>
      <c r="AZ66" s="206">
        <f t="shared" si="27"/>
        <v>0</v>
      </c>
      <c r="BA66" s="70"/>
      <c r="BB66" s="208" t="e">
        <f t="shared" si="28"/>
        <v>#VALUE!</v>
      </c>
      <c r="BC66" s="207" t="e">
        <f t="shared" si="29"/>
        <v>#DIV/0!</v>
      </c>
      <c r="BD66" s="70"/>
      <c r="BE66" s="192" t="e">
        <f t="shared" si="30"/>
        <v>#VALUE!</v>
      </c>
      <c r="BF66" s="206">
        <f t="shared" si="31"/>
        <v>0</v>
      </c>
      <c r="BG66" s="70"/>
      <c r="BH66" s="208" t="e">
        <f t="shared" si="32"/>
        <v>#VALUE!</v>
      </c>
      <c r="BI66" s="207" t="e">
        <f t="shared" si="33"/>
        <v>#DIV/0!</v>
      </c>
      <c r="BJ66" s="70"/>
      <c r="BK66" s="192" t="e">
        <f t="shared" si="34"/>
        <v>#VALUE!</v>
      </c>
      <c r="BL66" s="206">
        <f t="shared" si="35"/>
        <v>0</v>
      </c>
      <c r="BM66" s="70"/>
      <c r="BN66" s="208" t="e">
        <f t="shared" si="36"/>
        <v>#VALUE!</v>
      </c>
      <c r="BO66" s="207" t="e">
        <f t="shared" si="37"/>
        <v>#DIV/0!</v>
      </c>
      <c r="BP66" s="70"/>
      <c r="BQ66" s="192" t="e">
        <f t="shared" si="38"/>
        <v>#VALUE!</v>
      </c>
      <c r="BR66" s="206">
        <f t="shared" si="39"/>
        <v>0</v>
      </c>
      <c r="BS66" s="70"/>
      <c r="BT66" s="208" t="e">
        <f t="shared" si="40"/>
        <v>#VALUE!</v>
      </c>
      <c r="BU66" s="207" t="e">
        <f t="shared" si="41"/>
        <v>#DIV/0!</v>
      </c>
      <c r="BV66" s="70"/>
      <c r="BW66" s="192" t="e">
        <f t="shared" si="42"/>
        <v>#VALUE!</v>
      </c>
      <c r="BX66" s="206">
        <f t="shared" si="43"/>
        <v>0</v>
      </c>
      <c r="BY66" s="70"/>
      <c r="BZ66" s="208" t="e">
        <f t="shared" si="44"/>
        <v>#VALUE!</v>
      </c>
      <c r="CA66" s="207" t="e">
        <f t="shared" si="45"/>
        <v>#DIV/0!</v>
      </c>
      <c r="CB66" s="70"/>
      <c r="CC66" s="192" t="e">
        <f t="shared" si="46"/>
        <v>#VALUE!</v>
      </c>
      <c r="CD66" s="206">
        <f t="shared" si="47"/>
        <v>0</v>
      </c>
      <c r="CE66" s="70"/>
      <c r="CF66" s="208" t="e">
        <f t="shared" si="48"/>
        <v>#VALUE!</v>
      </c>
      <c r="CG66" s="207" t="e">
        <f t="shared" si="49"/>
        <v>#DIV/0!</v>
      </c>
      <c r="CH66" s="70"/>
      <c r="CI66" s="192" t="e">
        <f t="shared" si="50"/>
        <v>#VALUE!</v>
      </c>
      <c r="CJ66" s="207">
        <f t="shared" si="51"/>
        <v>0</v>
      </c>
      <c r="CK66" s="70">
        <f t="shared" si="52"/>
        <v>0</v>
      </c>
      <c r="CL66" s="192" t="e">
        <f t="shared" si="53"/>
        <v>#VALUE!</v>
      </c>
      <c r="CM66" s="207" t="e">
        <f t="shared" si="54"/>
        <v>#DIV/0!</v>
      </c>
      <c r="CN66" s="70">
        <f t="shared" si="55"/>
        <v>0</v>
      </c>
      <c r="CO66" s="192" t="e">
        <f t="shared" si="56"/>
        <v>#VALUE!</v>
      </c>
      <c r="CP66" s="207">
        <f t="shared" si="57"/>
        <v>100</v>
      </c>
      <c r="CQ66" s="70">
        <f t="shared" si="58"/>
        <v>8</v>
      </c>
      <c r="CR66" s="192" t="e">
        <f t="shared" si="59"/>
        <v>#VALUE!</v>
      </c>
      <c r="CS66" s="207" t="e">
        <f t="shared" si="60"/>
        <v>#DIV/0!</v>
      </c>
      <c r="CT66" s="70">
        <f t="shared" si="61"/>
        <v>0</v>
      </c>
      <c r="CU66" s="192" t="e">
        <f t="shared" si="62"/>
        <v>#VALUE!</v>
      </c>
      <c r="CV66" s="202">
        <f t="shared" si="63"/>
        <v>0</v>
      </c>
      <c r="CW66" s="70">
        <f t="shared" si="64"/>
        <v>0</v>
      </c>
      <c r="CX66" s="192" t="e">
        <f t="shared" si="65"/>
        <v>#VALUE!</v>
      </c>
      <c r="CY66" s="202">
        <f t="shared" si="66"/>
        <v>1</v>
      </c>
      <c r="CZ66" s="70">
        <f t="shared" si="67"/>
        <v>8</v>
      </c>
      <c r="DA66" s="192" t="e">
        <f t="shared" si="68"/>
        <v>#VALUE!</v>
      </c>
      <c r="DB66" s="209"/>
    </row>
    <row r="67" spans="1:106" s="210" customFormat="1" ht="42.75">
      <c r="A67" s="258" t="s">
        <v>716</v>
      </c>
      <c r="B67" s="460" t="s">
        <v>950</v>
      </c>
      <c r="C67" s="304" t="s">
        <v>951</v>
      </c>
      <c r="D67" s="305" t="s">
        <v>370</v>
      </c>
      <c r="E67" s="315" t="s">
        <v>669</v>
      </c>
      <c r="F67" s="475">
        <v>204.22</v>
      </c>
      <c r="G67" s="478">
        <v>1</v>
      </c>
      <c r="H67" s="283">
        <f t="shared" si="76"/>
        <v>1</v>
      </c>
      <c r="I67" s="372">
        <f t="shared" si="76"/>
        <v>1</v>
      </c>
      <c r="J67" s="132">
        <f t="shared" si="69"/>
        <v>0</v>
      </c>
      <c r="K67" s="132">
        <f t="shared" si="70"/>
        <v>0</v>
      </c>
      <c r="L67" s="39" t="e">
        <f t="shared" si="77"/>
        <v>#VALUE!</v>
      </c>
      <c r="M67" s="40" t="e">
        <f t="shared" si="71"/>
        <v>#VALUE!</v>
      </c>
      <c r="N67" s="238" t="e">
        <f t="shared" si="72"/>
        <v>#VALUE!</v>
      </c>
      <c r="O67" s="238" t="e">
        <f t="shared" si="75"/>
        <v>#VALUE!</v>
      </c>
      <c r="P67" s="207">
        <f t="shared" si="3"/>
        <v>0</v>
      </c>
      <c r="Q67" s="70"/>
      <c r="R67" s="208" t="e">
        <f t="shared" si="4"/>
        <v>#VALUE!</v>
      </c>
      <c r="S67" s="207" t="e">
        <f t="shared" si="5"/>
        <v>#DIV/0!</v>
      </c>
      <c r="T67" s="70"/>
      <c r="U67" s="192" t="e">
        <f t="shared" si="6"/>
        <v>#VALUE!</v>
      </c>
      <c r="V67" s="206">
        <f t="shared" si="7"/>
        <v>0</v>
      </c>
      <c r="W67" s="70"/>
      <c r="X67" s="208" t="e">
        <f t="shared" si="8"/>
        <v>#VALUE!</v>
      </c>
      <c r="Y67" s="207" t="e">
        <f t="shared" si="9"/>
        <v>#DIV/0!</v>
      </c>
      <c r="Z67" s="70"/>
      <c r="AA67" s="192" t="e">
        <f t="shared" si="10"/>
        <v>#VALUE!</v>
      </c>
      <c r="AB67" s="206">
        <f t="shared" si="11"/>
        <v>0</v>
      </c>
      <c r="AC67" s="70"/>
      <c r="AD67" s="208" t="e">
        <f t="shared" si="12"/>
        <v>#VALUE!</v>
      </c>
      <c r="AE67" s="207" t="e">
        <f t="shared" si="13"/>
        <v>#DIV/0!</v>
      </c>
      <c r="AF67" s="70"/>
      <c r="AG67" s="192" t="e">
        <f t="shared" si="14"/>
        <v>#VALUE!</v>
      </c>
      <c r="AH67" s="206">
        <f t="shared" si="15"/>
        <v>0</v>
      </c>
      <c r="AI67" s="70"/>
      <c r="AJ67" s="208" t="e">
        <f t="shared" si="16"/>
        <v>#VALUE!</v>
      </c>
      <c r="AK67" s="207" t="e">
        <f t="shared" si="17"/>
        <v>#DIV/0!</v>
      </c>
      <c r="AL67" s="70"/>
      <c r="AM67" s="192" t="e">
        <f t="shared" si="18"/>
        <v>#VALUE!</v>
      </c>
      <c r="AN67" s="206">
        <f t="shared" si="19"/>
        <v>0</v>
      </c>
      <c r="AO67" s="70"/>
      <c r="AP67" s="208" t="e">
        <f t="shared" si="20"/>
        <v>#VALUE!</v>
      </c>
      <c r="AQ67" s="207" t="e">
        <f t="shared" si="21"/>
        <v>#DIV/0!</v>
      </c>
      <c r="AR67" s="70"/>
      <c r="AS67" s="192" t="e">
        <f t="shared" si="22"/>
        <v>#VALUE!</v>
      </c>
      <c r="AT67" s="206">
        <f t="shared" si="23"/>
        <v>0</v>
      </c>
      <c r="AU67" s="70"/>
      <c r="AV67" s="208" t="e">
        <f t="shared" si="24"/>
        <v>#VALUE!</v>
      </c>
      <c r="AW67" s="207" t="e">
        <f t="shared" si="25"/>
        <v>#DIV/0!</v>
      </c>
      <c r="AX67" s="70"/>
      <c r="AY67" s="192" t="e">
        <f t="shared" si="26"/>
        <v>#VALUE!</v>
      </c>
      <c r="AZ67" s="206">
        <f t="shared" si="27"/>
        <v>0</v>
      </c>
      <c r="BA67" s="70"/>
      <c r="BB67" s="208" t="e">
        <f t="shared" si="28"/>
        <v>#VALUE!</v>
      </c>
      <c r="BC67" s="207" t="e">
        <f t="shared" si="29"/>
        <v>#DIV/0!</v>
      </c>
      <c r="BD67" s="70"/>
      <c r="BE67" s="192" t="e">
        <f t="shared" si="30"/>
        <v>#VALUE!</v>
      </c>
      <c r="BF67" s="206">
        <f t="shared" si="31"/>
        <v>0</v>
      </c>
      <c r="BG67" s="70"/>
      <c r="BH67" s="208" t="e">
        <f t="shared" si="32"/>
        <v>#VALUE!</v>
      </c>
      <c r="BI67" s="207" t="e">
        <f t="shared" si="33"/>
        <v>#DIV/0!</v>
      </c>
      <c r="BJ67" s="70"/>
      <c r="BK67" s="192" t="e">
        <f t="shared" si="34"/>
        <v>#VALUE!</v>
      </c>
      <c r="BL67" s="206">
        <f t="shared" si="35"/>
        <v>0</v>
      </c>
      <c r="BM67" s="70"/>
      <c r="BN67" s="208" t="e">
        <f t="shared" si="36"/>
        <v>#VALUE!</v>
      </c>
      <c r="BO67" s="207" t="e">
        <f t="shared" si="37"/>
        <v>#DIV/0!</v>
      </c>
      <c r="BP67" s="70"/>
      <c r="BQ67" s="192" t="e">
        <f t="shared" si="38"/>
        <v>#VALUE!</v>
      </c>
      <c r="BR67" s="206">
        <f t="shared" si="39"/>
        <v>0</v>
      </c>
      <c r="BS67" s="70"/>
      <c r="BT67" s="208" t="e">
        <f t="shared" si="40"/>
        <v>#VALUE!</v>
      </c>
      <c r="BU67" s="207" t="e">
        <f t="shared" si="41"/>
        <v>#DIV/0!</v>
      </c>
      <c r="BV67" s="70"/>
      <c r="BW67" s="192" t="e">
        <f t="shared" si="42"/>
        <v>#VALUE!</v>
      </c>
      <c r="BX67" s="206">
        <f t="shared" si="43"/>
        <v>0</v>
      </c>
      <c r="BY67" s="70"/>
      <c r="BZ67" s="208" t="e">
        <f t="shared" si="44"/>
        <v>#VALUE!</v>
      </c>
      <c r="CA67" s="207" t="e">
        <f t="shared" si="45"/>
        <v>#DIV/0!</v>
      </c>
      <c r="CB67" s="70"/>
      <c r="CC67" s="192" t="e">
        <f t="shared" si="46"/>
        <v>#VALUE!</v>
      </c>
      <c r="CD67" s="206">
        <f t="shared" si="47"/>
        <v>0</v>
      </c>
      <c r="CE67" s="70"/>
      <c r="CF67" s="208" t="e">
        <f t="shared" si="48"/>
        <v>#VALUE!</v>
      </c>
      <c r="CG67" s="207" t="e">
        <f t="shared" si="49"/>
        <v>#DIV/0!</v>
      </c>
      <c r="CH67" s="70"/>
      <c r="CI67" s="192" t="e">
        <f t="shared" si="50"/>
        <v>#VALUE!</v>
      </c>
      <c r="CJ67" s="207">
        <f t="shared" si="51"/>
        <v>0</v>
      </c>
      <c r="CK67" s="70">
        <f t="shared" si="52"/>
        <v>0</v>
      </c>
      <c r="CL67" s="192" t="e">
        <f t="shared" si="53"/>
        <v>#VALUE!</v>
      </c>
      <c r="CM67" s="207" t="e">
        <f t="shared" si="54"/>
        <v>#DIV/0!</v>
      </c>
      <c r="CN67" s="70">
        <f t="shared" si="55"/>
        <v>0</v>
      </c>
      <c r="CO67" s="192" t="e">
        <f t="shared" si="56"/>
        <v>#VALUE!</v>
      </c>
      <c r="CP67" s="207">
        <f t="shared" si="57"/>
        <v>100</v>
      </c>
      <c r="CQ67" s="70">
        <f t="shared" si="58"/>
        <v>1</v>
      </c>
      <c r="CR67" s="192" t="e">
        <f t="shared" si="59"/>
        <v>#VALUE!</v>
      </c>
      <c r="CS67" s="207" t="e">
        <f t="shared" si="60"/>
        <v>#DIV/0!</v>
      </c>
      <c r="CT67" s="70">
        <f t="shared" si="61"/>
        <v>0</v>
      </c>
      <c r="CU67" s="192" t="e">
        <f t="shared" si="62"/>
        <v>#VALUE!</v>
      </c>
      <c r="CV67" s="202">
        <f t="shared" si="63"/>
        <v>0</v>
      </c>
      <c r="CW67" s="70">
        <f t="shared" si="64"/>
        <v>0</v>
      </c>
      <c r="CX67" s="192" t="e">
        <f t="shared" si="65"/>
        <v>#VALUE!</v>
      </c>
      <c r="CY67" s="202">
        <f t="shared" si="66"/>
        <v>1</v>
      </c>
      <c r="CZ67" s="70">
        <f t="shared" si="67"/>
        <v>1</v>
      </c>
      <c r="DA67" s="192" t="e">
        <f t="shared" si="68"/>
        <v>#VALUE!</v>
      </c>
      <c r="DB67" s="209"/>
    </row>
    <row r="68" spans="1:106" s="210" customFormat="1" ht="42.75">
      <c r="A68" s="258" t="s">
        <v>717</v>
      </c>
      <c r="B68" s="460" t="s">
        <v>368</v>
      </c>
      <c r="C68" s="304" t="s">
        <v>369</v>
      </c>
      <c r="D68" s="305" t="s">
        <v>520</v>
      </c>
      <c r="E68" s="315" t="s">
        <v>669</v>
      </c>
      <c r="F68" s="475">
        <v>284.95999999999998</v>
      </c>
      <c r="G68" s="478">
        <v>2</v>
      </c>
      <c r="H68" s="283">
        <f t="shared" si="76"/>
        <v>2</v>
      </c>
      <c r="I68" s="372">
        <f t="shared" si="76"/>
        <v>2</v>
      </c>
      <c r="J68" s="132">
        <f t="shared" si="69"/>
        <v>0</v>
      </c>
      <c r="K68" s="132">
        <f t="shared" si="70"/>
        <v>0</v>
      </c>
      <c r="L68" s="39" t="e">
        <f t="shared" si="77"/>
        <v>#VALUE!</v>
      </c>
      <c r="M68" s="40" t="e">
        <f t="shared" si="71"/>
        <v>#VALUE!</v>
      </c>
      <c r="N68" s="238" t="e">
        <f t="shared" si="72"/>
        <v>#VALUE!</v>
      </c>
      <c r="O68" s="238" t="e">
        <f t="shared" si="75"/>
        <v>#VALUE!</v>
      </c>
      <c r="P68" s="207">
        <f t="shared" si="3"/>
        <v>0</v>
      </c>
      <c r="Q68" s="70"/>
      <c r="R68" s="208" t="e">
        <f t="shared" si="4"/>
        <v>#VALUE!</v>
      </c>
      <c r="S68" s="207" t="e">
        <f t="shared" si="5"/>
        <v>#DIV/0!</v>
      </c>
      <c r="T68" s="70"/>
      <c r="U68" s="192" t="e">
        <f t="shared" si="6"/>
        <v>#VALUE!</v>
      </c>
      <c r="V68" s="206">
        <f t="shared" si="7"/>
        <v>0</v>
      </c>
      <c r="W68" s="70"/>
      <c r="X68" s="208" t="e">
        <f t="shared" si="8"/>
        <v>#VALUE!</v>
      </c>
      <c r="Y68" s="207" t="e">
        <f t="shared" si="9"/>
        <v>#DIV/0!</v>
      </c>
      <c r="Z68" s="70"/>
      <c r="AA68" s="192" t="e">
        <f t="shared" si="10"/>
        <v>#VALUE!</v>
      </c>
      <c r="AB68" s="206">
        <f t="shared" si="11"/>
        <v>0</v>
      </c>
      <c r="AC68" s="70"/>
      <c r="AD68" s="208" t="e">
        <f t="shared" si="12"/>
        <v>#VALUE!</v>
      </c>
      <c r="AE68" s="207" t="e">
        <f t="shared" si="13"/>
        <v>#DIV/0!</v>
      </c>
      <c r="AF68" s="70"/>
      <c r="AG68" s="192" t="e">
        <f t="shared" si="14"/>
        <v>#VALUE!</v>
      </c>
      <c r="AH68" s="206">
        <f t="shared" si="15"/>
        <v>0</v>
      </c>
      <c r="AI68" s="70"/>
      <c r="AJ68" s="208" t="e">
        <f t="shared" si="16"/>
        <v>#VALUE!</v>
      </c>
      <c r="AK68" s="207" t="e">
        <f t="shared" si="17"/>
        <v>#DIV/0!</v>
      </c>
      <c r="AL68" s="70"/>
      <c r="AM68" s="192" t="e">
        <f t="shared" si="18"/>
        <v>#VALUE!</v>
      </c>
      <c r="AN68" s="206">
        <f t="shared" si="19"/>
        <v>0</v>
      </c>
      <c r="AO68" s="70"/>
      <c r="AP68" s="208" t="e">
        <f t="shared" si="20"/>
        <v>#VALUE!</v>
      </c>
      <c r="AQ68" s="207" t="e">
        <f t="shared" si="21"/>
        <v>#DIV/0!</v>
      </c>
      <c r="AR68" s="70"/>
      <c r="AS68" s="192" t="e">
        <f t="shared" si="22"/>
        <v>#VALUE!</v>
      </c>
      <c r="AT68" s="206">
        <f t="shared" si="23"/>
        <v>0</v>
      </c>
      <c r="AU68" s="70"/>
      <c r="AV68" s="208" t="e">
        <f t="shared" si="24"/>
        <v>#VALUE!</v>
      </c>
      <c r="AW68" s="207" t="e">
        <f t="shared" si="25"/>
        <v>#DIV/0!</v>
      </c>
      <c r="AX68" s="70"/>
      <c r="AY68" s="192" t="e">
        <f t="shared" si="26"/>
        <v>#VALUE!</v>
      </c>
      <c r="AZ68" s="206">
        <f t="shared" si="27"/>
        <v>0</v>
      </c>
      <c r="BA68" s="70"/>
      <c r="BB68" s="208" t="e">
        <f t="shared" si="28"/>
        <v>#VALUE!</v>
      </c>
      <c r="BC68" s="207" t="e">
        <f t="shared" si="29"/>
        <v>#DIV/0!</v>
      </c>
      <c r="BD68" s="70"/>
      <c r="BE68" s="192" t="e">
        <f t="shared" si="30"/>
        <v>#VALUE!</v>
      </c>
      <c r="BF68" s="206">
        <f t="shared" si="31"/>
        <v>0</v>
      </c>
      <c r="BG68" s="70"/>
      <c r="BH68" s="208" t="e">
        <f t="shared" si="32"/>
        <v>#VALUE!</v>
      </c>
      <c r="BI68" s="207" t="e">
        <f t="shared" si="33"/>
        <v>#DIV/0!</v>
      </c>
      <c r="BJ68" s="70"/>
      <c r="BK68" s="192" t="e">
        <f t="shared" si="34"/>
        <v>#VALUE!</v>
      </c>
      <c r="BL68" s="206">
        <f t="shared" si="35"/>
        <v>0</v>
      </c>
      <c r="BM68" s="70"/>
      <c r="BN68" s="208" t="e">
        <f t="shared" si="36"/>
        <v>#VALUE!</v>
      </c>
      <c r="BO68" s="207" t="e">
        <f t="shared" si="37"/>
        <v>#DIV/0!</v>
      </c>
      <c r="BP68" s="70"/>
      <c r="BQ68" s="192" t="e">
        <f t="shared" si="38"/>
        <v>#VALUE!</v>
      </c>
      <c r="BR68" s="206">
        <f t="shared" si="39"/>
        <v>0</v>
      </c>
      <c r="BS68" s="70"/>
      <c r="BT68" s="208" t="e">
        <f t="shared" si="40"/>
        <v>#VALUE!</v>
      </c>
      <c r="BU68" s="207" t="e">
        <f t="shared" si="41"/>
        <v>#DIV/0!</v>
      </c>
      <c r="BV68" s="70"/>
      <c r="BW68" s="192" t="e">
        <f t="shared" si="42"/>
        <v>#VALUE!</v>
      </c>
      <c r="BX68" s="206">
        <f t="shared" si="43"/>
        <v>0</v>
      </c>
      <c r="BY68" s="70"/>
      <c r="BZ68" s="208" t="e">
        <f t="shared" si="44"/>
        <v>#VALUE!</v>
      </c>
      <c r="CA68" s="207" t="e">
        <f t="shared" si="45"/>
        <v>#DIV/0!</v>
      </c>
      <c r="CB68" s="70"/>
      <c r="CC68" s="192" t="e">
        <f t="shared" si="46"/>
        <v>#VALUE!</v>
      </c>
      <c r="CD68" s="206">
        <f t="shared" si="47"/>
        <v>0</v>
      </c>
      <c r="CE68" s="70"/>
      <c r="CF68" s="208" t="e">
        <f t="shared" si="48"/>
        <v>#VALUE!</v>
      </c>
      <c r="CG68" s="207" t="e">
        <f t="shared" si="49"/>
        <v>#DIV/0!</v>
      </c>
      <c r="CH68" s="70"/>
      <c r="CI68" s="192" t="e">
        <f t="shared" si="50"/>
        <v>#VALUE!</v>
      </c>
      <c r="CJ68" s="207">
        <f t="shared" si="51"/>
        <v>0</v>
      </c>
      <c r="CK68" s="70">
        <f t="shared" si="52"/>
        <v>0</v>
      </c>
      <c r="CL68" s="192" t="e">
        <f t="shared" si="53"/>
        <v>#VALUE!</v>
      </c>
      <c r="CM68" s="207" t="e">
        <f t="shared" si="54"/>
        <v>#DIV/0!</v>
      </c>
      <c r="CN68" s="70">
        <f t="shared" si="55"/>
        <v>0</v>
      </c>
      <c r="CO68" s="192" t="e">
        <f t="shared" si="56"/>
        <v>#VALUE!</v>
      </c>
      <c r="CP68" s="207">
        <f t="shared" si="57"/>
        <v>100</v>
      </c>
      <c r="CQ68" s="70">
        <f t="shared" si="58"/>
        <v>2</v>
      </c>
      <c r="CR68" s="192" t="e">
        <f t="shared" si="59"/>
        <v>#VALUE!</v>
      </c>
      <c r="CS68" s="207" t="e">
        <f t="shared" si="60"/>
        <v>#DIV/0!</v>
      </c>
      <c r="CT68" s="70">
        <f t="shared" si="61"/>
        <v>0</v>
      </c>
      <c r="CU68" s="192" t="e">
        <f t="shared" si="62"/>
        <v>#VALUE!</v>
      </c>
      <c r="CV68" s="202">
        <f t="shared" si="63"/>
        <v>0</v>
      </c>
      <c r="CW68" s="70">
        <f t="shared" si="64"/>
        <v>0</v>
      </c>
      <c r="CX68" s="192" t="e">
        <f t="shared" si="65"/>
        <v>#VALUE!</v>
      </c>
      <c r="CY68" s="202">
        <f t="shared" si="66"/>
        <v>1</v>
      </c>
      <c r="CZ68" s="70">
        <f t="shared" si="67"/>
        <v>2</v>
      </c>
      <c r="DA68" s="192" t="e">
        <f t="shared" si="68"/>
        <v>#VALUE!</v>
      </c>
      <c r="DB68" s="209"/>
    </row>
    <row r="69" spans="1:106" s="210" customFormat="1" ht="42.75">
      <c r="A69" s="258" t="s">
        <v>718</v>
      </c>
      <c r="B69" s="315" t="s">
        <v>696</v>
      </c>
      <c r="C69" s="308" t="s">
        <v>521</v>
      </c>
      <c r="D69" s="309" t="s">
        <v>522</v>
      </c>
      <c r="E69" s="315" t="s">
        <v>669</v>
      </c>
      <c r="F69" s="476">
        <v>471.57</v>
      </c>
      <c r="G69" s="478">
        <v>1</v>
      </c>
      <c r="H69" s="283">
        <f t="shared" si="76"/>
        <v>1</v>
      </c>
      <c r="I69" s="372">
        <f t="shared" si="76"/>
        <v>1</v>
      </c>
      <c r="J69" s="132">
        <f t="shared" si="69"/>
        <v>0</v>
      </c>
      <c r="K69" s="132">
        <f t="shared" si="70"/>
        <v>0</v>
      </c>
      <c r="L69" s="39" t="e">
        <f t="shared" si="77"/>
        <v>#VALUE!</v>
      </c>
      <c r="M69" s="40" t="e">
        <f t="shared" si="71"/>
        <v>#VALUE!</v>
      </c>
      <c r="N69" s="238" t="e">
        <f t="shared" si="72"/>
        <v>#VALUE!</v>
      </c>
      <c r="O69" s="238" t="e">
        <f t="shared" si="75"/>
        <v>#VALUE!</v>
      </c>
      <c r="P69" s="207">
        <f t="shared" si="3"/>
        <v>0</v>
      </c>
      <c r="Q69" s="70"/>
      <c r="R69" s="208" t="e">
        <f t="shared" si="4"/>
        <v>#VALUE!</v>
      </c>
      <c r="S69" s="207" t="e">
        <f t="shared" si="5"/>
        <v>#DIV/0!</v>
      </c>
      <c r="T69" s="70"/>
      <c r="U69" s="192" t="e">
        <f t="shared" si="6"/>
        <v>#VALUE!</v>
      </c>
      <c r="V69" s="206">
        <f t="shared" si="7"/>
        <v>0</v>
      </c>
      <c r="W69" s="70"/>
      <c r="X69" s="208" t="e">
        <f t="shared" si="8"/>
        <v>#VALUE!</v>
      </c>
      <c r="Y69" s="207" t="e">
        <f t="shared" si="9"/>
        <v>#DIV/0!</v>
      </c>
      <c r="Z69" s="70"/>
      <c r="AA69" s="192" t="e">
        <f t="shared" si="10"/>
        <v>#VALUE!</v>
      </c>
      <c r="AB69" s="206">
        <f t="shared" si="11"/>
        <v>0</v>
      </c>
      <c r="AC69" s="70"/>
      <c r="AD69" s="208" t="e">
        <f t="shared" si="12"/>
        <v>#VALUE!</v>
      </c>
      <c r="AE69" s="207" t="e">
        <f t="shared" si="13"/>
        <v>#DIV/0!</v>
      </c>
      <c r="AF69" s="70"/>
      <c r="AG69" s="192" t="e">
        <f t="shared" si="14"/>
        <v>#VALUE!</v>
      </c>
      <c r="AH69" s="206">
        <f t="shared" si="15"/>
        <v>0</v>
      </c>
      <c r="AI69" s="70"/>
      <c r="AJ69" s="208" t="e">
        <f t="shared" si="16"/>
        <v>#VALUE!</v>
      </c>
      <c r="AK69" s="207" t="e">
        <f t="shared" si="17"/>
        <v>#DIV/0!</v>
      </c>
      <c r="AL69" s="70"/>
      <c r="AM69" s="192" t="e">
        <f t="shared" si="18"/>
        <v>#VALUE!</v>
      </c>
      <c r="AN69" s="206">
        <f t="shared" si="19"/>
        <v>0</v>
      </c>
      <c r="AO69" s="70"/>
      <c r="AP69" s="208" t="e">
        <f t="shared" si="20"/>
        <v>#VALUE!</v>
      </c>
      <c r="AQ69" s="207" t="e">
        <f t="shared" si="21"/>
        <v>#DIV/0!</v>
      </c>
      <c r="AR69" s="70"/>
      <c r="AS69" s="192" t="e">
        <f t="shared" si="22"/>
        <v>#VALUE!</v>
      </c>
      <c r="AT69" s="206">
        <f t="shared" si="23"/>
        <v>0</v>
      </c>
      <c r="AU69" s="70"/>
      <c r="AV69" s="208" t="e">
        <f t="shared" si="24"/>
        <v>#VALUE!</v>
      </c>
      <c r="AW69" s="207" t="e">
        <f t="shared" si="25"/>
        <v>#DIV/0!</v>
      </c>
      <c r="AX69" s="70"/>
      <c r="AY69" s="192" t="e">
        <f t="shared" si="26"/>
        <v>#VALUE!</v>
      </c>
      <c r="AZ69" s="206">
        <f t="shared" si="27"/>
        <v>0</v>
      </c>
      <c r="BA69" s="70"/>
      <c r="BB69" s="208" t="e">
        <f t="shared" si="28"/>
        <v>#VALUE!</v>
      </c>
      <c r="BC69" s="207" t="e">
        <f t="shared" si="29"/>
        <v>#DIV/0!</v>
      </c>
      <c r="BD69" s="70"/>
      <c r="BE69" s="192" t="e">
        <f t="shared" si="30"/>
        <v>#VALUE!</v>
      </c>
      <c r="BF69" s="206">
        <f t="shared" si="31"/>
        <v>0</v>
      </c>
      <c r="BG69" s="70"/>
      <c r="BH69" s="208" t="e">
        <f t="shared" si="32"/>
        <v>#VALUE!</v>
      </c>
      <c r="BI69" s="207" t="e">
        <f t="shared" si="33"/>
        <v>#DIV/0!</v>
      </c>
      <c r="BJ69" s="70"/>
      <c r="BK69" s="192" t="e">
        <f t="shared" si="34"/>
        <v>#VALUE!</v>
      </c>
      <c r="BL69" s="206">
        <f t="shared" si="35"/>
        <v>0</v>
      </c>
      <c r="BM69" s="70"/>
      <c r="BN69" s="208" t="e">
        <f t="shared" si="36"/>
        <v>#VALUE!</v>
      </c>
      <c r="BO69" s="207" t="e">
        <f t="shared" si="37"/>
        <v>#DIV/0!</v>
      </c>
      <c r="BP69" s="70"/>
      <c r="BQ69" s="192" t="e">
        <f t="shared" si="38"/>
        <v>#VALUE!</v>
      </c>
      <c r="BR69" s="206">
        <f t="shared" si="39"/>
        <v>0</v>
      </c>
      <c r="BS69" s="70"/>
      <c r="BT69" s="208" t="e">
        <f t="shared" si="40"/>
        <v>#VALUE!</v>
      </c>
      <c r="BU69" s="207" t="e">
        <f t="shared" si="41"/>
        <v>#DIV/0!</v>
      </c>
      <c r="BV69" s="70"/>
      <c r="BW69" s="192" t="e">
        <f t="shared" si="42"/>
        <v>#VALUE!</v>
      </c>
      <c r="BX69" s="206">
        <f t="shared" si="43"/>
        <v>0</v>
      </c>
      <c r="BY69" s="70"/>
      <c r="BZ69" s="208" t="e">
        <f t="shared" si="44"/>
        <v>#VALUE!</v>
      </c>
      <c r="CA69" s="207" t="e">
        <f t="shared" si="45"/>
        <v>#DIV/0!</v>
      </c>
      <c r="CB69" s="70"/>
      <c r="CC69" s="192" t="e">
        <f t="shared" si="46"/>
        <v>#VALUE!</v>
      </c>
      <c r="CD69" s="206">
        <f t="shared" si="47"/>
        <v>0</v>
      </c>
      <c r="CE69" s="70"/>
      <c r="CF69" s="208" t="e">
        <f t="shared" si="48"/>
        <v>#VALUE!</v>
      </c>
      <c r="CG69" s="207" t="e">
        <f t="shared" si="49"/>
        <v>#DIV/0!</v>
      </c>
      <c r="CH69" s="70"/>
      <c r="CI69" s="192" t="e">
        <f t="shared" si="50"/>
        <v>#VALUE!</v>
      </c>
      <c r="CJ69" s="207">
        <f t="shared" si="51"/>
        <v>0</v>
      </c>
      <c r="CK69" s="70">
        <f t="shared" si="52"/>
        <v>0</v>
      </c>
      <c r="CL69" s="192" t="e">
        <f t="shared" si="53"/>
        <v>#VALUE!</v>
      </c>
      <c r="CM69" s="207" t="e">
        <f t="shared" si="54"/>
        <v>#DIV/0!</v>
      </c>
      <c r="CN69" s="70">
        <f t="shared" si="55"/>
        <v>0</v>
      </c>
      <c r="CO69" s="192" t="e">
        <f t="shared" si="56"/>
        <v>#VALUE!</v>
      </c>
      <c r="CP69" s="207">
        <f t="shared" si="57"/>
        <v>100</v>
      </c>
      <c r="CQ69" s="70">
        <f t="shared" si="58"/>
        <v>1</v>
      </c>
      <c r="CR69" s="192" t="e">
        <f t="shared" si="59"/>
        <v>#VALUE!</v>
      </c>
      <c r="CS69" s="207" t="e">
        <f t="shared" si="60"/>
        <v>#DIV/0!</v>
      </c>
      <c r="CT69" s="70">
        <f t="shared" si="61"/>
        <v>0</v>
      </c>
      <c r="CU69" s="192" t="e">
        <f t="shared" si="62"/>
        <v>#VALUE!</v>
      </c>
      <c r="CV69" s="202">
        <f t="shared" si="63"/>
        <v>0</v>
      </c>
      <c r="CW69" s="70">
        <f t="shared" si="64"/>
        <v>0</v>
      </c>
      <c r="CX69" s="192" t="e">
        <f t="shared" si="65"/>
        <v>#VALUE!</v>
      </c>
      <c r="CY69" s="202">
        <f t="shared" si="66"/>
        <v>1</v>
      </c>
      <c r="CZ69" s="70">
        <f t="shared" si="67"/>
        <v>1</v>
      </c>
      <c r="DA69" s="192" t="e">
        <f t="shared" si="68"/>
        <v>#VALUE!</v>
      </c>
      <c r="DB69" s="209"/>
    </row>
    <row r="70" spans="1:106" s="210" customFormat="1" ht="28.5">
      <c r="A70" s="258" t="s">
        <v>719</v>
      </c>
      <c r="B70" s="315" t="s">
        <v>696</v>
      </c>
      <c r="C70" s="315" t="s">
        <v>523</v>
      </c>
      <c r="D70" s="314" t="s">
        <v>524</v>
      </c>
      <c r="E70" s="315" t="s">
        <v>1025</v>
      </c>
      <c r="F70" s="476">
        <v>153.19999999999999</v>
      </c>
      <c r="G70" s="478">
        <v>4.5</v>
      </c>
      <c r="H70" s="283">
        <f t="shared" si="76"/>
        <v>4.5</v>
      </c>
      <c r="I70" s="372">
        <f t="shared" si="76"/>
        <v>4.5</v>
      </c>
      <c r="J70" s="132">
        <f t="shared" si="69"/>
        <v>0</v>
      </c>
      <c r="K70" s="132">
        <f t="shared" si="70"/>
        <v>0</v>
      </c>
      <c r="L70" s="39" t="e">
        <f t="shared" si="77"/>
        <v>#VALUE!</v>
      </c>
      <c r="M70" s="40" t="e">
        <f t="shared" si="71"/>
        <v>#VALUE!</v>
      </c>
      <c r="N70" s="238" t="e">
        <f t="shared" si="72"/>
        <v>#VALUE!</v>
      </c>
      <c r="O70" s="238" t="e">
        <f t="shared" si="75"/>
        <v>#VALUE!</v>
      </c>
      <c r="P70" s="207">
        <f t="shared" si="3"/>
        <v>0</v>
      </c>
      <c r="Q70" s="70"/>
      <c r="R70" s="208" t="e">
        <f t="shared" si="4"/>
        <v>#VALUE!</v>
      </c>
      <c r="S70" s="207" t="e">
        <f t="shared" si="5"/>
        <v>#DIV/0!</v>
      </c>
      <c r="T70" s="70"/>
      <c r="U70" s="192" t="e">
        <f t="shared" si="6"/>
        <v>#VALUE!</v>
      </c>
      <c r="V70" s="206">
        <f t="shared" si="7"/>
        <v>0</v>
      </c>
      <c r="W70" s="70"/>
      <c r="X70" s="208" t="e">
        <f t="shared" si="8"/>
        <v>#VALUE!</v>
      </c>
      <c r="Y70" s="207" t="e">
        <f t="shared" si="9"/>
        <v>#DIV/0!</v>
      </c>
      <c r="Z70" s="70"/>
      <c r="AA70" s="192" t="e">
        <f t="shared" si="10"/>
        <v>#VALUE!</v>
      </c>
      <c r="AB70" s="206">
        <f t="shared" si="11"/>
        <v>0</v>
      </c>
      <c r="AC70" s="70"/>
      <c r="AD70" s="208" t="e">
        <f t="shared" si="12"/>
        <v>#VALUE!</v>
      </c>
      <c r="AE70" s="207" t="e">
        <f t="shared" si="13"/>
        <v>#DIV/0!</v>
      </c>
      <c r="AF70" s="70"/>
      <c r="AG70" s="192" t="e">
        <f t="shared" si="14"/>
        <v>#VALUE!</v>
      </c>
      <c r="AH70" s="206">
        <f t="shared" si="15"/>
        <v>0</v>
      </c>
      <c r="AI70" s="70"/>
      <c r="AJ70" s="208" t="e">
        <f t="shared" si="16"/>
        <v>#VALUE!</v>
      </c>
      <c r="AK70" s="207" t="e">
        <f t="shared" si="17"/>
        <v>#DIV/0!</v>
      </c>
      <c r="AL70" s="70"/>
      <c r="AM70" s="192" t="e">
        <f t="shared" si="18"/>
        <v>#VALUE!</v>
      </c>
      <c r="AN70" s="206">
        <f t="shared" si="19"/>
        <v>0</v>
      </c>
      <c r="AO70" s="70"/>
      <c r="AP70" s="208" t="e">
        <f t="shared" si="20"/>
        <v>#VALUE!</v>
      </c>
      <c r="AQ70" s="207" t="e">
        <f t="shared" si="21"/>
        <v>#DIV/0!</v>
      </c>
      <c r="AR70" s="70"/>
      <c r="AS70" s="192" t="e">
        <f t="shared" si="22"/>
        <v>#VALUE!</v>
      </c>
      <c r="AT70" s="206">
        <f t="shared" si="23"/>
        <v>0</v>
      </c>
      <c r="AU70" s="70"/>
      <c r="AV70" s="208" t="e">
        <f t="shared" si="24"/>
        <v>#VALUE!</v>
      </c>
      <c r="AW70" s="207" t="e">
        <f t="shared" si="25"/>
        <v>#DIV/0!</v>
      </c>
      <c r="AX70" s="70"/>
      <c r="AY70" s="192" t="e">
        <f t="shared" si="26"/>
        <v>#VALUE!</v>
      </c>
      <c r="AZ70" s="206">
        <f t="shared" si="27"/>
        <v>0</v>
      </c>
      <c r="BA70" s="70"/>
      <c r="BB70" s="208" t="e">
        <f t="shared" si="28"/>
        <v>#VALUE!</v>
      </c>
      <c r="BC70" s="207" t="e">
        <f t="shared" si="29"/>
        <v>#DIV/0!</v>
      </c>
      <c r="BD70" s="70"/>
      <c r="BE70" s="192" t="e">
        <f t="shared" si="30"/>
        <v>#VALUE!</v>
      </c>
      <c r="BF70" s="206">
        <f t="shared" si="31"/>
        <v>0</v>
      </c>
      <c r="BG70" s="70"/>
      <c r="BH70" s="208" t="e">
        <f t="shared" si="32"/>
        <v>#VALUE!</v>
      </c>
      <c r="BI70" s="207" t="e">
        <f t="shared" si="33"/>
        <v>#DIV/0!</v>
      </c>
      <c r="BJ70" s="70"/>
      <c r="BK70" s="192" t="e">
        <f t="shared" si="34"/>
        <v>#VALUE!</v>
      </c>
      <c r="BL70" s="206">
        <f t="shared" si="35"/>
        <v>0</v>
      </c>
      <c r="BM70" s="70"/>
      <c r="BN70" s="208" t="e">
        <f t="shared" si="36"/>
        <v>#VALUE!</v>
      </c>
      <c r="BO70" s="207" t="e">
        <f t="shared" si="37"/>
        <v>#DIV/0!</v>
      </c>
      <c r="BP70" s="70"/>
      <c r="BQ70" s="192" t="e">
        <f t="shared" si="38"/>
        <v>#VALUE!</v>
      </c>
      <c r="BR70" s="206">
        <f t="shared" si="39"/>
        <v>0</v>
      </c>
      <c r="BS70" s="70"/>
      <c r="BT70" s="208" t="e">
        <f t="shared" si="40"/>
        <v>#VALUE!</v>
      </c>
      <c r="BU70" s="207" t="e">
        <f t="shared" si="41"/>
        <v>#DIV/0!</v>
      </c>
      <c r="BV70" s="70"/>
      <c r="BW70" s="192" t="e">
        <f t="shared" si="42"/>
        <v>#VALUE!</v>
      </c>
      <c r="BX70" s="206">
        <f t="shared" si="43"/>
        <v>0</v>
      </c>
      <c r="BY70" s="70"/>
      <c r="BZ70" s="208" t="e">
        <f t="shared" si="44"/>
        <v>#VALUE!</v>
      </c>
      <c r="CA70" s="207" t="e">
        <f t="shared" si="45"/>
        <v>#DIV/0!</v>
      </c>
      <c r="CB70" s="70"/>
      <c r="CC70" s="192" t="e">
        <f t="shared" si="46"/>
        <v>#VALUE!</v>
      </c>
      <c r="CD70" s="206">
        <f t="shared" si="47"/>
        <v>0</v>
      </c>
      <c r="CE70" s="70"/>
      <c r="CF70" s="208" t="e">
        <f t="shared" si="48"/>
        <v>#VALUE!</v>
      </c>
      <c r="CG70" s="207" t="e">
        <f t="shared" si="49"/>
        <v>#DIV/0!</v>
      </c>
      <c r="CH70" s="70"/>
      <c r="CI70" s="192" t="e">
        <f t="shared" si="50"/>
        <v>#VALUE!</v>
      </c>
      <c r="CJ70" s="207">
        <f t="shared" si="51"/>
        <v>0</v>
      </c>
      <c r="CK70" s="70">
        <f t="shared" si="52"/>
        <v>0</v>
      </c>
      <c r="CL70" s="192" t="e">
        <f t="shared" si="53"/>
        <v>#VALUE!</v>
      </c>
      <c r="CM70" s="207" t="e">
        <f t="shared" si="54"/>
        <v>#DIV/0!</v>
      </c>
      <c r="CN70" s="70">
        <f t="shared" si="55"/>
        <v>0</v>
      </c>
      <c r="CO70" s="192" t="e">
        <f t="shared" si="56"/>
        <v>#VALUE!</v>
      </c>
      <c r="CP70" s="207">
        <f t="shared" si="57"/>
        <v>100</v>
      </c>
      <c r="CQ70" s="70">
        <f t="shared" si="58"/>
        <v>4.5</v>
      </c>
      <c r="CR70" s="192" t="e">
        <f t="shared" si="59"/>
        <v>#VALUE!</v>
      </c>
      <c r="CS70" s="207" t="e">
        <f t="shared" si="60"/>
        <v>#DIV/0!</v>
      </c>
      <c r="CT70" s="70">
        <f t="shared" si="61"/>
        <v>0</v>
      </c>
      <c r="CU70" s="192" t="e">
        <f t="shared" si="62"/>
        <v>#VALUE!</v>
      </c>
      <c r="CV70" s="202">
        <f t="shared" si="63"/>
        <v>0</v>
      </c>
      <c r="CW70" s="70">
        <f t="shared" si="64"/>
        <v>0</v>
      </c>
      <c r="CX70" s="192" t="e">
        <f t="shared" si="65"/>
        <v>#VALUE!</v>
      </c>
      <c r="CY70" s="202">
        <f t="shared" si="66"/>
        <v>1</v>
      </c>
      <c r="CZ70" s="70">
        <f t="shared" si="67"/>
        <v>4.5</v>
      </c>
      <c r="DA70" s="192" t="e">
        <f t="shared" si="68"/>
        <v>#VALUE!</v>
      </c>
      <c r="DB70" s="209"/>
    </row>
    <row r="71" spans="1:106" s="210" customFormat="1">
      <c r="A71" s="258" t="s">
        <v>720</v>
      </c>
      <c r="B71" s="460" t="s">
        <v>907</v>
      </c>
      <c r="C71" s="308" t="s">
        <v>908</v>
      </c>
      <c r="D71" s="309" t="s">
        <v>782</v>
      </c>
      <c r="E71" s="315" t="s">
        <v>1025</v>
      </c>
      <c r="F71" s="477">
        <v>3.17</v>
      </c>
      <c r="G71" s="361">
        <v>75.599999999999994</v>
      </c>
      <c r="H71" s="283">
        <f t="shared" si="76"/>
        <v>75.599999999999994</v>
      </c>
      <c r="I71" s="372">
        <f t="shared" si="76"/>
        <v>75.599999999999994</v>
      </c>
      <c r="J71" s="132">
        <f t="shared" si="69"/>
        <v>0</v>
      </c>
      <c r="K71" s="132">
        <f t="shared" si="70"/>
        <v>0</v>
      </c>
      <c r="L71" s="39" t="e">
        <f t="shared" si="77"/>
        <v>#VALUE!</v>
      </c>
      <c r="M71" s="40" t="e">
        <f t="shared" si="71"/>
        <v>#VALUE!</v>
      </c>
      <c r="N71" s="238" t="e">
        <f t="shared" si="72"/>
        <v>#VALUE!</v>
      </c>
      <c r="O71" s="238" t="e">
        <f t="shared" si="75"/>
        <v>#VALUE!</v>
      </c>
      <c r="P71" s="207">
        <f t="shared" si="3"/>
        <v>0</v>
      </c>
      <c r="Q71" s="70"/>
      <c r="R71" s="208" t="e">
        <f t="shared" si="4"/>
        <v>#VALUE!</v>
      </c>
      <c r="S71" s="207" t="e">
        <f t="shared" si="5"/>
        <v>#DIV/0!</v>
      </c>
      <c r="T71" s="70"/>
      <c r="U71" s="192" t="e">
        <f t="shared" si="6"/>
        <v>#VALUE!</v>
      </c>
      <c r="V71" s="206">
        <f t="shared" si="7"/>
        <v>0</v>
      </c>
      <c r="W71" s="70"/>
      <c r="X71" s="208" t="e">
        <f t="shared" si="8"/>
        <v>#VALUE!</v>
      </c>
      <c r="Y71" s="207" t="e">
        <f t="shared" si="9"/>
        <v>#DIV/0!</v>
      </c>
      <c r="Z71" s="70"/>
      <c r="AA71" s="192" t="e">
        <f t="shared" si="10"/>
        <v>#VALUE!</v>
      </c>
      <c r="AB71" s="206">
        <f t="shared" si="11"/>
        <v>0</v>
      </c>
      <c r="AC71" s="70"/>
      <c r="AD71" s="208" t="e">
        <f t="shared" si="12"/>
        <v>#VALUE!</v>
      </c>
      <c r="AE71" s="207" t="e">
        <f t="shared" si="13"/>
        <v>#DIV/0!</v>
      </c>
      <c r="AF71" s="70"/>
      <c r="AG71" s="192" t="e">
        <f t="shared" si="14"/>
        <v>#VALUE!</v>
      </c>
      <c r="AH71" s="206">
        <f t="shared" si="15"/>
        <v>0</v>
      </c>
      <c r="AI71" s="70"/>
      <c r="AJ71" s="208" t="e">
        <f t="shared" si="16"/>
        <v>#VALUE!</v>
      </c>
      <c r="AK71" s="207" t="e">
        <f t="shared" si="17"/>
        <v>#DIV/0!</v>
      </c>
      <c r="AL71" s="70"/>
      <c r="AM71" s="192" t="e">
        <f t="shared" si="18"/>
        <v>#VALUE!</v>
      </c>
      <c r="AN71" s="206">
        <f t="shared" si="19"/>
        <v>0</v>
      </c>
      <c r="AO71" s="70"/>
      <c r="AP71" s="208" t="e">
        <f t="shared" si="20"/>
        <v>#VALUE!</v>
      </c>
      <c r="AQ71" s="207" t="e">
        <f t="shared" si="21"/>
        <v>#DIV/0!</v>
      </c>
      <c r="AR71" s="70"/>
      <c r="AS71" s="192" t="e">
        <f t="shared" si="22"/>
        <v>#VALUE!</v>
      </c>
      <c r="AT71" s="206">
        <f t="shared" si="23"/>
        <v>0</v>
      </c>
      <c r="AU71" s="70"/>
      <c r="AV71" s="208" t="e">
        <f t="shared" si="24"/>
        <v>#VALUE!</v>
      </c>
      <c r="AW71" s="207" t="e">
        <f t="shared" si="25"/>
        <v>#DIV/0!</v>
      </c>
      <c r="AX71" s="70"/>
      <c r="AY71" s="192" t="e">
        <f t="shared" si="26"/>
        <v>#VALUE!</v>
      </c>
      <c r="AZ71" s="206">
        <f t="shared" si="27"/>
        <v>0</v>
      </c>
      <c r="BA71" s="70"/>
      <c r="BB71" s="208" t="e">
        <f t="shared" si="28"/>
        <v>#VALUE!</v>
      </c>
      <c r="BC71" s="207" t="e">
        <f t="shared" si="29"/>
        <v>#DIV/0!</v>
      </c>
      <c r="BD71" s="70"/>
      <c r="BE71" s="192" t="e">
        <f t="shared" si="30"/>
        <v>#VALUE!</v>
      </c>
      <c r="BF71" s="206">
        <f t="shared" si="31"/>
        <v>0</v>
      </c>
      <c r="BG71" s="70"/>
      <c r="BH71" s="208" t="e">
        <f t="shared" si="32"/>
        <v>#VALUE!</v>
      </c>
      <c r="BI71" s="207" t="e">
        <f t="shared" si="33"/>
        <v>#DIV/0!</v>
      </c>
      <c r="BJ71" s="70"/>
      <c r="BK71" s="192" t="e">
        <f t="shared" si="34"/>
        <v>#VALUE!</v>
      </c>
      <c r="BL71" s="206">
        <f t="shared" si="35"/>
        <v>0</v>
      </c>
      <c r="BM71" s="70"/>
      <c r="BN71" s="208" t="e">
        <f t="shared" si="36"/>
        <v>#VALUE!</v>
      </c>
      <c r="BO71" s="207" t="e">
        <f t="shared" si="37"/>
        <v>#DIV/0!</v>
      </c>
      <c r="BP71" s="70"/>
      <c r="BQ71" s="192" t="e">
        <f t="shared" si="38"/>
        <v>#VALUE!</v>
      </c>
      <c r="BR71" s="206">
        <f t="shared" si="39"/>
        <v>0</v>
      </c>
      <c r="BS71" s="70"/>
      <c r="BT71" s="208" t="e">
        <f t="shared" si="40"/>
        <v>#VALUE!</v>
      </c>
      <c r="BU71" s="207" t="e">
        <f t="shared" si="41"/>
        <v>#DIV/0!</v>
      </c>
      <c r="BV71" s="70"/>
      <c r="BW71" s="192" t="e">
        <f t="shared" si="42"/>
        <v>#VALUE!</v>
      </c>
      <c r="BX71" s="206">
        <f t="shared" si="43"/>
        <v>0</v>
      </c>
      <c r="BY71" s="70"/>
      <c r="BZ71" s="208" t="e">
        <f t="shared" si="44"/>
        <v>#VALUE!</v>
      </c>
      <c r="CA71" s="207" t="e">
        <f t="shared" si="45"/>
        <v>#DIV/0!</v>
      </c>
      <c r="CB71" s="70"/>
      <c r="CC71" s="192" t="e">
        <f t="shared" si="46"/>
        <v>#VALUE!</v>
      </c>
      <c r="CD71" s="206">
        <f t="shared" si="47"/>
        <v>0</v>
      </c>
      <c r="CE71" s="70"/>
      <c r="CF71" s="208" t="e">
        <f t="shared" si="48"/>
        <v>#VALUE!</v>
      </c>
      <c r="CG71" s="207" t="e">
        <f t="shared" si="49"/>
        <v>#DIV/0!</v>
      </c>
      <c r="CH71" s="70"/>
      <c r="CI71" s="192" t="e">
        <f t="shared" si="50"/>
        <v>#VALUE!</v>
      </c>
      <c r="CJ71" s="207">
        <f t="shared" si="51"/>
        <v>0</v>
      </c>
      <c r="CK71" s="70">
        <f t="shared" si="52"/>
        <v>0</v>
      </c>
      <c r="CL71" s="192" t="e">
        <f t="shared" si="53"/>
        <v>#VALUE!</v>
      </c>
      <c r="CM71" s="207" t="e">
        <f t="shared" si="54"/>
        <v>#DIV/0!</v>
      </c>
      <c r="CN71" s="70">
        <f t="shared" si="55"/>
        <v>0</v>
      </c>
      <c r="CO71" s="192" t="e">
        <f t="shared" si="56"/>
        <v>#VALUE!</v>
      </c>
      <c r="CP71" s="207">
        <f t="shared" si="57"/>
        <v>100</v>
      </c>
      <c r="CQ71" s="70">
        <f t="shared" si="58"/>
        <v>75.599999999999994</v>
      </c>
      <c r="CR71" s="192" t="e">
        <f t="shared" si="59"/>
        <v>#VALUE!</v>
      </c>
      <c r="CS71" s="207" t="e">
        <f t="shared" si="60"/>
        <v>#DIV/0!</v>
      </c>
      <c r="CT71" s="70">
        <f t="shared" si="61"/>
        <v>0</v>
      </c>
      <c r="CU71" s="192" t="e">
        <f t="shared" si="62"/>
        <v>#VALUE!</v>
      </c>
      <c r="CV71" s="202">
        <f t="shared" si="63"/>
        <v>0</v>
      </c>
      <c r="CW71" s="70">
        <f t="shared" si="64"/>
        <v>0</v>
      </c>
      <c r="CX71" s="192" t="e">
        <f t="shared" si="65"/>
        <v>#VALUE!</v>
      </c>
      <c r="CY71" s="202">
        <f t="shared" si="66"/>
        <v>1</v>
      </c>
      <c r="CZ71" s="70">
        <f t="shared" si="67"/>
        <v>75.599999999999994</v>
      </c>
      <c r="DA71" s="192" t="e">
        <f t="shared" si="68"/>
        <v>#VALUE!</v>
      </c>
      <c r="DB71" s="209"/>
    </row>
    <row r="72" spans="1:106" s="210" customFormat="1">
      <c r="A72" s="258" t="s">
        <v>721</v>
      </c>
      <c r="B72" s="460" t="s">
        <v>525</v>
      </c>
      <c r="C72" s="308" t="s">
        <v>526</v>
      </c>
      <c r="D72" s="309" t="s">
        <v>527</v>
      </c>
      <c r="E72" s="315" t="s">
        <v>1025</v>
      </c>
      <c r="F72" s="481">
        <v>31.68</v>
      </c>
      <c r="G72" s="361">
        <v>75.599999999999994</v>
      </c>
      <c r="H72" s="283">
        <f t="shared" si="76"/>
        <v>75.599999999999994</v>
      </c>
      <c r="I72" s="372">
        <f t="shared" si="76"/>
        <v>75.599999999999994</v>
      </c>
      <c r="J72" s="132">
        <f t="shared" si="69"/>
        <v>0</v>
      </c>
      <c r="K72" s="132">
        <f t="shared" si="70"/>
        <v>0</v>
      </c>
      <c r="L72" s="39" t="e">
        <f t="shared" si="77"/>
        <v>#VALUE!</v>
      </c>
      <c r="M72" s="40" t="e">
        <f t="shared" si="71"/>
        <v>#VALUE!</v>
      </c>
      <c r="N72" s="238" t="e">
        <f t="shared" si="72"/>
        <v>#VALUE!</v>
      </c>
      <c r="O72" s="238" t="e">
        <f t="shared" si="75"/>
        <v>#VALUE!</v>
      </c>
      <c r="P72" s="207">
        <f t="shared" si="3"/>
        <v>0</v>
      </c>
      <c r="Q72" s="70"/>
      <c r="R72" s="208" t="e">
        <f t="shared" si="4"/>
        <v>#VALUE!</v>
      </c>
      <c r="S72" s="207" t="e">
        <f t="shared" si="5"/>
        <v>#DIV/0!</v>
      </c>
      <c r="T72" s="70"/>
      <c r="U72" s="192" t="e">
        <f t="shared" si="6"/>
        <v>#VALUE!</v>
      </c>
      <c r="V72" s="206">
        <f t="shared" si="7"/>
        <v>0</v>
      </c>
      <c r="W72" s="70"/>
      <c r="X72" s="208" t="e">
        <f t="shared" si="8"/>
        <v>#VALUE!</v>
      </c>
      <c r="Y72" s="207" t="e">
        <f t="shared" si="9"/>
        <v>#DIV/0!</v>
      </c>
      <c r="Z72" s="70"/>
      <c r="AA72" s="192" t="e">
        <f t="shared" si="10"/>
        <v>#VALUE!</v>
      </c>
      <c r="AB72" s="206">
        <f t="shared" si="11"/>
        <v>0</v>
      </c>
      <c r="AC72" s="70"/>
      <c r="AD72" s="208" t="e">
        <f t="shared" si="12"/>
        <v>#VALUE!</v>
      </c>
      <c r="AE72" s="207" t="e">
        <f t="shared" si="13"/>
        <v>#DIV/0!</v>
      </c>
      <c r="AF72" s="70"/>
      <c r="AG72" s="192" t="e">
        <f t="shared" si="14"/>
        <v>#VALUE!</v>
      </c>
      <c r="AH72" s="206">
        <f t="shared" si="15"/>
        <v>0</v>
      </c>
      <c r="AI72" s="70"/>
      <c r="AJ72" s="208" t="e">
        <f t="shared" si="16"/>
        <v>#VALUE!</v>
      </c>
      <c r="AK72" s="207" t="e">
        <f t="shared" si="17"/>
        <v>#DIV/0!</v>
      </c>
      <c r="AL72" s="70"/>
      <c r="AM72" s="192" t="e">
        <f t="shared" si="18"/>
        <v>#VALUE!</v>
      </c>
      <c r="AN72" s="206">
        <f t="shared" si="19"/>
        <v>0</v>
      </c>
      <c r="AO72" s="70"/>
      <c r="AP72" s="208" t="e">
        <f t="shared" si="20"/>
        <v>#VALUE!</v>
      </c>
      <c r="AQ72" s="207" t="e">
        <f t="shared" si="21"/>
        <v>#DIV/0!</v>
      </c>
      <c r="AR72" s="70"/>
      <c r="AS72" s="192" t="e">
        <f t="shared" si="22"/>
        <v>#VALUE!</v>
      </c>
      <c r="AT72" s="206">
        <f t="shared" si="23"/>
        <v>0</v>
      </c>
      <c r="AU72" s="70"/>
      <c r="AV72" s="208" t="e">
        <f t="shared" si="24"/>
        <v>#VALUE!</v>
      </c>
      <c r="AW72" s="207" t="e">
        <f t="shared" si="25"/>
        <v>#DIV/0!</v>
      </c>
      <c r="AX72" s="70"/>
      <c r="AY72" s="192" t="e">
        <f t="shared" si="26"/>
        <v>#VALUE!</v>
      </c>
      <c r="AZ72" s="206">
        <f t="shared" si="27"/>
        <v>0</v>
      </c>
      <c r="BA72" s="70"/>
      <c r="BB72" s="208" t="e">
        <f t="shared" si="28"/>
        <v>#VALUE!</v>
      </c>
      <c r="BC72" s="207" t="e">
        <f t="shared" si="29"/>
        <v>#DIV/0!</v>
      </c>
      <c r="BD72" s="70"/>
      <c r="BE72" s="192" t="e">
        <f t="shared" si="30"/>
        <v>#VALUE!</v>
      </c>
      <c r="BF72" s="206">
        <f t="shared" si="31"/>
        <v>0</v>
      </c>
      <c r="BG72" s="70"/>
      <c r="BH72" s="208" t="e">
        <f t="shared" si="32"/>
        <v>#VALUE!</v>
      </c>
      <c r="BI72" s="207" t="e">
        <f t="shared" si="33"/>
        <v>#DIV/0!</v>
      </c>
      <c r="BJ72" s="70"/>
      <c r="BK72" s="192" t="e">
        <f t="shared" si="34"/>
        <v>#VALUE!</v>
      </c>
      <c r="BL72" s="206">
        <f t="shared" si="35"/>
        <v>0</v>
      </c>
      <c r="BM72" s="70"/>
      <c r="BN72" s="208" t="e">
        <f t="shared" si="36"/>
        <v>#VALUE!</v>
      </c>
      <c r="BO72" s="207" t="e">
        <f t="shared" si="37"/>
        <v>#DIV/0!</v>
      </c>
      <c r="BP72" s="70"/>
      <c r="BQ72" s="192" t="e">
        <f t="shared" si="38"/>
        <v>#VALUE!</v>
      </c>
      <c r="BR72" s="206">
        <f t="shared" si="39"/>
        <v>0</v>
      </c>
      <c r="BS72" s="70"/>
      <c r="BT72" s="208" t="e">
        <f t="shared" si="40"/>
        <v>#VALUE!</v>
      </c>
      <c r="BU72" s="207" t="e">
        <f t="shared" si="41"/>
        <v>#DIV/0!</v>
      </c>
      <c r="BV72" s="70"/>
      <c r="BW72" s="192" t="e">
        <f t="shared" si="42"/>
        <v>#VALUE!</v>
      </c>
      <c r="BX72" s="206">
        <f t="shared" si="43"/>
        <v>0</v>
      </c>
      <c r="BY72" s="70"/>
      <c r="BZ72" s="208" t="e">
        <f t="shared" si="44"/>
        <v>#VALUE!</v>
      </c>
      <c r="CA72" s="207" t="e">
        <f t="shared" si="45"/>
        <v>#DIV/0!</v>
      </c>
      <c r="CB72" s="70"/>
      <c r="CC72" s="192" t="e">
        <f t="shared" si="46"/>
        <v>#VALUE!</v>
      </c>
      <c r="CD72" s="206">
        <f t="shared" si="47"/>
        <v>0</v>
      </c>
      <c r="CE72" s="70"/>
      <c r="CF72" s="208" t="e">
        <f t="shared" si="48"/>
        <v>#VALUE!</v>
      </c>
      <c r="CG72" s="207" t="e">
        <f t="shared" si="49"/>
        <v>#DIV/0!</v>
      </c>
      <c r="CH72" s="70"/>
      <c r="CI72" s="192" t="e">
        <f t="shared" si="50"/>
        <v>#VALUE!</v>
      </c>
      <c r="CJ72" s="207">
        <f t="shared" si="51"/>
        <v>0</v>
      </c>
      <c r="CK72" s="70">
        <f t="shared" si="52"/>
        <v>0</v>
      </c>
      <c r="CL72" s="192" t="e">
        <f t="shared" si="53"/>
        <v>#VALUE!</v>
      </c>
      <c r="CM72" s="207" t="e">
        <f t="shared" si="54"/>
        <v>#DIV/0!</v>
      </c>
      <c r="CN72" s="70">
        <f t="shared" si="55"/>
        <v>0</v>
      </c>
      <c r="CO72" s="192" t="e">
        <f t="shared" si="56"/>
        <v>#VALUE!</v>
      </c>
      <c r="CP72" s="207">
        <f t="shared" si="57"/>
        <v>100</v>
      </c>
      <c r="CQ72" s="70">
        <f t="shared" si="58"/>
        <v>75.599999999999994</v>
      </c>
      <c r="CR72" s="192" t="e">
        <f t="shared" si="59"/>
        <v>#VALUE!</v>
      </c>
      <c r="CS72" s="207" t="e">
        <f t="shared" si="60"/>
        <v>#DIV/0!</v>
      </c>
      <c r="CT72" s="70">
        <f t="shared" si="61"/>
        <v>0</v>
      </c>
      <c r="CU72" s="192" t="e">
        <f t="shared" si="62"/>
        <v>#VALUE!</v>
      </c>
      <c r="CV72" s="202">
        <f t="shared" si="63"/>
        <v>0</v>
      </c>
      <c r="CW72" s="70">
        <f t="shared" si="64"/>
        <v>0</v>
      </c>
      <c r="CX72" s="192" t="e">
        <f t="shared" si="65"/>
        <v>#VALUE!</v>
      </c>
      <c r="CY72" s="202">
        <f t="shared" si="66"/>
        <v>1</v>
      </c>
      <c r="CZ72" s="70">
        <f t="shared" si="67"/>
        <v>75.599999999999994</v>
      </c>
      <c r="DA72" s="192" t="e">
        <f t="shared" si="68"/>
        <v>#VALUE!</v>
      </c>
      <c r="DB72" s="209"/>
    </row>
    <row r="73" spans="1:106" s="4" customFormat="1">
      <c r="A73" s="258"/>
      <c r="B73" s="67"/>
      <c r="C73" s="67"/>
      <c r="D73" s="261"/>
      <c r="E73" s="262"/>
      <c r="F73" s="472"/>
      <c r="G73" s="279"/>
      <c r="H73" s="284"/>
      <c r="I73" s="373"/>
      <c r="J73" s="280"/>
      <c r="K73" s="280"/>
      <c r="L73" s="279" t="s">
        <v>667</v>
      </c>
      <c r="M73" s="253" t="e">
        <f>SUM(M13:M72)</f>
        <v>#VALUE!</v>
      </c>
      <c r="N73" s="499" t="e">
        <f>SUM(N13:N72)</f>
        <v>#VALUE!</v>
      </c>
      <c r="O73" s="253" t="e">
        <f>SUM(O13:O72)</f>
        <v>#VALUE!</v>
      </c>
      <c r="P73" s="1266" t="s">
        <v>667</v>
      </c>
      <c r="Q73" s="1267"/>
      <c r="R73" s="500" t="e">
        <f>SUM(R13:R72)</f>
        <v>#VALUE!</v>
      </c>
      <c r="S73" s="1268" t="s">
        <v>667</v>
      </c>
      <c r="T73" s="1267"/>
      <c r="U73" s="253" t="e">
        <f>SUM(U13:U72)</f>
        <v>#VALUE!</v>
      </c>
      <c r="V73" s="1266" t="s">
        <v>667</v>
      </c>
      <c r="W73" s="1267"/>
      <c r="X73" s="500" t="e">
        <f>SUM(X13:X72)</f>
        <v>#VALUE!</v>
      </c>
      <c r="Y73" s="1268" t="s">
        <v>667</v>
      </c>
      <c r="Z73" s="1267"/>
      <c r="AA73" s="253" t="e">
        <f>SUM(AA13:AA72)</f>
        <v>#VALUE!</v>
      </c>
      <c r="AB73" s="1266" t="s">
        <v>667</v>
      </c>
      <c r="AC73" s="1267"/>
      <c r="AD73" s="500" t="e">
        <f>SUM(AD13:AD72)</f>
        <v>#VALUE!</v>
      </c>
      <c r="AE73" s="1268" t="s">
        <v>667</v>
      </c>
      <c r="AF73" s="1267"/>
      <c r="AG73" s="253" t="e">
        <f>SUM(AG13:AG72)</f>
        <v>#VALUE!</v>
      </c>
      <c r="AH73" s="1266" t="s">
        <v>667</v>
      </c>
      <c r="AI73" s="1267"/>
      <c r="AJ73" s="500" t="e">
        <f>SUM(AJ13:AJ72)</f>
        <v>#VALUE!</v>
      </c>
      <c r="AK73" s="1268" t="s">
        <v>667</v>
      </c>
      <c r="AL73" s="1267"/>
      <c r="AM73" s="253" t="e">
        <f>SUM(AM13:AM72)</f>
        <v>#VALUE!</v>
      </c>
      <c r="AN73" s="1266" t="s">
        <v>667</v>
      </c>
      <c r="AO73" s="1267"/>
      <c r="AP73" s="500" t="e">
        <f>SUM(AP13:AP72)</f>
        <v>#VALUE!</v>
      </c>
      <c r="AQ73" s="1268" t="s">
        <v>667</v>
      </c>
      <c r="AR73" s="1267"/>
      <c r="AS73" s="253" t="e">
        <f>SUM(AS13:AS72)</f>
        <v>#VALUE!</v>
      </c>
      <c r="AT73" s="1266" t="s">
        <v>667</v>
      </c>
      <c r="AU73" s="1267"/>
      <c r="AV73" s="500" t="e">
        <f>SUM(AV13:AV72)</f>
        <v>#VALUE!</v>
      </c>
      <c r="AW73" s="1268" t="s">
        <v>667</v>
      </c>
      <c r="AX73" s="1267"/>
      <c r="AY73" s="253" t="e">
        <f>SUM(AY13:AY72)</f>
        <v>#VALUE!</v>
      </c>
      <c r="AZ73" s="1266" t="s">
        <v>667</v>
      </c>
      <c r="BA73" s="1267"/>
      <c r="BB73" s="500" t="e">
        <f>SUM(BB13:BB72)</f>
        <v>#VALUE!</v>
      </c>
      <c r="BC73" s="1268" t="s">
        <v>667</v>
      </c>
      <c r="BD73" s="1267"/>
      <c r="BE73" s="253" t="e">
        <f>SUM(BE13:BE72)</f>
        <v>#VALUE!</v>
      </c>
      <c r="BF73" s="1266" t="s">
        <v>667</v>
      </c>
      <c r="BG73" s="1267"/>
      <c r="BH73" s="500" t="e">
        <f>SUM(BH13:BH72)</f>
        <v>#VALUE!</v>
      </c>
      <c r="BI73" s="1268" t="s">
        <v>667</v>
      </c>
      <c r="BJ73" s="1267"/>
      <c r="BK73" s="253" t="e">
        <f>SUM(BK13:BK72)</f>
        <v>#VALUE!</v>
      </c>
      <c r="BL73" s="1266" t="s">
        <v>667</v>
      </c>
      <c r="BM73" s="1267"/>
      <c r="BN73" s="500" t="e">
        <f>SUM(BN13:BN72)</f>
        <v>#VALUE!</v>
      </c>
      <c r="BO73" s="1268" t="s">
        <v>667</v>
      </c>
      <c r="BP73" s="1267"/>
      <c r="BQ73" s="253" t="e">
        <f>SUM(BQ13:BQ72)</f>
        <v>#VALUE!</v>
      </c>
      <c r="BR73" s="1266" t="s">
        <v>667</v>
      </c>
      <c r="BS73" s="1267"/>
      <c r="BT73" s="500" t="e">
        <f>SUM(BT13:BT72)</f>
        <v>#VALUE!</v>
      </c>
      <c r="BU73" s="1268" t="s">
        <v>667</v>
      </c>
      <c r="BV73" s="1267"/>
      <c r="BW73" s="253" t="e">
        <f>SUM(BW13:BW72)</f>
        <v>#VALUE!</v>
      </c>
      <c r="BX73" s="1266" t="s">
        <v>667</v>
      </c>
      <c r="BY73" s="1267"/>
      <c r="BZ73" s="500" t="e">
        <f>SUM(BZ13:BZ72)</f>
        <v>#VALUE!</v>
      </c>
      <c r="CA73" s="1268" t="s">
        <v>667</v>
      </c>
      <c r="CB73" s="1267"/>
      <c r="CC73" s="253" t="e">
        <f>SUM(CC13:CC72)</f>
        <v>#VALUE!</v>
      </c>
      <c r="CD73" s="1266" t="s">
        <v>667</v>
      </c>
      <c r="CE73" s="1267"/>
      <c r="CF73" s="500" t="e">
        <f>SUM(CF13:CF72)</f>
        <v>#VALUE!</v>
      </c>
      <c r="CG73" s="1268" t="s">
        <v>667</v>
      </c>
      <c r="CH73" s="1267"/>
      <c r="CI73" s="253" t="e">
        <f>SUM(CI13:CI72)</f>
        <v>#VALUE!</v>
      </c>
      <c r="CJ73" s="1267" t="s">
        <v>667</v>
      </c>
      <c r="CK73" s="1267"/>
      <c r="CL73" s="253" t="e">
        <f>SUM(CL13:CL72)</f>
        <v>#VALUE!</v>
      </c>
      <c r="CM73" s="1267" t="s">
        <v>667</v>
      </c>
      <c r="CN73" s="1267"/>
      <c r="CO73" s="253" t="e">
        <f>SUM(CO13:CO72)</f>
        <v>#VALUE!</v>
      </c>
      <c r="CP73" s="1267" t="s">
        <v>667</v>
      </c>
      <c r="CQ73" s="1267"/>
      <c r="CR73" s="253" t="e">
        <f>SUM(CR13:CR72)</f>
        <v>#VALUE!</v>
      </c>
      <c r="CS73" s="1267" t="s">
        <v>667</v>
      </c>
      <c r="CT73" s="1267"/>
      <c r="CU73" s="253" t="e">
        <f>SUM(CU13:CU72)</f>
        <v>#VALUE!</v>
      </c>
      <c r="CV73" s="1267" t="s">
        <v>667</v>
      </c>
      <c r="CW73" s="1267"/>
      <c r="CX73" s="253" t="e">
        <f>SUM(CX13:CX72)</f>
        <v>#VALUE!</v>
      </c>
      <c r="CY73" s="1267" t="s">
        <v>667</v>
      </c>
      <c r="CZ73" s="1267"/>
      <c r="DA73" s="253" t="e">
        <f>SUM(DA13:DA72)</f>
        <v>#VALUE!</v>
      </c>
      <c r="DB73" s="211"/>
    </row>
    <row r="74" spans="1:106" s="210" customFormat="1">
      <c r="A74" s="73" t="s">
        <v>825</v>
      </c>
      <c r="B74" s="67"/>
      <c r="C74" s="67"/>
      <c r="D74" s="224" t="s">
        <v>528</v>
      </c>
      <c r="E74" s="67"/>
      <c r="F74" s="323"/>
      <c r="G74" s="365"/>
      <c r="H74" s="285"/>
      <c r="I74" s="374"/>
      <c r="J74" s="39"/>
      <c r="K74" s="39"/>
      <c r="L74" s="39"/>
      <c r="M74" s="40"/>
      <c r="N74" s="498"/>
      <c r="O74" s="498"/>
      <c r="P74" s="200"/>
      <c r="Q74" s="70"/>
      <c r="R74" s="203"/>
      <c r="S74" s="202"/>
      <c r="T74" s="70"/>
      <c r="U74" s="204"/>
      <c r="V74" s="200"/>
      <c r="W74" s="70"/>
      <c r="X74" s="203"/>
      <c r="Y74" s="202"/>
      <c r="Z74" s="70"/>
      <c r="AA74" s="204"/>
      <c r="AB74" s="200"/>
      <c r="AC74" s="70"/>
      <c r="AD74" s="203"/>
      <c r="AE74" s="202"/>
      <c r="AF74" s="70"/>
      <c r="AG74" s="204"/>
      <c r="AH74" s="200"/>
      <c r="AI74" s="70"/>
      <c r="AJ74" s="203"/>
      <c r="AK74" s="202"/>
      <c r="AL74" s="70"/>
      <c r="AM74" s="204"/>
      <c r="AN74" s="200"/>
      <c r="AO74" s="70"/>
      <c r="AP74" s="203"/>
      <c r="AQ74" s="202"/>
      <c r="AR74" s="70"/>
      <c r="AS74" s="204"/>
      <c r="AT74" s="200"/>
      <c r="AU74" s="70"/>
      <c r="AV74" s="203"/>
      <c r="AW74" s="202"/>
      <c r="AX74" s="70"/>
      <c r="AY74" s="204"/>
      <c r="AZ74" s="200"/>
      <c r="BA74" s="70"/>
      <c r="BB74" s="203"/>
      <c r="BC74" s="202"/>
      <c r="BD74" s="70"/>
      <c r="BE74" s="204"/>
      <c r="BF74" s="200"/>
      <c r="BG74" s="70"/>
      <c r="BH74" s="203"/>
      <c r="BI74" s="202"/>
      <c r="BJ74" s="70"/>
      <c r="BK74" s="204"/>
      <c r="BL74" s="200"/>
      <c r="BM74" s="70"/>
      <c r="BN74" s="203"/>
      <c r="BO74" s="202"/>
      <c r="BP74" s="70"/>
      <c r="BQ74" s="204"/>
      <c r="BR74" s="200"/>
      <c r="BS74" s="70"/>
      <c r="BT74" s="203"/>
      <c r="BU74" s="202"/>
      <c r="BV74" s="70"/>
      <c r="BW74" s="204"/>
      <c r="BX74" s="200"/>
      <c r="BY74" s="70"/>
      <c r="BZ74" s="203"/>
      <c r="CA74" s="202"/>
      <c r="CB74" s="70"/>
      <c r="CC74" s="204"/>
      <c r="CD74" s="200"/>
      <c r="CE74" s="70"/>
      <c r="CF74" s="203"/>
      <c r="CG74" s="202"/>
      <c r="CH74" s="70"/>
      <c r="CI74" s="204"/>
      <c r="CJ74" s="202"/>
      <c r="CK74" s="70"/>
      <c r="CL74" s="204"/>
      <c r="CM74" s="202"/>
      <c r="CN74" s="70"/>
      <c r="CO74" s="204"/>
      <c r="CP74" s="205"/>
      <c r="CQ74" s="70"/>
      <c r="CR74" s="204"/>
      <c r="CS74" s="205"/>
      <c r="CT74" s="70"/>
      <c r="CU74" s="204"/>
      <c r="CV74" s="202"/>
      <c r="CW74" s="70"/>
      <c r="CX74" s="204"/>
      <c r="CY74" s="205"/>
      <c r="CZ74" s="70"/>
      <c r="DA74" s="204"/>
      <c r="DB74" s="209"/>
    </row>
    <row r="75" spans="1:106" s="210" customFormat="1">
      <c r="A75" s="258" t="s">
        <v>783</v>
      </c>
      <c r="B75" s="482" t="s">
        <v>69</v>
      </c>
      <c r="C75" s="67" t="s">
        <v>529</v>
      </c>
      <c r="D75" s="483" t="s">
        <v>530</v>
      </c>
      <c r="E75" s="315" t="s">
        <v>669</v>
      </c>
      <c r="F75" s="477">
        <v>1449.42</v>
      </c>
      <c r="G75" s="478">
        <v>1</v>
      </c>
      <c r="H75" s="283">
        <f t="shared" ref="H75:I94" si="78">G75</f>
        <v>1</v>
      </c>
      <c r="I75" s="372">
        <f t="shared" si="78"/>
        <v>1</v>
      </c>
      <c r="J75" s="132">
        <f t="shared" ref="J75:J111" si="79">H75-G75</f>
        <v>0</v>
      </c>
      <c r="K75" s="132">
        <f t="shared" ref="K75:K111" si="80">I75-H75</f>
        <v>0</v>
      </c>
      <c r="L75" s="39" t="e">
        <f t="shared" ref="L75:L111" si="81">ROUND((F75*(1+$M$8))*(1+$G$8),2)</f>
        <v>#VALUE!</v>
      </c>
      <c r="M75" s="40" t="e">
        <f t="shared" ref="M75:M85" si="82">TRUNC(L75*G75,2)</f>
        <v>#VALUE!</v>
      </c>
      <c r="N75" s="238" t="e">
        <f t="shared" ref="N75:N111" si="83">TRUNC(L75*J75,2)</f>
        <v>#VALUE!</v>
      </c>
      <c r="O75" s="238" t="e">
        <f t="shared" ref="O75:O111" si="84">TRUNC(L75*K75,2)</f>
        <v>#VALUE!</v>
      </c>
      <c r="P75" s="207">
        <f t="shared" ref="P75:P111" si="85">Q75/$G75*100</f>
        <v>0</v>
      </c>
      <c r="Q75" s="70"/>
      <c r="R75" s="208" t="e">
        <f t="shared" ref="R75:R111" si="86">TRUNC(Q75*$L75,2)</f>
        <v>#VALUE!</v>
      </c>
      <c r="S75" s="207" t="e">
        <f t="shared" ref="S75:S111" si="87">T75/(IF($I75&lt;&gt;$H75,($J75+$K75),$J75))*100</f>
        <v>#DIV/0!</v>
      </c>
      <c r="T75" s="70"/>
      <c r="U75" s="192" t="e">
        <f t="shared" ref="U75:U111" si="88">TRUNC(T75*$L75,2)</f>
        <v>#VALUE!</v>
      </c>
      <c r="V75" s="206">
        <f t="shared" ref="V75:V111" si="89">W75/$G75*100</f>
        <v>0</v>
      </c>
      <c r="W75" s="70"/>
      <c r="X75" s="208" t="e">
        <f t="shared" ref="X75:X111" si="90">TRUNC(W75*$L75,2)</f>
        <v>#VALUE!</v>
      </c>
      <c r="Y75" s="207" t="e">
        <f t="shared" ref="Y75:Y111" si="91">Z75/(IF($I75&lt;&gt;$H75,($J75+$K75),$J75))*100</f>
        <v>#DIV/0!</v>
      </c>
      <c r="Z75" s="70"/>
      <c r="AA75" s="192" t="e">
        <f t="shared" ref="AA75:AA111" si="92">TRUNC(Z75*$L75,2)</f>
        <v>#VALUE!</v>
      </c>
      <c r="AB75" s="206">
        <f t="shared" ref="AB75:AB111" si="93">AC75/$G75*100</f>
        <v>0</v>
      </c>
      <c r="AC75" s="70"/>
      <c r="AD75" s="208" t="e">
        <f t="shared" ref="AD75:AD111" si="94">TRUNC(AC75*$L75,2)</f>
        <v>#VALUE!</v>
      </c>
      <c r="AE75" s="207" t="e">
        <f t="shared" ref="AE75:AE111" si="95">AF75/(IF($I75&lt;&gt;$H75,($J75+$K75),$J75))*100</f>
        <v>#DIV/0!</v>
      </c>
      <c r="AF75" s="70"/>
      <c r="AG75" s="192" t="e">
        <f t="shared" ref="AG75:AG111" si="96">TRUNC(AF75*$L75,2)</f>
        <v>#VALUE!</v>
      </c>
      <c r="AH75" s="206">
        <f t="shared" ref="AH75:AH111" si="97">AI75/$G75*100</f>
        <v>0</v>
      </c>
      <c r="AI75" s="70"/>
      <c r="AJ75" s="208" t="e">
        <f t="shared" ref="AJ75:AJ111" si="98">TRUNC(AI75*$L75,2)</f>
        <v>#VALUE!</v>
      </c>
      <c r="AK75" s="207" t="e">
        <f t="shared" ref="AK75:AK111" si="99">AL75/(IF($I75&lt;&gt;$H75,($J75+$K75),$J75))*100</f>
        <v>#DIV/0!</v>
      </c>
      <c r="AL75" s="70"/>
      <c r="AM75" s="192" t="e">
        <f t="shared" ref="AM75:AM111" si="100">TRUNC(AL75*$L75,2)</f>
        <v>#VALUE!</v>
      </c>
      <c r="AN75" s="206">
        <f t="shared" ref="AN75:AN111" si="101">AO75/$G75*100</f>
        <v>0</v>
      </c>
      <c r="AO75" s="70"/>
      <c r="AP75" s="208" t="e">
        <f t="shared" ref="AP75:AP111" si="102">TRUNC(AO75*$L75,2)</f>
        <v>#VALUE!</v>
      </c>
      <c r="AQ75" s="207" t="e">
        <f t="shared" ref="AQ75:AQ111" si="103">AR75/(IF($I75&lt;&gt;$H75,($J75+$K75),$J75))*100</f>
        <v>#DIV/0!</v>
      </c>
      <c r="AR75" s="70"/>
      <c r="AS75" s="192" t="e">
        <f t="shared" ref="AS75:AS111" si="104">TRUNC(AR75*$L75,2)</f>
        <v>#VALUE!</v>
      </c>
      <c r="AT75" s="206">
        <f t="shared" ref="AT75:AT111" si="105">AU75/$G75*100</f>
        <v>0</v>
      </c>
      <c r="AU75" s="70"/>
      <c r="AV75" s="208" t="e">
        <f t="shared" ref="AV75:AV111" si="106">TRUNC(AU75*$L75,2)</f>
        <v>#VALUE!</v>
      </c>
      <c r="AW75" s="207" t="e">
        <f t="shared" ref="AW75:AW111" si="107">AX75/(IF($I75&lt;&gt;$H75,($J75+$K75),$J75))*100</f>
        <v>#DIV/0!</v>
      </c>
      <c r="AX75" s="70"/>
      <c r="AY75" s="192" t="e">
        <f t="shared" ref="AY75:AY111" si="108">TRUNC(AX75*$L75,2)</f>
        <v>#VALUE!</v>
      </c>
      <c r="AZ75" s="206">
        <f t="shared" ref="AZ75:AZ111" si="109">BA75/$G75*100</f>
        <v>0</v>
      </c>
      <c r="BA75" s="70"/>
      <c r="BB75" s="208" t="e">
        <f t="shared" ref="BB75:BB111" si="110">TRUNC(BA75*$L75,2)</f>
        <v>#VALUE!</v>
      </c>
      <c r="BC75" s="207" t="e">
        <f t="shared" ref="BC75:BC111" si="111">BD75/(IF($I75&lt;&gt;$H75,($J75+$K75),$J75))*100</f>
        <v>#DIV/0!</v>
      </c>
      <c r="BD75" s="70"/>
      <c r="BE75" s="192" t="e">
        <f t="shared" ref="BE75:BE111" si="112">TRUNC(BD75*$L75,2)</f>
        <v>#VALUE!</v>
      </c>
      <c r="BF75" s="206">
        <f t="shared" ref="BF75:BF111" si="113">BG75/$G75*100</f>
        <v>0</v>
      </c>
      <c r="BG75" s="70"/>
      <c r="BH75" s="208" t="e">
        <f t="shared" ref="BH75:BH111" si="114">TRUNC(BG75*$L75,2)</f>
        <v>#VALUE!</v>
      </c>
      <c r="BI75" s="207" t="e">
        <f t="shared" ref="BI75:BI111" si="115">BJ75/(IF($I75&lt;&gt;$H75,($J75+$K75),$J75))*100</f>
        <v>#DIV/0!</v>
      </c>
      <c r="BJ75" s="70"/>
      <c r="BK75" s="192" t="e">
        <f t="shared" ref="BK75:BK111" si="116">TRUNC(BJ75*$L75,2)</f>
        <v>#VALUE!</v>
      </c>
      <c r="BL75" s="206">
        <f t="shared" ref="BL75:BL111" si="117">BM75/$G75*100</f>
        <v>0</v>
      </c>
      <c r="BM75" s="70"/>
      <c r="BN75" s="208" t="e">
        <f t="shared" ref="BN75:BN111" si="118">TRUNC(BM75*$L75,2)</f>
        <v>#VALUE!</v>
      </c>
      <c r="BO75" s="207" t="e">
        <f t="shared" ref="BO75:BO111" si="119">BP75/(IF($I75&lt;&gt;$H75,($J75+$K75),$J75))*100</f>
        <v>#DIV/0!</v>
      </c>
      <c r="BP75" s="70"/>
      <c r="BQ75" s="192" t="e">
        <f t="shared" ref="BQ75:BQ111" si="120">TRUNC(BP75*$L75,2)</f>
        <v>#VALUE!</v>
      </c>
      <c r="BR75" s="206">
        <f t="shared" ref="BR75:BR111" si="121">BS75/$G75*100</f>
        <v>0</v>
      </c>
      <c r="BS75" s="70"/>
      <c r="BT75" s="208" t="e">
        <f t="shared" ref="BT75:BT111" si="122">TRUNC(BS75*$L75,2)</f>
        <v>#VALUE!</v>
      </c>
      <c r="BU75" s="207" t="e">
        <f t="shared" ref="BU75:BU111" si="123">BV75/(IF($I75&lt;&gt;$H75,($J75+$K75),$J75))*100</f>
        <v>#DIV/0!</v>
      </c>
      <c r="BV75" s="70"/>
      <c r="BW75" s="192" t="e">
        <f t="shared" ref="BW75:BW111" si="124">TRUNC(BV75*$L75,2)</f>
        <v>#VALUE!</v>
      </c>
      <c r="BX75" s="206">
        <f t="shared" ref="BX75:BX111" si="125">BY75/$G75*100</f>
        <v>0</v>
      </c>
      <c r="BY75" s="70"/>
      <c r="BZ75" s="208" t="e">
        <f t="shared" ref="BZ75:BZ111" si="126">TRUNC(BY75*$L75,2)</f>
        <v>#VALUE!</v>
      </c>
      <c r="CA75" s="207" t="e">
        <f t="shared" ref="CA75:CA111" si="127">CB75/(IF($I75&lt;&gt;$H75,($J75+$K75),$J75))*100</f>
        <v>#DIV/0!</v>
      </c>
      <c r="CB75" s="70"/>
      <c r="CC75" s="192" t="e">
        <f t="shared" ref="CC75:CC111" si="128">TRUNC(CB75*$L75,2)</f>
        <v>#VALUE!</v>
      </c>
      <c r="CD75" s="206">
        <f t="shared" ref="CD75:CD111" si="129">CE75/$G75*100</f>
        <v>0</v>
      </c>
      <c r="CE75" s="70"/>
      <c r="CF75" s="208" t="e">
        <f t="shared" ref="CF75:CF111" si="130">TRUNC(CE75*$L75,2)</f>
        <v>#VALUE!</v>
      </c>
      <c r="CG75" s="207" t="e">
        <f t="shared" ref="CG75:CG111" si="131">CH75/(IF($I75&lt;&gt;$H75,($J75+$K75),$J75))*100</f>
        <v>#DIV/0!</v>
      </c>
      <c r="CH75" s="70"/>
      <c r="CI75" s="192" t="e">
        <f t="shared" ref="CI75:CI111" si="132">TRUNC(CH75*$L75,2)</f>
        <v>#VALUE!</v>
      </c>
      <c r="CJ75" s="207">
        <f t="shared" ref="CJ75:CJ111" si="133">CK75/$G75*100</f>
        <v>0</v>
      </c>
      <c r="CK75" s="70">
        <f t="shared" ref="CK75:CK111" si="134">W75+Q75+AC75+AI75+AO75+AU75+BA75+BG75+BM75+BS75+BY75+CE75</f>
        <v>0</v>
      </c>
      <c r="CL75" s="192" t="e">
        <f t="shared" ref="CL75:CL111" si="135">TRUNC(CK75*$L75,2)</f>
        <v>#VALUE!</v>
      </c>
      <c r="CM75" s="207" t="e">
        <f t="shared" ref="CM75:CM111" si="136">CN75/(IF($K75&lt;&gt;0,($I75-$G75),($H75-$G75)))*100</f>
        <v>#DIV/0!</v>
      </c>
      <c r="CN75" s="70">
        <f t="shared" ref="CN75:CN111" si="137">T75+Z75+AF75+AL75+AR75+AX75+BD75+BJ75+BP75+BV75+CB75+CH75</f>
        <v>0</v>
      </c>
      <c r="CO75" s="192" t="e">
        <f t="shared" ref="CO75:CO111" si="138">TRUNC(CN75*$L75,2)</f>
        <v>#VALUE!</v>
      </c>
      <c r="CP75" s="207">
        <f t="shared" ref="CP75:CP111" si="139">CQ75/$G75*100</f>
        <v>100</v>
      </c>
      <c r="CQ75" s="70">
        <f t="shared" ref="CQ75:CQ111" si="140">G75-CK75</f>
        <v>1</v>
      </c>
      <c r="CR75" s="192" t="e">
        <f t="shared" ref="CR75:CR111" si="141">TRUNC(CQ75*$L75,2)</f>
        <v>#VALUE!</v>
      </c>
      <c r="CS75" s="207" t="e">
        <f t="shared" ref="CS75:CS111" si="142">CT75/(IF(I75&lt;&gt;H75,(I75-G75),(H75-G75)))*100</f>
        <v>#DIV/0!</v>
      </c>
      <c r="CT75" s="70">
        <f t="shared" ref="CT75:CT111" si="143">(IF(I75&lt;&gt;H75,(I75-G75),(H75-G75)))-CN75</f>
        <v>0</v>
      </c>
      <c r="CU75" s="192" t="e">
        <f t="shared" ref="CU75:CU111" si="144">TRUNC(CT75*$L75,2)</f>
        <v>#VALUE!</v>
      </c>
      <c r="CV75" s="202">
        <f t="shared" ref="CV75:CV111" si="145">$CW75/$I75</f>
        <v>0</v>
      </c>
      <c r="CW75" s="70">
        <f t="shared" ref="CW75:CW111" si="146">CK75+CN75</f>
        <v>0</v>
      </c>
      <c r="CX75" s="192" t="e">
        <f t="shared" ref="CX75:CX111" si="147">TRUNC(CW75*$L75,2)</f>
        <v>#VALUE!</v>
      </c>
      <c r="CY75" s="202">
        <f t="shared" ref="CY75:CY111" si="148">$CZ75/($G75+IF($K75&lt;&gt;0,$K75,$J75))</f>
        <v>1</v>
      </c>
      <c r="CZ75" s="70">
        <f t="shared" ref="CZ75:CZ111" si="149">CQ75+CT75</f>
        <v>1</v>
      </c>
      <c r="DA75" s="192" t="e">
        <f t="shared" ref="DA75:DA111" si="150">TRUNC(CZ75*$L75,2)</f>
        <v>#VALUE!</v>
      </c>
      <c r="DB75" s="209"/>
    </row>
    <row r="76" spans="1:106" s="210" customFormat="1">
      <c r="A76" s="258" t="s">
        <v>844</v>
      </c>
      <c r="B76" s="482" t="s">
        <v>69</v>
      </c>
      <c r="C76" s="484" t="s">
        <v>71</v>
      </c>
      <c r="D76" s="485" t="s">
        <v>632</v>
      </c>
      <c r="E76" s="315" t="s">
        <v>669</v>
      </c>
      <c r="F76" s="486">
        <v>89.84</v>
      </c>
      <c r="G76" s="478">
        <v>3</v>
      </c>
      <c r="H76" s="283">
        <f t="shared" si="78"/>
        <v>3</v>
      </c>
      <c r="I76" s="372">
        <f t="shared" si="78"/>
        <v>3</v>
      </c>
      <c r="J76" s="132">
        <f t="shared" si="79"/>
        <v>0</v>
      </c>
      <c r="K76" s="132">
        <f t="shared" si="80"/>
        <v>0</v>
      </c>
      <c r="L76" s="39" t="e">
        <f t="shared" si="81"/>
        <v>#VALUE!</v>
      </c>
      <c r="M76" s="40" t="e">
        <f t="shared" si="82"/>
        <v>#VALUE!</v>
      </c>
      <c r="N76" s="238" t="e">
        <f t="shared" si="83"/>
        <v>#VALUE!</v>
      </c>
      <c r="O76" s="238" t="e">
        <f t="shared" si="84"/>
        <v>#VALUE!</v>
      </c>
      <c r="P76" s="207">
        <f t="shared" si="85"/>
        <v>0</v>
      </c>
      <c r="Q76" s="70"/>
      <c r="R76" s="208" t="e">
        <f t="shared" si="86"/>
        <v>#VALUE!</v>
      </c>
      <c r="S76" s="207" t="e">
        <f t="shared" si="87"/>
        <v>#DIV/0!</v>
      </c>
      <c r="T76" s="70"/>
      <c r="U76" s="192" t="e">
        <f t="shared" si="88"/>
        <v>#VALUE!</v>
      </c>
      <c r="V76" s="206">
        <f t="shared" si="89"/>
        <v>0</v>
      </c>
      <c r="W76" s="70"/>
      <c r="X76" s="208" t="e">
        <f t="shared" si="90"/>
        <v>#VALUE!</v>
      </c>
      <c r="Y76" s="207" t="e">
        <f t="shared" si="91"/>
        <v>#DIV/0!</v>
      </c>
      <c r="Z76" s="70"/>
      <c r="AA76" s="192" t="e">
        <f t="shared" si="92"/>
        <v>#VALUE!</v>
      </c>
      <c r="AB76" s="206">
        <f t="shared" si="93"/>
        <v>0</v>
      </c>
      <c r="AC76" s="70"/>
      <c r="AD76" s="208" t="e">
        <f t="shared" si="94"/>
        <v>#VALUE!</v>
      </c>
      <c r="AE76" s="207" t="e">
        <f t="shared" si="95"/>
        <v>#DIV/0!</v>
      </c>
      <c r="AF76" s="70"/>
      <c r="AG76" s="192" t="e">
        <f t="shared" si="96"/>
        <v>#VALUE!</v>
      </c>
      <c r="AH76" s="206">
        <f t="shared" si="97"/>
        <v>0</v>
      </c>
      <c r="AI76" s="70"/>
      <c r="AJ76" s="208" t="e">
        <f t="shared" si="98"/>
        <v>#VALUE!</v>
      </c>
      <c r="AK76" s="207" t="e">
        <f t="shared" si="99"/>
        <v>#DIV/0!</v>
      </c>
      <c r="AL76" s="70"/>
      <c r="AM76" s="192" t="e">
        <f t="shared" si="100"/>
        <v>#VALUE!</v>
      </c>
      <c r="AN76" s="206">
        <f t="shared" si="101"/>
        <v>0</v>
      </c>
      <c r="AO76" s="70"/>
      <c r="AP76" s="208" t="e">
        <f t="shared" si="102"/>
        <v>#VALUE!</v>
      </c>
      <c r="AQ76" s="207" t="e">
        <f t="shared" si="103"/>
        <v>#DIV/0!</v>
      </c>
      <c r="AR76" s="70"/>
      <c r="AS76" s="192" t="e">
        <f t="shared" si="104"/>
        <v>#VALUE!</v>
      </c>
      <c r="AT76" s="206">
        <f t="shared" si="105"/>
        <v>0</v>
      </c>
      <c r="AU76" s="70"/>
      <c r="AV76" s="208" t="e">
        <f t="shared" si="106"/>
        <v>#VALUE!</v>
      </c>
      <c r="AW76" s="207" t="e">
        <f t="shared" si="107"/>
        <v>#DIV/0!</v>
      </c>
      <c r="AX76" s="70"/>
      <c r="AY76" s="192" t="e">
        <f t="shared" si="108"/>
        <v>#VALUE!</v>
      </c>
      <c r="AZ76" s="206">
        <f t="shared" si="109"/>
        <v>0</v>
      </c>
      <c r="BA76" s="70"/>
      <c r="BB76" s="208" t="e">
        <f t="shared" si="110"/>
        <v>#VALUE!</v>
      </c>
      <c r="BC76" s="207" t="e">
        <f t="shared" si="111"/>
        <v>#DIV/0!</v>
      </c>
      <c r="BD76" s="70"/>
      <c r="BE76" s="192" t="e">
        <f t="shared" si="112"/>
        <v>#VALUE!</v>
      </c>
      <c r="BF76" s="206">
        <f t="shared" si="113"/>
        <v>0</v>
      </c>
      <c r="BG76" s="70"/>
      <c r="BH76" s="208" t="e">
        <f t="shared" si="114"/>
        <v>#VALUE!</v>
      </c>
      <c r="BI76" s="207" t="e">
        <f t="shared" si="115"/>
        <v>#DIV/0!</v>
      </c>
      <c r="BJ76" s="70"/>
      <c r="BK76" s="192" t="e">
        <f t="shared" si="116"/>
        <v>#VALUE!</v>
      </c>
      <c r="BL76" s="206">
        <f t="shared" si="117"/>
        <v>0</v>
      </c>
      <c r="BM76" s="70"/>
      <c r="BN76" s="208" t="e">
        <f t="shared" si="118"/>
        <v>#VALUE!</v>
      </c>
      <c r="BO76" s="207" t="e">
        <f t="shared" si="119"/>
        <v>#DIV/0!</v>
      </c>
      <c r="BP76" s="70"/>
      <c r="BQ76" s="192" t="e">
        <f t="shared" si="120"/>
        <v>#VALUE!</v>
      </c>
      <c r="BR76" s="206">
        <f t="shared" si="121"/>
        <v>0</v>
      </c>
      <c r="BS76" s="70"/>
      <c r="BT76" s="208" t="e">
        <f t="shared" si="122"/>
        <v>#VALUE!</v>
      </c>
      <c r="BU76" s="207" t="e">
        <f t="shared" si="123"/>
        <v>#DIV/0!</v>
      </c>
      <c r="BV76" s="70"/>
      <c r="BW76" s="192" t="e">
        <f t="shared" si="124"/>
        <v>#VALUE!</v>
      </c>
      <c r="BX76" s="206">
        <f t="shared" si="125"/>
        <v>0</v>
      </c>
      <c r="BY76" s="70"/>
      <c r="BZ76" s="208" t="e">
        <f t="shared" si="126"/>
        <v>#VALUE!</v>
      </c>
      <c r="CA76" s="207" t="e">
        <f t="shared" si="127"/>
        <v>#DIV/0!</v>
      </c>
      <c r="CB76" s="70"/>
      <c r="CC76" s="192" t="e">
        <f t="shared" si="128"/>
        <v>#VALUE!</v>
      </c>
      <c r="CD76" s="206">
        <f t="shared" si="129"/>
        <v>0</v>
      </c>
      <c r="CE76" s="70"/>
      <c r="CF76" s="208" t="e">
        <f t="shared" si="130"/>
        <v>#VALUE!</v>
      </c>
      <c r="CG76" s="207" t="e">
        <f t="shared" si="131"/>
        <v>#DIV/0!</v>
      </c>
      <c r="CH76" s="70"/>
      <c r="CI76" s="192" t="e">
        <f t="shared" si="132"/>
        <v>#VALUE!</v>
      </c>
      <c r="CJ76" s="207">
        <f t="shared" si="133"/>
        <v>0</v>
      </c>
      <c r="CK76" s="70">
        <f t="shared" si="134"/>
        <v>0</v>
      </c>
      <c r="CL76" s="192" t="e">
        <f t="shared" si="135"/>
        <v>#VALUE!</v>
      </c>
      <c r="CM76" s="207" t="e">
        <f t="shared" si="136"/>
        <v>#DIV/0!</v>
      </c>
      <c r="CN76" s="70">
        <f t="shared" si="137"/>
        <v>0</v>
      </c>
      <c r="CO76" s="192" t="e">
        <f t="shared" si="138"/>
        <v>#VALUE!</v>
      </c>
      <c r="CP76" s="207">
        <f t="shared" si="139"/>
        <v>100</v>
      </c>
      <c r="CQ76" s="70">
        <f t="shared" si="140"/>
        <v>3</v>
      </c>
      <c r="CR76" s="192" t="e">
        <f t="shared" si="141"/>
        <v>#VALUE!</v>
      </c>
      <c r="CS76" s="207" t="e">
        <f t="shared" si="142"/>
        <v>#DIV/0!</v>
      </c>
      <c r="CT76" s="70">
        <f t="shared" si="143"/>
        <v>0</v>
      </c>
      <c r="CU76" s="192" t="e">
        <f t="shared" si="144"/>
        <v>#VALUE!</v>
      </c>
      <c r="CV76" s="202">
        <f t="shared" si="145"/>
        <v>0</v>
      </c>
      <c r="CW76" s="70">
        <f t="shared" si="146"/>
        <v>0</v>
      </c>
      <c r="CX76" s="192" t="e">
        <f t="shared" si="147"/>
        <v>#VALUE!</v>
      </c>
      <c r="CY76" s="202">
        <f t="shared" si="148"/>
        <v>1</v>
      </c>
      <c r="CZ76" s="70">
        <f t="shared" si="149"/>
        <v>3</v>
      </c>
      <c r="DA76" s="192" t="e">
        <f t="shared" si="150"/>
        <v>#VALUE!</v>
      </c>
      <c r="DB76" s="209"/>
    </row>
    <row r="77" spans="1:106" s="210" customFormat="1">
      <c r="A77" s="258" t="s">
        <v>845</v>
      </c>
      <c r="B77" s="482" t="s">
        <v>69</v>
      </c>
      <c r="C77" s="487" t="s">
        <v>72</v>
      </c>
      <c r="D77" s="259" t="s">
        <v>73</v>
      </c>
      <c r="E77" s="315" t="s">
        <v>669</v>
      </c>
      <c r="F77" s="477">
        <v>19.3</v>
      </c>
      <c r="G77" s="478">
        <v>5</v>
      </c>
      <c r="H77" s="283">
        <f t="shared" si="78"/>
        <v>5</v>
      </c>
      <c r="I77" s="372">
        <f t="shared" si="78"/>
        <v>5</v>
      </c>
      <c r="J77" s="132">
        <f t="shared" si="79"/>
        <v>0</v>
      </c>
      <c r="K77" s="132">
        <f t="shared" si="80"/>
        <v>0</v>
      </c>
      <c r="L77" s="39" t="e">
        <f t="shared" si="81"/>
        <v>#VALUE!</v>
      </c>
      <c r="M77" s="40" t="e">
        <f t="shared" si="82"/>
        <v>#VALUE!</v>
      </c>
      <c r="N77" s="238" t="e">
        <f t="shared" si="83"/>
        <v>#VALUE!</v>
      </c>
      <c r="O77" s="238" t="e">
        <f t="shared" si="84"/>
        <v>#VALUE!</v>
      </c>
      <c r="P77" s="207">
        <f t="shared" si="85"/>
        <v>0</v>
      </c>
      <c r="Q77" s="70"/>
      <c r="R77" s="208" t="e">
        <f t="shared" si="86"/>
        <v>#VALUE!</v>
      </c>
      <c r="S77" s="207" t="e">
        <f t="shared" si="87"/>
        <v>#DIV/0!</v>
      </c>
      <c r="T77" s="70"/>
      <c r="U77" s="192" t="e">
        <f t="shared" si="88"/>
        <v>#VALUE!</v>
      </c>
      <c r="V77" s="206">
        <f t="shared" si="89"/>
        <v>0</v>
      </c>
      <c r="W77" s="70"/>
      <c r="X77" s="208" t="e">
        <f t="shared" si="90"/>
        <v>#VALUE!</v>
      </c>
      <c r="Y77" s="207" t="e">
        <f t="shared" si="91"/>
        <v>#DIV/0!</v>
      </c>
      <c r="Z77" s="70"/>
      <c r="AA77" s="192" t="e">
        <f t="shared" si="92"/>
        <v>#VALUE!</v>
      </c>
      <c r="AB77" s="206">
        <f t="shared" si="93"/>
        <v>0</v>
      </c>
      <c r="AC77" s="70"/>
      <c r="AD77" s="208" t="e">
        <f t="shared" si="94"/>
        <v>#VALUE!</v>
      </c>
      <c r="AE77" s="207" t="e">
        <f t="shared" si="95"/>
        <v>#DIV/0!</v>
      </c>
      <c r="AF77" s="70"/>
      <c r="AG77" s="192" t="e">
        <f t="shared" si="96"/>
        <v>#VALUE!</v>
      </c>
      <c r="AH77" s="206">
        <f t="shared" si="97"/>
        <v>0</v>
      </c>
      <c r="AI77" s="70"/>
      <c r="AJ77" s="208" t="e">
        <f t="shared" si="98"/>
        <v>#VALUE!</v>
      </c>
      <c r="AK77" s="207" t="e">
        <f t="shared" si="99"/>
        <v>#DIV/0!</v>
      </c>
      <c r="AL77" s="70"/>
      <c r="AM77" s="192" t="e">
        <f t="shared" si="100"/>
        <v>#VALUE!</v>
      </c>
      <c r="AN77" s="206">
        <f t="shared" si="101"/>
        <v>0</v>
      </c>
      <c r="AO77" s="70"/>
      <c r="AP77" s="208" t="e">
        <f t="shared" si="102"/>
        <v>#VALUE!</v>
      </c>
      <c r="AQ77" s="207" t="e">
        <f t="shared" si="103"/>
        <v>#DIV/0!</v>
      </c>
      <c r="AR77" s="70"/>
      <c r="AS77" s="192" t="e">
        <f t="shared" si="104"/>
        <v>#VALUE!</v>
      </c>
      <c r="AT77" s="206">
        <f t="shared" si="105"/>
        <v>0</v>
      </c>
      <c r="AU77" s="70"/>
      <c r="AV77" s="208" t="e">
        <f t="shared" si="106"/>
        <v>#VALUE!</v>
      </c>
      <c r="AW77" s="207" t="e">
        <f t="shared" si="107"/>
        <v>#DIV/0!</v>
      </c>
      <c r="AX77" s="70"/>
      <c r="AY77" s="192" t="e">
        <f t="shared" si="108"/>
        <v>#VALUE!</v>
      </c>
      <c r="AZ77" s="206">
        <f t="shared" si="109"/>
        <v>0</v>
      </c>
      <c r="BA77" s="70"/>
      <c r="BB77" s="208" t="e">
        <f t="shared" si="110"/>
        <v>#VALUE!</v>
      </c>
      <c r="BC77" s="207" t="e">
        <f t="shared" si="111"/>
        <v>#DIV/0!</v>
      </c>
      <c r="BD77" s="70"/>
      <c r="BE77" s="192" t="e">
        <f t="shared" si="112"/>
        <v>#VALUE!</v>
      </c>
      <c r="BF77" s="206">
        <f t="shared" si="113"/>
        <v>0</v>
      </c>
      <c r="BG77" s="70"/>
      <c r="BH77" s="208" t="e">
        <f t="shared" si="114"/>
        <v>#VALUE!</v>
      </c>
      <c r="BI77" s="207" t="e">
        <f t="shared" si="115"/>
        <v>#DIV/0!</v>
      </c>
      <c r="BJ77" s="70"/>
      <c r="BK77" s="192" t="e">
        <f t="shared" si="116"/>
        <v>#VALUE!</v>
      </c>
      <c r="BL77" s="206">
        <f t="shared" si="117"/>
        <v>0</v>
      </c>
      <c r="BM77" s="70"/>
      <c r="BN77" s="208" t="e">
        <f t="shared" si="118"/>
        <v>#VALUE!</v>
      </c>
      <c r="BO77" s="207" t="e">
        <f t="shared" si="119"/>
        <v>#DIV/0!</v>
      </c>
      <c r="BP77" s="70"/>
      <c r="BQ77" s="192" t="e">
        <f t="shared" si="120"/>
        <v>#VALUE!</v>
      </c>
      <c r="BR77" s="206">
        <f t="shared" si="121"/>
        <v>0</v>
      </c>
      <c r="BS77" s="70"/>
      <c r="BT77" s="208" t="e">
        <f t="shared" si="122"/>
        <v>#VALUE!</v>
      </c>
      <c r="BU77" s="207" t="e">
        <f t="shared" si="123"/>
        <v>#DIV/0!</v>
      </c>
      <c r="BV77" s="70"/>
      <c r="BW77" s="192" t="e">
        <f t="shared" si="124"/>
        <v>#VALUE!</v>
      </c>
      <c r="BX77" s="206">
        <f t="shared" si="125"/>
        <v>0</v>
      </c>
      <c r="BY77" s="70"/>
      <c r="BZ77" s="208" t="e">
        <f t="shared" si="126"/>
        <v>#VALUE!</v>
      </c>
      <c r="CA77" s="207" t="e">
        <f t="shared" si="127"/>
        <v>#DIV/0!</v>
      </c>
      <c r="CB77" s="70"/>
      <c r="CC77" s="192" t="e">
        <f t="shared" si="128"/>
        <v>#VALUE!</v>
      </c>
      <c r="CD77" s="206">
        <f t="shared" si="129"/>
        <v>0</v>
      </c>
      <c r="CE77" s="70"/>
      <c r="CF77" s="208" t="e">
        <f t="shared" si="130"/>
        <v>#VALUE!</v>
      </c>
      <c r="CG77" s="207" t="e">
        <f t="shared" si="131"/>
        <v>#DIV/0!</v>
      </c>
      <c r="CH77" s="70"/>
      <c r="CI77" s="192" t="e">
        <f t="shared" si="132"/>
        <v>#VALUE!</v>
      </c>
      <c r="CJ77" s="207">
        <f t="shared" si="133"/>
        <v>0</v>
      </c>
      <c r="CK77" s="70">
        <f t="shared" si="134"/>
        <v>0</v>
      </c>
      <c r="CL77" s="192" t="e">
        <f t="shared" si="135"/>
        <v>#VALUE!</v>
      </c>
      <c r="CM77" s="207" t="e">
        <f t="shared" si="136"/>
        <v>#DIV/0!</v>
      </c>
      <c r="CN77" s="70">
        <f t="shared" si="137"/>
        <v>0</v>
      </c>
      <c r="CO77" s="192" t="e">
        <f t="shared" si="138"/>
        <v>#VALUE!</v>
      </c>
      <c r="CP77" s="207">
        <f t="shared" si="139"/>
        <v>100</v>
      </c>
      <c r="CQ77" s="70">
        <f t="shared" si="140"/>
        <v>5</v>
      </c>
      <c r="CR77" s="192" t="e">
        <f t="shared" si="141"/>
        <v>#VALUE!</v>
      </c>
      <c r="CS77" s="207" t="e">
        <f t="shared" si="142"/>
        <v>#DIV/0!</v>
      </c>
      <c r="CT77" s="70">
        <f t="shared" si="143"/>
        <v>0</v>
      </c>
      <c r="CU77" s="192" t="e">
        <f t="shared" si="144"/>
        <v>#VALUE!</v>
      </c>
      <c r="CV77" s="202">
        <f t="shared" si="145"/>
        <v>0</v>
      </c>
      <c r="CW77" s="70">
        <f t="shared" si="146"/>
        <v>0</v>
      </c>
      <c r="CX77" s="192" t="e">
        <f t="shared" si="147"/>
        <v>#VALUE!</v>
      </c>
      <c r="CY77" s="202">
        <f t="shared" si="148"/>
        <v>1</v>
      </c>
      <c r="CZ77" s="70">
        <f t="shared" si="149"/>
        <v>5</v>
      </c>
      <c r="DA77" s="192" t="e">
        <f t="shared" si="150"/>
        <v>#VALUE!</v>
      </c>
      <c r="DB77" s="209"/>
    </row>
    <row r="78" spans="1:106" s="210" customFormat="1">
      <c r="A78" s="258" t="s">
        <v>776</v>
      </c>
      <c r="B78" s="482" t="s">
        <v>69</v>
      </c>
      <c r="C78" s="487" t="s">
        <v>74</v>
      </c>
      <c r="D78" s="259" t="s">
        <v>75</v>
      </c>
      <c r="E78" s="315" t="s">
        <v>669</v>
      </c>
      <c r="F78" s="477">
        <v>12.89</v>
      </c>
      <c r="G78" s="478">
        <v>6</v>
      </c>
      <c r="H78" s="283">
        <f t="shared" si="78"/>
        <v>6</v>
      </c>
      <c r="I78" s="372">
        <f t="shared" si="78"/>
        <v>6</v>
      </c>
      <c r="J78" s="132">
        <f t="shared" si="79"/>
        <v>0</v>
      </c>
      <c r="K78" s="132">
        <f t="shared" si="80"/>
        <v>0</v>
      </c>
      <c r="L78" s="39" t="e">
        <f t="shared" si="81"/>
        <v>#VALUE!</v>
      </c>
      <c r="M78" s="40" t="e">
        <f t="shared" si="82"/>
        <v>#VALUE!</v>
      </c>
      <c r="N78" s="238" t="e">
        <f t="shared" si="83"/>
        <v>#VALUE!</v>
      </c>
      <c r="O78" s="238" t="e">
        <f t="shared" si="84"/>
        <v>#VALUE!</v>
      </c>
      <c r="P78" s="207">
        <f t="shared" si="85"/>
        <v>0</v>
      </c>
      <c r="Q78" s="70"/>
      <c r="R78" s="208" t="e">
        <f t="shared" si="86"/>
        <v>#VALUE!</v>
      </c>
      <c r="S78" s="207" t="e">
        <f t="shared" si="87"/>
        <v>#DIV/0!</v>
      </c>
      <c r="T78" s="70"/>
      <c r="U78" s="192" t="e">
        <f t="shared" si="88"/>
        <v>#VALUE!</v>
      </c>
      <c r="V78" s="206">
        <f t="shared" si="89"/>
        <v>0</v>
      </c>
      <c r="W78" s="70"/>
      <c r="X78" s="208" t="e">
        <f t="shared" si="90"/>
        <v>#VALUE!</v>
      </c>
      <c r="Y78" s="207" t="e">
        <f t="shared" si="91"/>
        <v>#DIV/0!</v>
      </c>
      <c r="Z78" s="70"/>
      <c r="AA78" s="192" t="e">
        <f t="shared" si="92"/>
        <v>#VALUE!</v>
      </c>
      <c r="AB78" s="206">
        <f t="shared" si="93"/>
        <v>0</v>
      </c>
      <c r="AC78" s="70"/>
      <c r="AD78" s="208" t="e">
        <f t="shared" si="94"/>
        <v>#VALUE!</v>
      </c>
      <c r="AE78" s="207" t="e">
        <f t="shared" si="95"/>
        <v>#DIV/0!</v>
      </c>
      <c r="AF78" s="70"/>
      <c r="AG78" s="192" t="e">
        <f t="shared" si="96"/>
        <v>#VALUE!</v>
      </c>
      <c r="AH78" s="206">
        <f t="shared" si="97"/>
        <v>0</v>
      </c>
      <c r="AI78" s="70"/>
      <c r="AJ78" s="208" t="e">
        <f t="shared" si="98"/>
        <v>#VALUE!</v>
      </c>
      <c r="AK78" s="207" t="e">
        <f t="shared" si="99"/>
        <v>#DIV/0!</v>
      </c>
      <c r="AL78" s="70"/>
      <c r="AM78" s="192" t="e">
        <f t="shared" si="100"/>
        <v>#VALUE!</v>
      </c>
      <c r="AN78" s="206">
        <f t="shared" si="101"/>
        <v>0</v>
      </c>
      <c r="AO78" s="70"/>
      <c r="AP78" s="208" t="e">
        <f t="shared" si="102"/>
        <v>#VALUE!</v>
      </c>
      <c r="AQ78" s="207" t="e">
        <f t="shared" si="103"/>
        <v>#DIV/0!</v>
      </c>
      <c r="AR78" s="70"/>
      <c r="AS78" s="192" t="e">
        <f t="shared" si="104"/>
        <v>#VALUE!</v>
      </c>
      <c r="AT78" s="206">
        <f t="shared" si="105"/>
        <v>0</v>
      </c>
      <c r="AU78" s="70"/>
      <c r="AV78" s="208" t="e">
        <f t="shared" si="106"/>
        <v>#VALUE!</v>
      </c>
      <c r="AW78" s="207" t="e">
        <f t="shared" si="107"/>
        <v>#DIV/0!</v>
      </c>
      <c r="AX78" s="70"/>
      <c r="AY78" s="192" t="e">
        <f t="shared" si="108"/>
        <v>#VALUE!</v>
      </c>
      <c r="AZ78" s="206">
        <f t="shared" si="109"/>
        <v>0</v>
      </c>
      <c r="BA78" s="70"/>
      <c r="BB78" s="208" t="e">
        <f t="shared" si="110"/>
        <v>#VALUE!</v>
      </c>
      <c r="BC78" s="207" t="e">
        <f t="shared" si="111"/>
        <v>#DIV/0!</v>
      </c>
      <c r="BD78" s="70"/>
      <c r="BE78" s="192" t="e">
        <f t="shared" si="112"/>
        <v>#VALUE!</v>
      </c>
      <c r="BF78" s="206">
        <f t="shared" si="113"/>
        <v>0</v>
      </c>
      <c r="BG78" s="70"/>
      <c r="BH78" s="208" t="e">
        <f t="shared" si="114"/>
        <v>#VALUE!</v>
      </c>
      <c r="BI78" s="207" t="e">
        <f t="shared" si="115"/>
        <v>#DIV/0!</v>
      </c>
      <c r="BJ78" s="70"/>
      <c r="BK78" s="192" t="e">
        <f t="shared" si="116"/>
        <v>#VALUE!</v>
      </c>
      <c r="BL78" s="206">
        <f t="shared" si="117"/>
        <v>0</v>
      </c>
      <c r="BM78" s="70"/>
      <c r="BN78" s="208" t="e">
        <f t="shared" si="118"/>
        <v>#VALUE!</v>
      </c>
      <c r="BO78" s="207" t="e">
        <f t="shared" si="119"/>
        <v>#DIV/0!</v>
      </c>
      <c r="BP78" s="70"/>
      <c r="BQ78" s="192" t="e">
        <f t="shared" si="120"/>
        <v>#VALUE!</v>
      </c>
      <c r="BR78" s="206">
        <f t="shared" si="121"/>
        <v>0</v>
      </c>
      <c r="BS78" s="70"/>
      <c r="BT78" s="208" t="e">
        <f t="shared" si="122"/>
        <v>#VALUE!</v>
      </c>
      <c r="BU78" s="207" t="e">
        <f t="shared" si="123"/>
        <v>#DIV/0!</v>
      </c>
      <c r="BV78" s="70"/>
      <c r="BW78" s="192" t="e">
        <f t="shared" si="124"/>
        <v>#VALUE!</v>
      </c>
      <c r="BX78" s="206">
        <f t="shared" si="125"/>
        <v>0</v>
      </c>
      <c r="BY78" s="70"/>
      <c r="BZ78" s="208" t="e">
        <f t="shared" si="126"/>
        <v>#VALUE!</v>
      </c>
      <c r="CA78" s="207" t="e">
        <f t="shared" si="127"/>
        <v>#DIV/0!</v>
      </c>
      <c r="CB78" s="70"/>
      <c r="CC78" s="192" t="e">
        <f t="shared" si="128"/>
        <v>#VALUE!</v>
      </c>
      <c r="CD78" s="206">
        <f t="shared" si="129"/>
        <v>0</v>
      </c>
      <c r="CE78" s="70"/>
      <c r="CF78" s="208" t="e">
        <f t="shared" si="130"/>
        <v>#VALUE!</v>
      </c>
      <c r="CG78" s="207" t="e">
        <f t="shared" si="131"/>
        <v>#DIV/0!</v>
      </c>
      <c r="CH78" s="70"/>
      <c r="CI78" s="192" t="e">
        <f t="shared" si="132"/>
        <v>#VALUE!</v>
      </c>
      <c r="CJ78" s="207">
        <f t="shared" si="133"/>
        <v>0</v>
      </c>
      <c r="CK78" s="70">
        <f t="shared" si="134"/>
        <v>0</v>
      </c>
      <c r="CL78" s="192" t="e">
        <f t="shared" si="135"/>
        <v>#VALUE!</v>
      </c>
      <c r="CM78" s="207" t="e">
        <f t="shared" si="136"/>
        <v>#DIV/0!</v>
      </c>
      <c r="CN78" s="70">
        <f t="shared" si="137"/>
        <v>0</v>
      </c>
      <c r="CO78" s="192" t="e">
        <f t="shared" si="138"/>
        <v>#VALUE!</v>
      </c>
      <c r="CP78" s="207">
        <f t="shared" si="139"/>
        <v>100</v>
      </c>
      <c r="CQ78" s="70">
        <f t="shared" si="140"/>
        <v>6</v>
      </c>
      <c r="CR78" s="192" t="e">
        <f t="shared" si="141"/>
        <v>#VALUE!</v>
      </c>
      <c r="CS78" s="207" t="e">
        <f t="shared" si="142"/>
        <v>#DIV/0!</v>
      </c>
      <c r="CT78" s="70">
        <f t="shared" si="143"/>
        <v>0</v>
      </c>
      <c r="CU78" s="192" t="e">
        <f t="shared" si="144"/>
        <v>#VALUE!</v>
      </c>
      <c r="CV78" s="202">
        <f t="shared" si="145"/>
        <v>0</v>
      </c>
      <c r="CW78" s="70">
        <f t="shared" si="146"/>
        <v>0</v>
      </c>
      <c r="CX78" s="192" t="e">
        <f t="shared" si="147"/>
        <v>#VALUE!</v>
      </c>
      <c r="CY78" s="202">
        <f t="shared" si="148"/>
        <v>1</v>
      </c>
      <c r="CZ78" s="70">
        <f t="shared" si="149"/>
        <v>6</v>
      </c>
      <c r="DA78" s="192" t="e">
        <f t="shared" si="150"/>
        <v>#VALUE!</v>
      </c>
      <c r="DB78" s="209"/>
    </row>
    <row r="79" spans="1:106" s="210" customFormat="1">
      <c r="A79" s="258" t="s">
        <v>777</v>
      </c>
      <c r="B79" s="482" t="s">
        <v>69</v>
      </c>
      <c r="C79" s="487" t="s">
        <v>79</v>
      </c>
      <c r="D79" s="485" t="s">
        <v>633</v>
      </c>
      <c r="E79" s="315" t="s">
        <v>669</v>
      </c>
      <c r="F79" s="477">
        <v>2.09</v>
      </c>
      <c r="G79" s="478">
        <v>19</v>
      </c>
      <c r="H79" s="283">
        <f t="shared" si="78"/>
        <v>19</v>
      </c>
      <c r="I79" s="372">
        <f t="shared" si="78"/>
        <v>19</v>
      </c>
      <c r="J79" s="132">
        <f t="shared" si="79"/>
        <v>0</v>
      </c>
      <c r="K79" s="132">
        <f t="shared" si="80"/>
        <v>0</v>
      </c>
      <c r="L79" s="39" t="e">
        <f t="shared" si="81"/>
        <v>#VALUE!</v>
      </c>
      <c r="M79" s="40" t="e">
        <f t="shared" si="82"/>
        <v>#VALUE!</v>
      </c>
      <c r="N79" s="238" t="e">
        <f t="shared" si="83"/>
        <v>#VALUE!</v>
      </c>
      <c r="O79" s="238" t="e">
        <f t="shared" si="84"/>
        <v>#VALUE!</v>
      </c>
      <c r="P79" s="207">
        <f t="shared" si="85"/>
        <v>0</v>
      </c>
      <c r="Q79" s="70"/>
      <c r="R79" s="208" t="e">
        <f t="shared" si="86"/>
        <v>#VALUE!</v>
      </c>
      <c r="S79" s="207" t="e">
        <f t="shared" si="87"/>
        <v>#DIV/0!</v>
      </c>
      <c r="T79" s="70"/>
      <c r="U79" s="192" t="e">
        <f t="shared" si="88"/>
        <v>#VALUE!</v>
      </c>
      <c r="V79" s="206">
        <f t="shared" si="89"/>
        <v>0</v>
      </c>
      <c r="W79" s="70"/>
      <c r="X79" s="208" t="e">
        <f t="shared" si="90"/>
        <v>#VALUE!</v>
      </c>
      <c r="Y79" s="207" t="e">
        <f t="shared" si="91"/>
        <v>#DIV/0!</v>
      </c>
      <c r="Z79" s="70"/>
      <c r="AA79" s="192" t="e">
        <f t="shared" si="92"/>
        <v>#VALUE!</v>
      </c>
      <c r="AB79" s="206">
        <f t="shared" si="93"/>
        <v>0</v>
      </c>
      <c r="AC79" s="70"/>
      <c r="AD79" s="208" t="e">
        <f t="shared" si="94"/>
        <v>#VALUE!</v>
      </c>
      <c r="AE79" s="207" t="e">
        <f t="shared" si="95"/>
        <v>#DIV/0!</v>
      </c>
      <c r="AF79" s="70"/>
      <c r="AG79" s="192" t="e">
        <f t="shared" si="96"/>
        <v>#VALUE!</v>
      </c>
      <c r="AH79" s="206">
        <f t="shared" si="97"/>
        <v>0</v>
      </c>
      <c r="AI79" s="70"/>
      <c r="AJ79" s="208" t="e">
        <f t="shared" si="98"/>
        <v>#VALUE!</v>
      </c>
      <c r="AK79" s="207" t="e">
        <f t="shared" si="99"/>
        <v>#DIV/0!</v>
      </c>
      <c r="AL79" s="70"/>
      <c r="AM79" s="192" t="e">
        <f t="shared" si="100"/>
        <v>#VALUE!</v>
      </c>
      <c r="AN79" s="206">
        <f t="shared" si="101"/>
        <v>0</v>
      </c>
      <c r="AO79" s="70"/>
      <c r="AP79" s="208" t="e">
        <f t="shared" si="102"/>
        <v>#VALUE!</v>
      </c>
      <c r="AQ79" s="207" t="e">
        <f t="shared" si="103"/>
        <v>#DIV/0!</v>
      </c>
      <c r="AR79" s="70"/>
      <c r="AS79" s="192" t="e">
        <f t="shared" si="104"/>
        <v>#VALUE!</v>
      </c>
      <c r="AT79" s="206">
        <f t="shared" si="105"/>
        <v>0</v>
      </c>
      <c r="AU79" s="70"/>
      <c r="AV79" s="208" t="e">
        <f t="shared" si="106"/>
        <v>#VALUE!</v>
      </c>
      <c r="AW79" s="207" t="e">
        <f t="shared" si="107"/>
        <v>#DIV/0!</v>
      </c>
      <c r="AX79" s="70"/>
      <c r="AY79" s="192" t="e">
        <f t="shared" si="108"/>
        <v>#VALUE!</v>
      </c>
      <c r="AZ79" s="206">
        <f t="shared" si="109"/>
        <v>0</v>
      </c>
      <c r="BA79" s="70"/>
      <c r="BB79" s="208" t="e">
        <f t="shared" si="110"/>
        <v>#VALUE!</v>
      </c>
      <c r="BC79" s="207" t="e">
        <f t="shared" si="111"/>
        <v>#DIV/0!</v>
      </c>
      <c r="BD79" s="70"/>
      <c r="BE79" s="192" t="e">
        <f t="shared" si="112"/>
        <v>#VALUE!</v>
      </c>
      <c r="BF79" s="206">
        <f t="shared" si="113"/>
        <v>0</v>
      </c>
      <c r="BG79" s="70"/>
      <c r="BH79" s="208" t="e">
        <f t="shared" si="114"/>
        <v>#VALUE!</v>
      </c>
      <c r="BI79" s="207" t="e">
        <f t="shared" si="115"/>
        <v>#DIV/0!</v>
      </c>
      <c r="BJ79" s="70"/>
      <c r="BK79" s="192" t="e">
        <f t="shared" si="116"/>
        <v>#VALUE!</v>
      </c>
      <c r="BL79" s="206">
        <f t="shared" si="117"/>
        <v>0</v>
      </c>
      <c r="BM79" s="70"/>
      <c r="BN79" s="208" t="e">
        <f t="shared" si="118"/>
        <v>#VALUE!</v>
      </c>
      <c r="BO79" s="207" t="e">
        <f t="shared" si="119"/>
        <v>#DIV/0!</v>
      </c>
      <c r="BP79" s="70"/>
      <c r="BQ79" s="192" t="e">
        <f t="shared" si="120"/>
        <v>#VALUE!</v>
      </c>
      <c r="BR79" s="206">
        <f t="shared" si="121"/>
        <v>0</v>
      </c>
      <c r="BS79" s="70"/>
      <c r="BT79" s="208" t="e">
        <f t="shared" si="122"/>
        <v>#VALUE!</v>
      </c>
      <c r="BU79" s="207" t="e">
        <f t="shared" si="123"/>
        <v>#DIV/0!</v>
      </c>
      <c r="BV79" s="70"/>
      <c r="BW79" s="192" t="e">
        <f t="shared" si="124"/>
        <v>#VALUE!</v>
      </c>
      <c r="BX79" s="206">
        <f t="shared" si="125"/>
        <v>0</v>
      </c>
      <c r="BY79" s="70"/>
      <c r="BZ79" s="208" t="e">
        <f t="shared" si="126"/>
        <v>#VALUE!</v>
      </c>
      <c r="CA79" s="207" t="e">
        <f t="shared" si="127"/>
        <v>#DIV/0!</v>
      </c>
      <c r="CB79" s="70"/>
      <c r="CC79" s="192" t="e">
        <f t="shared" si="128"/>
        <v>#VALUE!</v>
      </c>
      <c r="CD79" s="206">
        <f t="shared" si="129"/>
        <v>0</v>
      </c>
      <c r="CE79" s="70"/>
      <c r="CF79" s="208" t="e">
        <f t="shared" si="130"/>
        <v>#VALUE!</v>
      </c>
      <c r="CG79" s="207" t="e">
        <f t="shared" si="131"/>
        <v>#DIV/0!</v>
      </c>
      <c r="CH79" s="70"/>
      <c r="CI79" s="192" t="e">
        <f t="shared" si="132"/>
        <v>#VALUE!</v>
      </c>
      <c r="CJ79" s="207">
        <f t="shared" si="133"/>
        <v>0</v>
      </c>
      <c r="CK79" s="70">
        <f t="shared" si="134"/>
        <v>0</v>
      </c>
      <c r="CL79" s="192" t="e">
        <f t="shared" si="135"/>
        <v>#VALUE!</v>
      </c>
      <c r="CM79" s="207" t="e">
        <f t="shared" si="136"/>
        <v>#DIV/0!</v>
      </c>
      <c r="CN79" s="70">
        <f t="shared" si="137"/>
        <v>0</v>
      </c>
      <c r="CO79" s="192" t="e">
        <f t="shared" si="138"/>
        <v>#VALUE!</v>
      </c>
      <c r="CP79" s="207">
        <f t="shared" si="139"/>
        <v>100</v>
      </c>
      <c r="CQ79" s="70">
        <f t="shared" si="140"/>
        <v>19</v>
      </c>
      <c r="CR79" s="192" t="e">
        <f t="shared" si="141"/>
        <v>#VALUE!</v>
      </c>
      <c r="CS79" s="207" t="e">
        <f t="shared" si="142"/>
        <v>#DIV/0!</v>
      </c>
      <c r="CT79" s="70">
        <f t="shared" si="143"/>
        <v>0</v>
      </c>
      <c r="CU79" s="192" t="e">
        <f t="shared" si="144"/>
        <v>#VALUE!</v>
      </c>
      <c r="CV79" s="202">
        <f t="shared" si="145"/>
        <v>0</v>
      </c>
      <c r="CW79" s="70">
        <f t="shared" si="146"/>
        <v>0</v>
      </c>
      <c r="CX79" s="192" t="e">
        <f t="shared" si="147"/>
        <v>#VALUE!</v>
      </c>
      <c r="CY79" s="202">
        <f t="shared" si="148"/>
        <v>1</v>
      </c>
      <c r="CZ79" s="70">
        <f t="shared" si="149"/>
        <v>19</v>
      </c>
      <c r="DA79" s="192" t="e">
        <f t="shared" si="150"/>
        <v>#VALUE!</v>
      </c>
      <c r="DB79" s="209"/>
    </row>
    <row r="80" spans="1:106" s="210" customFormat="1">
      <c r="A80" s="258" t="s">
        <v>778</v>
      </c>
      <c r="B80" s="482" t="s">
        <v>69</v>
      </c>
      <c r="C80" s="487" t="s">
        <v>80</v>
      </c>
      <c r="D80" s="485" t="s">
        <v>81</v>
      </c>
      <c r="E80" s="315" t="s">
        <v>669</v>
      </c>
      <c r="F80" s="477">
        <v>16.93</v>
      </c>
      <c r="G80" s="478">
        <v>3</v>
      </c>
      <c r="H80" s="283">
        <f t="shared" si="78"/>
        <v>3</v>
      </c>
      <c r="I80" s="372">
        <f t="shared" si="78"/>
        <v>3</v>
      </c>
      <c r="J80" s="132">
        <f t="shared" si="79"/>
        <v>0</v>
      </c>
      <c r="K80" s="132">
        <f t="shared" si="80"/>
        <v>0</v>
      </c>
      <c r="L80" s="39" t="e">
        <f t="shared" si="81"/>
        <v>#VALUE!</v>
      </c>
      <c r="M80" s="40" t="e">
        <f t="shared" si="82"/>
        <v>#VALUE!</v>
      </c>
      <c r="N80" s="238" t="e">
        <f t="shared" si="83"/>
        <v>#VALUE!</v>
      </c>
      <c r="O80" s="238" t="e">
        <f t="shared" si="84"/>
        <v>#VALUE!</v>
      </c>
      <c r="P80" s="207">
        <f t="shared" si="85"/>
        <v>0</v>
      </c>
      <c r="Q80" s="70"/>
      <c r="R80" s="208" t="e">
        <f t="shared" si="86"/>
        <v>#VALUE!</v>
      </c>
      <c r="S80" s="207" t="e">
        <f t="shared" si="87"/>
        <v>#DIV/0!</v>
      </c>
      <c r="T80" s="70"/>
      <c r="U80" s="192" t="e">
        <f t="shared" si="88"/>
        <v>#VALUE!</v>
      </c>
      <c r="V80" s="206">
        <f t="shared" si="89"/>
        <v>0</v>
      </c>
      <c r="W80" s="70"/>
      <c r="X80" s="208" t="e">
        <f t="shared" si="90"/>
        <v>#VALUE!</v>
      </c>
      <c r="Y80" s="207" t="e">
        <f t="shared" si="91"/>
        <v>#DIV/0!</v>
      </c>
      <c r="Z80" s="70"/>
      <c r="AA80" s="192" t="e">
        <f t="shared" si="92"/>
        <v>#VALUE!</v>
      </c>
      <c r="AB80" s="206">
        <f t="shared" si="93"/>
        <v>0</v>
      </c>
      <c r="AC80" s="70"/>
      <c r="AD80" s="208" t="e">
        <f t="shared" si="94"/>
        <v>#VALUE!</v>
      </c>
      <c r="AE80" s="207" t="e">
        <f t="shared" si="95"/>
        <v>#DIV/0!</v>
      </c>
      <c r="AF80" s="70"/>
      <c r="AG80" s="192" t="e">
        <f t="shared" si="96"/>
        <v>#VALUE!</v>
      </c>
      <c r="AH80" s="206">
        <f t="shared" si="97"/>
        <v>0</v>
      </c>
      <c r="AI80" s="70"/>
      <c r="AJ80" s="208" t="e">
        <f t="shared" si="98"/>
        <v>#VALUE!</v>
      </c>
      <c r="AK80" s="207" t="e">
        <f t="shared" si="99"/>
        <v>#DIV/0!</v>
      </c>
      <c r="AL80" s="70"/>
      <c r="AM80" s="192" t="e">
        <f t="shared" si="100"/>
        <v>#VALUE!</v>
      </c>
      <c r="AN80" s="206">
        <f t="shared" si="101"/>
        <v>0</v>
      </c>
      <c r="AO80" s="70"/>
      <c r="AP80" s="208" t="e">
        <f t="shared" si="102"/>
        <v>#VALUE!</v>
      </c>
      <c r="AQ80" s="207" t="e">
        <f t="shared" si="103"/>
        <v>#DIV/0!</v>
      </c>
      <c r="AR80" s="70"/>
      <c r="AS80" s="192" t="e">
        <f t="shared" si="104"/>
        <v>#VALUE!</v>
      </c>
      <c r="AT80" s="206">
        <f t="shared" si="105"/>
        <v>0</v>
      </c>
      <c r="AU80" s="70"/>
      <c r="AV80" s="208" t="e">
        <f t="shared" si="106"/>
        <v>#VALUE!</v>
      </c>
      <c r="AW80" s="207" t="e">
        <f t="shared" si="107"/>
        <v>#DIV/0!</v>
      </c>
      <c r="AX80" s="70"/>
      <c r="AY80" s="192" t="e">
        <f t="shared" si="108"/>
        <v>#VALUE!</v>
      </c>
      <c r="AZ80" s="206">
        <f t="shared" si="109"/>
        <v>0</v>
      </c>
      <c r="BA80" s="70"/>
      <c r="BB80" s="208" t="e">
        <f t="shared" si="110"/>
        <v>#VALUE!</v>
      </c>
      <c r="BC80" s="207" t="e">
        <f t="shared" si="111"/>
        <v>#DIV/0!</v>
      </c>
      <c r="BD80" s="70"/>
      <c r="BE80" s="192" t="e">
        <f t="shared" si="112"/>
        <v>#VALUE!</v>
      </c>
      <c r="BF80" s="206">
        <f t="shared" si="113"/>
        <v>0</v>
      </c>
      <c r="BG80" s="70"/>
      <c r="BH80" s="208" t="e">
        <f t="shared" si="114"/>
        <v>#VALUE!</v>
      </c>
      <c r="BI80" s="207" t="e">
        <f t="shared" si="115"/>
        <v>#DIV/0!</v>
      </c>
      <c r="BJ80" s="70"/>
      <c r="BK80" s="192" t="e">
        <f t="shared" si="116"/>
        <v>#VALUE!</v>
      </c>
      <c r="BL80" s="206">
        <f t="shared" si="117"/>
        <v>0</v>
      </c>
      <c r="BM80" s="70"/>
      <c r="BN80" s="208" t="e">
        <f t="shared" si="118"/>
        <v>#VALUE!</v>
      </c>
      <c r="BO80" s="207" t="e">
        <f t="shared" si="119"/>
        <v>#DIV/0!</v>
      </c>
      <c r="BP80" s="70"/>
      <c r="BQ80" s="192" t="e">
        <f t="shared" si="120"/>
        <v>#VALUE!</v>
      </c>
      <c r="BR80" s="206">
        <f t="shared" si="121"/>
        <v>0</v>
      </c>
      <c r="BS80" s="70"/>
      <c r="BT80" s="208" t="e">
        <f t="shared" si="122"/>
        <v>#VALUE!</v>
      </c>
      <c r="BU80" s="207" t="e">
        <f t="shared" si="123"/>
        <v>#DIV/0!</v>
      </c>
      <c r="BV80" s="70"/>
      <c r="BW80" s="192" t="e">
        <f t="shared" si="124"/>
        <v>#VALUE!</v>
      </c>
      <c r="BX80" s="206">
        <f t="shared" si="125"/>
        <v>0</v>
      </c>
      <c r="BY80" s="70"/>
      <c r="BZ80" s="208" t="e">
        <f t="shared" si="126"/>
        <v>#VALUE!</v>
      </c>
      <c r="CA80" s="207" t="e">
        <f t="shared" si="127"/>
        <v>#DIV/0!</v>
      </c>
      <c r="CB80" s="70"/>
      <c r="CC80" s="192" t="e">
        <f t="shared" si="128"/>
        <v>#VALUE!</v>
      </c>
      <c r="CD80" s="206">
        <f t="shared" si="129"/>
        <v>0</v>
      </c>
      <c r="CE80" s="70"/>
      <c r="CF80" s="208" t="e">
        <f t="shared" si="130"/>
        <v>#VALUE!</v>
      </c>
      <c r="CG80" s="207" t="e">
        <f t="shared" si="131"/>
        <v>#DIV/0!</v>
      </c>
      <c r="CH80" s="70"/>
      <c r="CI80" s="192" t="e">
        <f t="shared" si="132"/>
        <v>#VALUE!</v>
      </c>
      <c r="CJ80" s="207">
        <f t="shared" si="133"/>
        <v>0</v>
      </c>
      <c r="CK80" s="70">
        <f t="shared" si="134"/>
        <v>0</v>
      </c>
      <c r="CL80" s="192" t="e">
        <f t="shared" si="135"/>
        <v>#VALUE!</v>
      </c>
      <c r="CM80" s="207" t="e">
        <f t="shared" si="136"/>
        <v>#DIV/0!</v>
      </c>
      <c r="CN80" s="70">
        <f t="shared" si="137"/>
        <v>0</v>
      </c>
      <c r="CO80" s="192" t="e">
        <f t="shared" si="138"/>
        <v>#VALUE!</v>
      </c>
      <c r="CP80" s="207">
        <f t="shared" si="139"/>
        <v>100</v>
      </c>
      <c r="CQ80" s="70">
        <f t="shared" si="140"/>
        <v>3</v>
      </c>
      <c r="CR80" s="192" t="e">
        <f t="shared" si="141"/>
        <v>#VALUE!</v>
      </c>
      <c r="CS80" s="207" t="e">
        <f t="shared" si="142"/>
        <v>#DIV/0!</v>
      </c>
      <c r="CT80" s="70">
        <f t="shared" si="143"/>
        <v>0</v>
      </c>
      <c r="CU80" s="192" t="e">
        <f t="shared" si="144"/>
        <v>#VALUE!</v>
      </c>
      <c r="CV80" s="202">
        <f t="shared" si="145"/>
        <v>0</v>
      </c>
      <c r="CW80" s="70">
        <f t="shared" si="146"/>
        <v>0</v>
      </c>
      <c r="CX80" s="192" t="e">
        <f t="shared" si="147"/>
        <v>#VALUE!</v>
      </c>
      <c r="CY80" s="202">
        <f t="shared" si="148"/>
        <v>1</v>
      </c>
      <c r="CZ80" s="70">
        <f t="shared" si="149"/>
        <v>3</v>
      </c>
      <c r="DA80" s="192" t="e">
        <f t="shared" si="150"/>
        <v>#VALUE!</v>
      </c>
      <c r="DB80" s="209"/>
    </row>
    <row r="81" spans="1:106" s="210" customFormat="1">
      <c r="A81" s="258" t="s">
        <v>820</v>
      </c>
      <c r="B81" s="482" t="s">
        <v>69</v>
      </c>
      <c r="C81" s="484" t="s">
        <v>82</v>
      </c>
      <c r="D81" s="488" t="s">
        <v>531</v>
      </c>
      <c r="E81" s="315" t="s">
        <v>669</v>
      </c>
      <c r="F81" s="489">
        <v>31.06</v>
      </c>
      <c r="G81" s="478">
        <v>6</v>
      </c>
      <c r="H81" s="283">
        <f t="shared" si="78"/>
        <v>6</v>
      </c>
      <c r="I81" s="372">
        <f t="shared" si="78"/>
        <v>6</v>
      </c>
      <c r="J81" s="132">
        <f t="shared" si="79"/>
        <v>0</v>
      </c>
      <c r="K81" s="132">
        <f t="shared" si="80"/>
        <v>0</v>
      </c>
      <c r="L81" s="39" t="e">
        <f t="shared" si="81"/>
        <v>#VALUE!</v>
      </c>
      <c r="M81" s="40" t="e">
        <f t="shared" si="82"/>
        <v>#VALUE!</v>
      </c>
      <c r="N81" s="238" t="e">
        <f t="shared" si="83"/>
        <v>#VALUE!</v>
      </c>
      <c r="O81" s="238" t="e">
        <f t="shared" si="84"/>
        <v>#VALUE!</v>
      </c>
      <c r="P81" s="207">
        <f t="shared" si="85"/>
        <v>0</v>
      </c>
      <c r="Q81" s="70"/>
      <c r="R81" s="208" t="e">
        <f t="shared" si="86"/>
        <v>#VALUE!</v>
      </c>
      <c r="S81" s="207" t="e">
        <f t="shared" si="87"/>
        <v>#DIV/0!</v>
      </c>
      <c r="T81" s="70"/>
      <c r="U81" s="192" t="e">
        <f t="shared" si="88"/>
        <v>#VALUE!</v>
      </c>
      <c r="V81" s="206">
        <f t="shared" si="89"/>
        <v>0</v>
      </c>
      <c r="W81" s="70"/>
      <c r="X81" s="208" t="e">
        <f t="shared" si="90"/>
        <v>#VALUE!</v>
      </c>
      <c r="Y81" s="207" t="e">
        <f t="shared" si="91"/>
        <v>#DIV/0!</v>
      </c>
      <c r="Z81" s="70"/>
      <c r="AA81" s="192" t="e">
        <f t="shared" si="92"/>
        <v>#VALUE!</v>
      </c>
      <c r="AB81" s="206">
        <f t="shared" si="93"/>
        <v>0</v>
      </c>
      <c r="AC81" s="70"/>
      <c r="AD81" s="208" t="e">
        <f t="shared" si="94"/>
        <v>#VALUE!</v>
      </c>
      <c r="AE81" s="207" t="e">
        <f t="shared" si="95"/>
        <v>#DIV/0!</v>
      </c>
      <c r="AF81" s="70"/>
      <c r="AG81" s="192" t="e">
        <f t="shared" si="96"/>
        <v>#VALUE!</v>
      </c>
      <c r="AH81" s="206">
        <f t="shared" si="97"/>
        <v>0</v>
      </c>
      <c r="AI81" s="70"/>
      <c r="AJ81" s="208" t="e">
        <f t="shared" si="98"/>
        <v>#VALUE!</v>
      </c>
      <c r="AK81" s="207" t="e">
        <f t="shared" si="99"/>
        <v>#DIV/0!</v>
      </c>
      <c r="AL81" s="70"/>
      <c r="AM81" s="192" t="e">
        <f t="shared" si="100"/>
        <v>#VALUE!</v>
      </c>
      <c r="AN81" s="206">
        <f t="shared" si="101"/>
        <v>0</v>
      </c>
      <c r="AO81" s="70"/>
      <c r="AP81" s="208" t="e">
        <f t="shared" si="102"/>
        <v>#VALUE!</v>
      </c>
      <c r="AQ81" s="207" t="e">
        <f t="shared" si="103"/>
        <v>#DIV/0!</v>
      </c>
      <c r="AR81" s="70"/>
      <c r="AS81" s="192" t="e">
        <f t="shared" si="104"/>
        <v>#VALUE!</v>
      </c>
      <c r="AT81" s="206">
        <f t="shared" si="105"/>
        <v>0</v>
      </c>
      <c r="AU81" s="70"/>
      <c r="AV81" s="208" t="e">
        <f t="shared" si="106"/>
        <v>#VALUE!</v>
      </c>
      <c r="AW81" s="207" t="e">
        <f t="shared" si="107"/>
        <v>#DIV/0!</v>
      </c>
      <c r="AX81" s="70"/>
      <c r="AY81" s="192" t="e">
        <f t="shared" si="108"/>
        <v>#VALUE!</v>
      </c>
      <c r="AZ81" s="206">
        <f t="shared" si="109"/>
        <v>0</v>
      </c>
      <c r="BA81" s="70"/>
      <c r="BB81" s="208" t="e">
        <f t="shared" si="110"/>
        <v>#VALUE!</v>
      </c>
      <c r="BC81" s="207" t="e">
        <f t="shared" si="111"/>
        <v>#DIV/0!</v>
      </c>
      <c r="BD81" s="70"/>
      <c r="BE81" s="192" t="e">
        <f t="shared" si="112"/>
        <v>#VALUE!</v>
      </c>
      <c r="BF81" s="206">
        <f t="shared" si="113"/>
        <v>0</v>
      </c>
      <c r="BG81" s="70"/>
      <c r="BH81" s="208" t="e">
        <f t="shared" si="114"/>
        <v>#VALUE!</v>
      </c>
      <c r="BI81" s="207" t="e">
        <f t="shared" si="115"/>
        <v>#DIV/0!</v>
      </c>
      <c r="BJ81" s="70"/>
      <c r="BK81" s="192" t="e">
        <f t="shared" si="116"/>
        <v>#VALUE!</v>
      </c>
      <c r="BL81" s="206">
        <f t="shared" si="117"/>
        <v>0</v>
      </c>
      <c r="BM81" s="70"/>
      <c r="BN81" s="208" t="e">
        <f t="shared" si="118"/>
        <v>#VALUE!</v>
      </c>
      <c r="BO81" s="207" t="e">
        <f t="shared" si="119"/>
        <v>#DIV/0!</v>
      </c>
      <c r="BP81" s="70"/>
      <c r="BQ81" s="192" t="e">
        <f t="shared" si="120"/>
        <v>#VALUE!</v>
      </c>
      <c r="BR81" s="206">
        <f t="shared" si="121"/>
        <v>0</v>
      </c>
      <c r="BS81" s="70"/>
      <c r="BT81" s="208" t="e">
        <f t="shared" si="122"/>
        <v>#VALUE!</v>
      </c>
      <c r="BU81" s="207" t="e">
        <f t="shared" si="123"/>
        <v>#DIV/0!</v>
      </c>
      <c r="BV81" s="70"/>
      <c r="BW81" s="192" t="e">
        <f t="shared" si="124"/>
        <v>#VALUE!</v>
      </c>
      <c r="BX81" s="206">
        <f t="shared" si="125"/>
        <v>0</v>
      </c>
      <c r="BY81" s="70"/>
      <c r="BZ81" s="208" t="e">
        <f t="shared" si="126"/>
        <v>#VALUE!</v>
      </c>
      <c r="CA81" s="207" t="e">
        <f t="shared" si="127"/>
        <v>#DIV/0!</v>
      </c>
      <c r="CB81" s="70"/>
      <c r="CC81" s="192" t="e">
        <f t="shared" si="128"/>
        <v>#VALUE!</v>
      </c>
      <c r="CD81" s="206">
        <f t="shared" si="129"/>
        <v>0</v>
      </c>
      <c r="CE81" s="70"/>
      <c r="CF81" s="208" t="e">
        <f t="shared" si="130"/>
        <v>#VALUE!</v>
      </c>
      <c r="CG81" s="207" t="e">
        <f t="shared" si="131"/>
        <v>#DIV/0!</v>
      </c>
      <c r="CH81" s="70"/>
      <c r="CI81" s="192" t="e">
        <f t="shared" si="132"/>
        <v>#VALUE!</v>
      </c>
      <c r="CJ81" s="207">
        <f t="shared" si="133"/>
        <v>0</v>
      </c>
      <c r="CK81" s="70">
        <f t="shared" si="134"/>
        <v>0</v>
      </c>
      <c r="CL81" s="192" t="e">
        <f t="shared" si="135"/>
        <v>#VALUE!</v>
      </c>
      <c r="CM81" s="207" t="e">
        <f t="shared" si="136"/>
        <v>#DIV/0!</v>
      </c>
      <c r="CN81" s="70">
        <f t="shared" si="137"/>
        <v>0</v>
      </c>
      <c r="CO81" s="192" t="e">
        <f t="shared" si="138"/>
        <v>#VALUE!</v>
      </c>
      <c r="CP81" s="207">
        <f t="shared" si="139"/>
        <v>100</v>
      </c>
      <c r="CQ81" s="70">
        <f t="shared" si="140"/>
        <v>6</v>
      </c>
      <c r="CR81" s="192" t="e">
        <f t="shared" si="141"/>
        <v>#VALUE!</v>
      </c>
      <c r="CS81" s="207" t="e">
        <f t="shared" si="142"/>
        <v>#DIV/0!</v>
      </c>
      <c r="CT81" s="70">
        <f t="shared" si="143"/>
        <v>0</v>
      </c>
      <c r="CU81" s="192" t="e">
        <f t="shared" si="144"/>
        <v>#VALUE!</v>
      </c>
      <c r="CV81" s="202">
        <f t="shared" si="145"/>
        <v>0</v>
      </c>
      <c r="CW81" s="70">
        <f t="shared" si="146"/>
        <v>0</v>
      </c>
      <c r="CX81" s="192" t="e">
        <f t="shared" si="147"/>
        <v>#VALUE!</v>
      </c>
      <c r="CY81" s="202">
        <f t="shared" si="148"/>
        <v>1</v>
      </c>
      <c r="CZ81" s="70">
        <f t="shared" si="149"/>
        <v>6</v>
      </c>
      <c r="DA81" s="192" t="e">
        <f t="shared" si="150"/>
        <v>#VALUE!</v>
      </c>
      <c r="DB81" s="209"/>
    </row>
    <row r="82" spans="1:106" s="210" customFormat="1">
      <c r="A82" s="258" t="s">
        <v>736</v>
      </c>
      <c r="B82" s="482" t="s">
        <v>69</v>
      </c>
      <c r="C82" s="484" t="s">
        <v>83</v>
      </c>
      <c r="D82" s="485" t="s">
        <v>532</v>
      </c>
      <c r="E82" s="315" t="s">
        <v>669</v>
      </c>
      <c r="F82" s="489">
        <v>18.899999999999999</v>
      </c>
      <c r="G82" s="478">
        <v>3</v>
      </c>
      <c r="H82" s="283">
        <f t="shared" si="78"/>
        <v>3</v>
      </c>
      <c r="I82" s="372">
        <f t="shared" si="78"/>
        <v>3</v>
      </c>
      <c r="J82" s="132">
        <f t="shared" si="79"/>
        <v>0</v>
      </c>
      <c r="K82" s="132">
        <f t="shared" si="80"/>
        <v>0</v>
      </c>
      <c r="L82" s="39" t="e">
        <f t="shared" si="81"/>
        <v>#VALUE!</v>
      </c>
      <c r="M82" s="40" t="e">
        <f t="shared" si="82"/>
        <v>#VALUE!</v>
      </c>
      <c r="N82" s="238" t="e">
        <f t="shared" si="83"/>
        <v>#VALUE!</v>
      </c>
      <c r="O82" s="238" t="e">
        <f t="shared" si="84"/>
        <v>#VALUE!</v>
      </c>
      <c r="P82" s="207">
        <f t="shared" si="85"/>
        <v>0</v>
      </c>
      <c r="Q82" s="70"/>
      <c r="R82" s="208" t="e">
        <f t="shared" si="86"/>
        <v>#VALUE!</v>
      </c>
      <c r="S82" s="207" t="e">
        <f t="shared" si="87"/>
        <v>#DIV/0!</v>
      </c>
      <c r="T82" s="70"/>
      <c r="U82" s="192" t="e">
        <f t="shared" si="88"/>
        <v>#VALUE!</v>
      </c>
      <c r="V82" s="206">
        <f t="shared" si="89"/>
        <v>0</v>
      </c>
      <c r="W82" s="70"/>
      <c r="X82" s="208" t="e">
        <f t="shared" si="90"/>
        <v>#VALUE!</v>
      </c>
      <c r="Y82" s="207" t="e">
        <f t="shared" si="91"/>
        <v>#DIV/0!</v>
      </c>
      <c r="Z82" s="70"/>
      <c r="AA82" s="192" t="e">
        <f t="shared" si="92"/>
        <v>#VALUE!</v>
      </c>
      <c r="AB82" s="206">
        <f t="shared" si="93"/>
        <v>0</v>
      </c>
      <c r="AC82" s="70"/>
      <c r="AD82" s="208" t="e">
        <f t="shared" si="94"/>
        <v>#VALUE!</v>
      </c>
      <c r="AE82" s="207" t="e">
        <f t="shared" si="95"/>
        <v>#DIV/0!</v>
      </c>
      <c r="AF82" s="70"/>
      <c r="AG82" s="192" t="e">
        <f t="shared" si="96"/>
        <v>#VALUE!</v>
      </c>
      <c r="AH82" s="206">
        <f t="shared" si="97"/>
        <v>0</v>
      </c>
      <c r="AI82" s="70"/>
      <c r="AJ82" s="208" t="e">
        <f t="shared" si="98"/>
        <v>#VALUE!</v>
      </c>
      <c r="AK82" s="207" t="e">
        <f t="shared" si="99"/>
        <v>#DIV/0!</v>
      </c>
      <c r="AL82" s="70"/>
      <c r="AM82" s="192" t="e">
        <f t="shared" si="100"/>
        <v>#VALUE!</v>
      </c>
      <c r="AN82" s="206">
        <f t="shared" si="101"/>
        <v>0</v>
      </c>
      <c r="AO82" s="70"/>
      <c r="AP82" s="208" t="e">
        <f t="shared" si="102"/>
        <v>#VALUE!</v>
      </c>
      <c r="AQ82" s="207" t="e">
        <f t="shared" si="103"/>
        <v>#DIV/0!</v>
      </c>
      <c r="AR82" s="70"/>
      <c r="AS82" s="192" t="e">
        <f t="shared" si="104"/>
        <v>#VALUE!</v>
      </c>
      <c r="AT82" s="206">
        <f t="shared" si="105"/>
        <v>0</v>
      </c>
      <c r="AU82" s="70"/>
      <c r="AV82" s="208" t="e">
        <f t="shared" si="106"/>
        <v>#VALUE!</v>
      </c>
      <c r="AW82" s="207" t="e">
        <f t="shared" si="107"/>
        <v>#DIV/0!</v>
      </c>
      <c r="AX82" s="70"/>
      <c r="AY82" s="192" t="e">
        <f t="shared" si="108"/>
        <v>#VALUE!</v>
      </c>
      <c r="AZ82" s="206">
        <f t="shared" si="109"/>
        <v>0</v>
      </c>
      <c r="BA82" s="70"/>
      <c r="BB82" s="208" t="e">
        <f t="shared" si="110"/>
        <v>#VALUE!</v>
      </c>
      <c r="BC82" s="207" t="e">
        <f t="shared" si="111"/>
        <v>#DIV/0!</v>
      </c>
      <c r="BD82" s="70"/>
      <c r="BE82" s="192" t="e">
        <f t="shared" si="112"/>
        <v>#VALUE!</v>
      </c>
      <c r="BF82" s="206">
        <f t="shared" si="113"/>
        <v>0</v>
      </c>
      <c r="BG82" s="70"/>
      <c r="BH82" s="208" t="e">
        <f t="shared" si="114"/>
        <v>#VALUE!</v>
      </c>
      <c r="BI82" s="207" t="e">
        <f t="shared" si="115"/>
        <v>#DIV/0!</v>
      </c>
      <c r="BJ82" s="70"/>
      <c r="BK82" s="192" t="e">
        <f t="shared" si="116"/>
        <v>#VALUE!</v>
      </c>
      <c r="BL82" s="206">
        <f t="shared" si="117"/>
        <v>0</v>
      </c>
      <c r="BM82" s="70"/>
      <c r="BN82" s="208" t="e">
        <f t="shared" si="118"/>
        <v>#VALUE!</v>
      </c>
      <c r="BO82" s="207" t="e">
        <f t="shared" si="119"/>
        <v>#DIV/0!</v>
      </c>
      <c r="BP82" s="70"/>
      <c r="BQ82" s="192" t="e">
        <f t="shared" si="120"/>
        <v>#VALUE!</v>
      </c>
      <c r="BR82" s="206">
        <f t="shared" si="121"/>
        <v>0</v>
      </c>
      <c r="BS82" s="70"/>
      <c r="BT82" s="208" t="e">
        <f t="shared" si="122"/>
        <v>#VALUE!</v>
      </c>
      <c r="BU82" s="207" t="e">
        <f t="shared" si="123"/>
        <v>#DIV/0!</v>
      </c>
      <c r="BV82" s="70"/>
      <c r="BW82" s="192" t="e">
        <f t="shared" si="124"/>
        <v>#VALUE!</v>
      </c>
      <c r="BX82" s="206">
        <f t="shared" si="125"/>
        <v>0</v>
      </c>
      <c r="BY82" s="70"/>
      <c r="BZ82" s="208" t="e">
        <f t="shared" si="126"/>
        <v>#VALUE!</v>
      </c>
      <c r="CA82" s="207" t="e">
        <f t="shared" si="127"/>
        <v>#DIV/0!</v>
      </c>
      <c r="CB82" s="70"/>
      <c r="CC82" s="192" t="e">
        <f t="shared" si="128"/>
        <v>#VALUE!</v>
      </c>
      <c r="CD82" s="206">
        <f t="shared" si="129"/>
        <v>0</v>
      </c>
      <c r="CE82" s="70"/>
      <c r="CF82" s="208" t="e">
        <f t="shared" si="130"/>
        <v>#VALUE!</v>
      </c>
      <c r="CG82" s="207" t="e">
        <f t="shared" si="131"/>
        <v>#DIV/0!</v>
      </c>
      <c r="CH82" s="70"/>
      <c r="CI82" s="192" t="e">
        <f t="shared" si="132"/>
        <v>#VALUE!</v>
      </c>
      <c r="CJ82" s="207">
        <f t="shared" si="133"/>
        <v>0</v>
      </c>
      <c r="CK82" s="70">
        <f t="shared" si="134"/>
        <v>0</v>
      </c>
      <c r="CL82" s="192" t="e">
        <f t="shared" si="135"/>
        <v>#VALUE!</v>
      </c>
      <c r="CM82" s="207" t="e">
        <f t="shared" si="136"/>
        <v>#DIV/0!</v>
      </c>
      <c r="CN82" s="70">
        <f t="shared" si="137"/>
        <v>0</v>
      </c>
      <c r="CO82" s="192" t="e">
        <f t="shared" si="138"/>
        <v>#VALUE!</v>
      </c>
      <c r="CP82" s="207">
        <f t="shared" si="139"/>
        <v>100</v>
      </c>
      <c r="CQ82" s="70">
        <f t="shared" si="140"/>
        <v>3</v>
      </c>
      <c r="CR82" s="192" t="e">
        <f t="shared" si="141"/>
        <v>#VALUE!</v>
      </c>
      <c r="CS82" s="207" t="e">
        <f t="shared" si="142"/>
        <v>#DIV/0!</v>
      </c>
      <c r="CT82" s="70">
        <f t="shared" si="143"/>
        <v>0</v>
      </c>
      <c r="CU82" s="192" t="e">
        <f t="shared" si="144"/>
        <v>#VALUE!</v>
      </c>
      <c r="CV82" s="202">
        <f t="shared" si="145"/>
        <v>0</v>
      </c>
      <c r="CW82" s="70">
        <f t="shared" si="146"/>
        <v>0</v>
      </c>
      <c r="CX82" s="192" t="e">
        <f t="shared" si="147"/>
        <v>#VALUE!</v>
      </c>
      <c r="CY82" s="202">
        <f t="shared" si="148"/>
        <v>1</v>
      </c>
      <c r="CZ82" s="70">
        <f t="shared" si="149"/>
        <v>3</v>
      </c>
      <c r="DA82" s="192" t="e">
        <f t="shared" si="150"/>
        <v>#VALUE!</v>
      </c>
      <c r="DB82" s="209"/>
    </row>
    <row r="83" spans="1:106" s="210" customFormat="1">
      <c r="A83" s="258" t="s">
        <v>737</v>
      </c>
      <c r="B83" s="482" t="s">
        <v>69</v>
      </c>
      <c r="C83" s="484" t="s">
        <v>84</v>
      </c>
      <c r="D83" s="485" t="s">
        <v>533</v>
      </c>
      <c r="E83" s="315" t="s">
        <v>669</v>
      </c>
      <c r="F83" s="489">
        <v>195.65</v>
      </c>
      <c r="G83" s="478">
        <v>3</v>
      </c>
      <c r="H83" s="283">
        <f t="shared" si="78"/>
        <v>3</v>
      </c>
      <c r="I83" s="372">
        <f t="shared" si="78"/>
        <v>3</v>
      </c>
      <c r="J83" s="132">
        <f t="shared" si="79"/>
        <v>0</v>
      </c>
      <c r="K83" s="132">
        <f t="shared" si="80"/>
        <v>0</v>
      </c>
      <c r="L83" s="39" t="e">
        <f t="shared" si="81"/>
        <v>#VALUE!</v>
      </c>
      <c r="M83" s="40" t="e">
        <f t="shared" si="82"/>
        <v>#VALUE!</v>
      </c>
      <c r="N83" s="238" t="e">
        <f t="shared" si="83"/>
        <v>#VALUE!</v>
      </c>
      <c r="O83" s="238" t="e">
        <f t="shared" si="84"/>
        <v>#VALUE!</v>
      </c>
      <c r="P83" s="207">
        <f t="shared" si="85"/>
        <v>0</v>
      </c>
      <c r="Q83" s="70"/>
      <c r="R83" s="208" t="e">
        <f t="shared" si="86"/>
        <v>#VALUE!</v>
      </c>
      <c r="S83" s="207" t="e">
        <f t="shared" si="87"/>
        <v>#DIV/0!</v>
      </c>
      <c r="T83" s="70"/>
      <c r="U83" s="192" t="e">
        <f t="shared" si="88"/>
        <v>#VALUE!</v>
      </c>
      <c r="V83" s="206">
        <f t="shared" si="89"/>
        <v>0</v>
      </c>
      <c r="W83" s="70"/>
      <c r="X83" s="208" t="e">
        <f t="shared" si="90"/>
        <v>#VALUE!</v>
      </c>
      <c r="Y83" s="207" t="e">
        <f t="shared" si="91"/>
        <v>#DIV/0!</v>
      </c>
      <c r="Z83" s="70"/>
      <c r="AA83" s="192" t="e">
        <f t="shared" si="92"/>
        <v>#VALUE!</v>
      </c>
      <c r="AB83" s="206">
        <f t="shared" si="93"/>
        <v>0</v>
      </c>
      <c r="AC83" s="70"/>
      <c r="AD83" s="208" t="e">
        <f t="shared" si="94"/>
        <v>#VALUE!</v>
      </c>
      <c r="AE83" s="207" t="e">
        <f t="shared" si="95"/>
        <v>#DIV/0!</v>
      </c>
      <c r="AF83" s="70"/>
      <c r="AG83" s="192" t="e">
        <f t="shared" si="96"/>
        <v>#VALUE!</v>
      </c>
      <c r="AH83" s="206">
        <f t="shared" si="97"/>
        <v>0</v>
      </c>
      <c r="AI83" s="70"/>
      <c r="AJ83" s="208" t="e">
        <f t="shared" si="98"/>
        <v>#VALUE!</v>
      </c>
      <c r="AK83" s="207" t="e">
        <f t="shared" si="99"/>
        <v>#DIV/0!</v>
      </c>
      <c r="AL83" s="70"/>
      <c r="AM83" s="192" t="e">
        <f t="shared" si="100"/>
        <v>#VALUE!</v>
      </c>
      <c r="AN83" s="206">
        <f t="shared" si="101"/>
        <v>0</v>
      </c>
      <c r="AO83" s="70"/>
      <c r="AP83" s="208" t="e">
        <f t="shared" si="102"/>
        <v>#VALUE!</v>
      </c>
      <c r="AQ83" s="207" t="e">
        <f t="shared" si="103"/>
        <v>#DIV/0!</v>
      </c>
      <c r="AR83" s="70"/>
      <c r="AS83" s="192" t="e">
        <f t="shared" si="104"/>
        <v>#VALUE!</v>
      </c>
      <c r="AT83" s="206">
        <f t="shared" si="105"/>
        <v>0</v>
      </c>
      <c r="AU83" s="70"/>
      <c r="AV83" s="208" t="e">
        <f t="shared" si="106"/>
        <v>#VALUE!</v>
      </c>
      <c r="AW83" s="207" t="e">
        <f t="shared" si="107"/>
        <v>#DIV/0!</v>
      </c>
      <c r="AX83" s="70"/>
      <c r="AY83" s="192" t="e">
        <f t="shared" si="108"/>
        <v>#VALUE!</v>
      </c>
      <c r="AZ83" s="206">
        <f t="shared" si="109"/>
        <v>0</v>
      </c>
      <c r="BA83" s="70"/>
      <c r="BB83" s="208" t="e">
        <f t="shared" si="110"/>
        <v>#VALUE!</v>
      </c>
      <c r="BC83" s="207" t="e">
        <f t="shared" si="111"/>
        <v>#DIV/0!</v>
      </c>
      <c r="BD83" s="70"/>
      <c r="BE83" s="192" t="e">
        <f t="shared" si="112"/>
        <v>#VALUE!</v>
      </c>
      <c r="BF83" s="206">
        <f t="shared" si="113"/>
        <v>0</v>
      </c>
      <c r="BG83" s="70"/>
      <c r="BH83" s="208" t="e">
        <f t="shared" si="114"/>
        <v>#VALUE!</v>
      </c>
      <c r="BI83" s="207" t="e">
        <f t="shared" si="115"/>
        <v>#DIV/0!</v>
      </c>
      <c r="BJ83" s="70"/>
      <c r="BK83" s="192" t="e">
        <f t="shared" si="116"/>
        <v>#VALUE!</v>
      </c>
      <c r="BL83" s="206">
        <f t="shared" si="117"/>
        <v>0</v>
      </c>
      <c r="BM83" s="70"/>
      <c r="BN83" s="208" t="e">
        <f t="shared" si="118"/>
        <v>#VALUE!</v>
      </c>
      <c r="BO83" s="207" t="e">
        <f t="shared" si="119"/>
        <v>#DIV/0!</v>
      </c>
      <c r="BP83" s="70"/>
      <c r="BQ83" s="192" t="e">
        <f t="shared" si="120"/>
        <v>#VALUE!</v>
      </c>
      <c r="BR83" s="206">
        <f t="shared" si="121"/>
        <v>0</v>
      </c>
      <c r="BS83" s="70"/>
      <c r="BT83" s="208" t="e">
        <f t="shared" si="122"/>
        <v>#VALUE!</v>
      </c>
      <c r="BU83" s="207" t="e">
        <f t="shared" si="123"/>
        <v>#DIV/0!</v>
      </c>
      <c r="BV83" s="70"/>
      <c r="BW83" s="192" t="e">
        <f t="shared" si="124"/>
        <v>#VALUE!</v>
      </c>
      <c r="BX83" s="206">
        <f t="shared" si="125"/>
        <v>0</v>
      </c>
      <c r="BY83" s="70"/>
      <c r="BZ83" s="208" t="e">
        <f t="shared" si="126"/>
        <v>#VALUE!</v>
      </c>
      <c r="CA83" s="207" t="e">
        <f t="shared" si="127"/>
        <v>#DIV/0!</v>
      </c>
      <c r="CB83" s="70"/>
      <c r="CC83" s="192" t="e">
        <f t="shared" si="128"/>
        <v>#VALUE!</v>
      </c>
      <c r="CD83" s="206">
        <f t="shared" si="129"/>
        <v>0</v>
      </c>
      <c r="CE83" s="70"/>
      <c r="CF83" s="208" t="e">
        <f t="shared" si="130"/>
        <v>#VALUE!</v>
      </c>
      <c r="CG83" s="207" t="e">
        <f t="shared" si="131"/>
        <v>#DIV/0!</v>
      </c>
      <c r="CH83" s="70"/>
      <c r="CI83" s="192" t="e">
        <f t="shared" si="132"/>
        <v>#VALUE!</v>
      </c>
      <c r="CJ83" s="207">
        <f t="shared" si="133"/>
        <v>0</v>
      </c>
      <c r="CK83" s="70">
        <f t="shared" si="134"/>
        <v>0</v>
      </c>
      <c r="CL83" s="192" t="e">
        <f t="shared" si="135"/>
        <v>#VALUE!</v>
      </c>
      <c r="CM83" s="207" t="e">
        <f t="shared" si="136"/>
        <v>#DIV/0!</v>
      </c>
      <c r="CN83" s="70">
        <f t="shared" si="137"/>
        <v>0</v>
      </c>
      <c r="CO83" s="192" t="e">
        <f t="shared" si="138"/>
        <v>#VALUE!</v>
      </c>
      <c r="CP83" s="207">
        <f t="shared" si="139"/>
        <v>100</v>
      </c>
      <c r="CQ83" s="70">
        <f t="shared" si="140"/>
        <v>3</v>
      </c>
      <c r="CR83" s="192" t="e">
        <f t="shared" si="141"/>
        <v>#VALUE!</v>
      </c>
      <c r="CS83" s="207" t="e">
        <f t="shared" si="142"/>
        <v>#DIV/0!</v>
      </c>
      <c r="CT83" s="70">
        <f t="shared" si="143"/>
        <v>0</v>
      </c>
      <c r="CU83" s="192" t="e">
        <f t="shared" si="144"/>
        <v>#VALUE!</v>
      </c>
      <c r="CV83" s="202">
        <f t="shared" si="145"/>
        <v>0</v>
      </c>
      <c r="CW83" s="70">
        <f t="shared" si="146"/>
        <v>0</v>
      </c>
      <c r="CX83" s="192" t="e">
        <f t="shared" si="147"/>
        <v>#VALUE!</v>
      </c>
      <c r="CY83" s="202">
        <f t="shared" si="148"/>
        <v>1</v>
      </c>
      <c r="CZ83" s="70">
        <f t="shared" si="149"/>
        <v>3</v>
      </c>
      <c r="DA83" s="192" t="e">
        <f t="shared" si="150"/>
        <v>#VALUE!</v>
      </c>
      <c r="DB83" s="209"/>
    </row>
    <row r="84" spans="1:106" s="210" customFormat="1">
      <c r="A84" s="258" t="s">
        <v>735</v>
      </c>
      <c r="B84" s="482" t="s">
        <v>69</v>
      </c>
      <c r="C84" s="484" t="s">
        <v>85</v>
      </c>
      <c r="D84" s="69" t="s">
        <v>86</v>
      </c>
      <c r="E84" s="315" t="s">
        <v>669</v>
      </c>
      <c r="F84" s="489">
        <v>12.77</v>
      </c>
      <c r="G84" s="478">
        <v>3</v>
      </c>
      <c r="H84" s="283">
        <f t="shared" si="78"/>
        <v>3</v>
      </c>
      <c r="I84" s="372">
        <f t="shared" si="78"/>
        <v>3</v>
      </c>
      <c r="J84" s="132">
        <f t="shared" si="79"/>
        <v>0</v>
      </c>
      <c r="K84" s="132">
        <f t="shared" si="80"/>
        <v>0</v>
      </c>
      <c r="L84" s="39" t="e">
        <f t="shared" si="81"/>
        <v>#VALUE!</v>
      </c>
      <c r="M84" s="40" t="e">
        <f t="shared" si="82"/>
        <v>#VALUE!</v>
      </c>
      <c r="N84" s="238" t="e">
        <f t="shared" si="83"/>
        <v>#VALUE!</v>
      </c>
      <c r="O84" s="238" t="e">
        <f t="shared" si="84"/>
        <v>#VALUE!</v>
      </c>
      <c r="P84" s="207">
        <f t="shared" si="85"/>
        <v>0</v>
      </c>
      <c r="Q84" s="70"/>
      <c r="R84" s="208" t="e">
        <f t="shared" si="86"/>
        <v>#VALUE!</v>
      </c>
      <c r="S84" s="207" t="e">
        <f t="shared" si="87"/>
        <v>#DIV/0!</v>
      </c>
      <c r="T84" s="70"/>
      <c r="U84" s="192" t="e">
        <f t="shared" si="88"/>
        <v>#VALUE!</v>
      </c>
      <c r="V84" s="206">
        <f t="shared" si="89"/>
        <v>0</v>
      </c>
      <c r="W84" s="70"/>
      <c r="X84" s="208" t="e">
        <f t="shared" si="90"/>
        <v>#VALUE!</v>
      </c>
      <c r="Y84" s="207" t="e">
        <f t="shared" si="91"/>
        <v>#DIV/0!</v>
      </c>
      <c r="Z84" s="70"/>
      <c r="AA84" s="192" t="e">
        <f t="shared" si="92"/>
        <v>#VALUE!</v>
      </c>
      <c r="AB84" s="206">
        <f t="shared" si="93"/>
        <v>0</v>
      </c>
      <c r="AC84" s="70"/>
      <c r="AD84" s="208" t="e">
        <f t="shared" si="94"/>
        <v>#VALUE!</v>
      </c>
      <c r="AE84" s="207" t="e">
        <f t="shared" si="95"/>
        <v>#DIV/0!</v>
      </c>
      <c r="AF84" s="70"/>
      <c r="AG84" s="192" t="e">
        <f t="shared" si="96"/>
        <v>#VALUE!</v>
      </c>
      <c r="AH84" s="206">
        <f t="shared" si="97"/>
        <v>0</v>
      </c>
      <c r="AI84" s="70"/>
      <c r="AJ84" s="208" t="e">
        <f t="shared" si="98"/>
        <v>#VALUE!</v>
      </c>
      <c r="AK84" s="207" t="e">
        <f t="shared" si="99"/>
        <v>#DIV/0!</v>
      </c>
      <c r="AL84" s="70"/>
      <c r="AM84" s="192" t="e">
        <f t="shared" si="100"/>
        <v>#VALUE!</v>
      </c>
      <c r="AN84" s="206">
        <f t="shared" si="101"/>
        <v>0</v>
      </c>
      <c r="AO84" s="70"/>
      <c r="AP84" s="208" t="e">
        <f t="shared" si="102"/>
        <v>#VALUE!</v>
      </c>
      <c r="AQ84" s="207" t="e">
        <f t="shared" si="103"/>
        <v>#DIV/0!</v>
      </c>
      <c r="AR84" s="70"/>
      <c r="AS84" s="192" t="e">
        <f t="shared" si="104"/>
        <v>#VALUE!</v>
      </c>
      <c r="AT84" s="206">
        <f t="shared" si="105"/>
        <v>0</v>
      </c>
      <c r="AU84" s="70"/>
      <c r="AV84" s="208" t="e">
        <f t="shared" si="106"/>
        <v>#VALUE!</v>
      </c>
      <c r="AW84" s="207" t="e">
        <f t="shared" si="107"/>
        <v>#DIV/0!</v>
      </c>
      <c r="AX84" s="70"/>
      <c r="AY84" s="192" t="e">
        <f t="shared" si="108"/>
        <v>#VALUE!</v>
      </c>
      <c r="AZ84" s="206">
        <f t="shared" si="109"/>
        <v>0</v>
      </c>
      <c r="BA84" s="70"/>
      <c r="BB84" s="208" t="e">
        <f t="shared" si="110"/>
        <v>#VALUE!</v>
      </c>
      <c r="BC84" s="207" t="e">
        <f t="shared" si="111"/>
        <v>#DIV/0!</v>
      </c>
      <c r="BD84" s="70"/>
      <c r="BE84" s="192" t="e">
        <f t="shared" si="112"/>
        <v>#VALUE!</v>
      </c>
      <c r="BF84" s="206">
        <f t="shared" si="113"/>
        <v>0</v>
      </c>
      <c r="BG84" s="70"/>
      <c r="BH84" s="208" t="e">
        <f t="shared" si="114"/>
        <v>#VALUE!</v>
      </c>
      <c r="BI84" s="207" t="e">
        <f t="shared" si="115"/>
        <v>#DIV/0!</v>
      </c>
      <c r="BJ84" s="70"/>
      <c r="BK84" s="192" t="e">
        <f t="shared" si="116"/>
        <v>#VALUE!</v>
      </c>
      <c r="BL84" s="206">
        <f t="shared" si="117"/>
        <v>0</v>
      </c>
      <c r="BM84" s="70"/>
      <c r="BN84" s="208" t="e">
        <f t="shared" si="118"/>
        <v>#VALUE!</v>
      </c>
      <c r="BO84" s="207" t="e">
        <f t="shared" si="119"/>
        <v>#DIV/0!</v>
      </c>
      <c r="BP84" s="70"/>
      <c r="BQ84" s="192" t="e">
        <f t="shared" si="120"/>
        <v>#VALUE!</v>
      </c>
      <c r="BR84" s="206">
        <f t="shared" si="121"/>
        <v>0</v>
      </c>
      <c r="BS84" s="70"/>
      <c r="BT84" s="208" t="e">
        <f t="shared" si="122"/>
        <v>#VALUE!</v>
      </c>
      <c r="BU84" s="207" t="e">
        <f t="shared" si="123"/>
        <v>#DIV/0!</v>
      </c>
      <c r="BV84" s="70"/>
      <c r="BW84" s="192" t="e">
        <f t="shared" si="124"/>
        <v>#VALUE!</v>
      </c>
      <c r="BX84" s="206">
        <f t="shared" si="125"/>
        <v>0</v>
      </c>
      <c r="BY84" s="70"/>
      <c r="BZ84" s="208" t="e">
        <f t="shared" si="126"/>
        <v>#VALUE!</v>
      </c>
      <c r="CA84" s="207" t="e">
        <f t="shared" si="127"/>
        <v>#DIV/0!</v>
      </c>
      <c r="CB84" s="70"/>
      <c r="CC84" s="192" t="e">
        <f t="shared" si="128"/>
        <v>#VALUE!</v>
      </c>
      <c r="CD84" s="206">
        <f t="shared" si="129"/>
        <v>0</v>
      </c>
      <c r="CE84" s="70"/>
      <c r="CF84" s="208" t="e">
        <f t="shared" si="130"/>
        <v>#VALUE!</v>
      </c>
      <c r="CG84" s="207" t="e">
        <f t="shared" si="131"/>
        <v>#DIV/0!</v>
      </c>
      <c r="CH84" s="70"/>
      <c r="CI84" s="192" t="e">
        <f t="shared" si="132"/>
        <v>#VALUE!</v>
      </c>
      <c r="CJ84" s="207">
        <f t="shared" si="133"/>
        <v>0</v>
      </c>
      <c r="CK84" s="70">
        <f t="shared" si="134"/>
        <v>0</v>
      </c>
      <c r="CL84" s="192" t="e">
        <f t="shared" si="135"/>
        <v>#VALUE!</v>
      </c>
      <c r="CM84" s="207" t="e">
        <f t="shared" si="136"/>
        <v>#DIV/0!</v>
      </c>
      <c r="CN84" s="70">
        <f t="shared" si="137"/>
        <v>0</v>
      </c>
      <c r="CO84" s="192" t="e">
        <f t="shared" si="138"/>
        <v>#VALUE!</v>
      </c>
      <c r="CP84" s="207">
        <f t="shared" si="139"/>
        <v>100</v>
      </c>
      <c r="CQ84" s="70">
        <f t="shared" si="140"/>
        <v>3</v>
      </c>
      <c r="CR84" s="192" t="e">
        <f t="shared" si="141"/>
        <v>#VALUE!</v>
      </c>
      <c r="CS84" s="207" t="e">
        <f t="shared" si="142"/>
        <v>#DIV/0!</v>
      </c>
      <c r="CT84" s="70">
        <f t="shared" si="143"/>
        <v>0</v>
      </c>
      <c r="CU84" s="192" t="e">
        <f t="shared" si="144"/>
        <v>#VALUE!</v>
      </c>
      <c r="CV84" s="202">
        <f t="shared" si="145"/>
        <v>0</v>
      </c>
      <c r="CW84" s="70">
        <f t="shared" si="146"/>
        <v>0</v>
      </c>
      <c r="CX84" s="192" t="e">
        <f t="shared" si="147"/>
        <v>#VALUE!</v>
      </c>
      <c r="CY84" s="202">
        <f t="shared" si="148"/>
        <v>1</v>
      </c>
      <c r="CZ84" s="70">
        <f t="shared" si="149"/>
        <v>3</v>
      </c>
      <c r="DA84" s="192" t="e">
        <f t="shared" si="150"/>
        <v>#VALUE!</v>
      </c>
      <c r="DB84" s="209"/>
    </row>
    <row r="85" spans="1:106" s="210" customFormat="1">
      <c r="A85" s="258" t="s">
        <v>742</v>
      </c>
      <c r="B85" s="482" t="s">
        <v>69</v>
      </c>
      <c r="C85" s="484" t="s">
        <v>87</v>
      </c>
      <c r="D85" s="259" t="s">
        <v>88</v>
      </c>
      <c r="E85" s="315" t="s">
        <v>669</v>
      </c>
      <c r="F85" s="489">
        <v>155.69999999999999</v>
      </c>
      <c r="G85" s="478">
        <v>3</v>
      </c>
      <c r="H85" s="283">
        <f t="shared" si="78"/>
        <v>3</v>
      </c>
      <c r="I85" s="372">
        <f t="shared" si="78"/>
        <v>3</v>
      </c>
      <c r="J85" s="132">
        <f t="shared" si="79"/>
        <v>0</v>
      </c>
      <c r="K85" s="132">
        <f t="shared" si="80"/>
        <v>0</v>
      </c>
      <c r="L85" s="39" t="e">
        <f t="shared" si="81"/>
        <v>#VALUE!</v>
      </c>
      <c r="M85" s="40" t="e">
        <f t="shared" si="82"/>
        <v>#VALUE!</v>
      </c>
      <c r="N85" s="238" t="e">
        <f t="shared" si="83"/>
        <v>#VALUE!</v>
      </c>
      <c r="O85" s="238" t="e">
        <f t="shared" si="84"/>
        <v>#VALUE!</v>
      </c>
      <c r="P85" s="207">
        <f t="shared" si="85"/>
        <v>0</v>
      </c>
      <c r="Q85" s="70"/>
      <c r="R85" s="208" t="e">
        <f t="shared" si="86"/>
        <v>#VALUE!</v>
      </c>
      <c r="S85" s="207" t="e">
        <f t="shared" si="87"/>
        <v>#DIV/0!</v>
      </c>
      <c r="T85" s="70"/>
      <c r="U85" s="192" t="e">
        <f t="shared" si="88"/>
        <v>#VALUE!</v>
      </c>
      <c r="V85" s="206">
        <f t="shared" si="89"/>
        <v>0</v>
      </c>
      <c r="W85" s="70"/>
      <c r="X85" s="208" t="e">
        <f t="shared" si="90"/>
        <v>#VALUE!</v>
      </c>
      <c r="Y85" s="207" t="e">
        <f t="shared" si="91"/>
        <v>#DIV/0!</v>
      </c>
      <c r="Z85" s="70"/>
      <c r="AA85" s="192" t="e">
        <f t="shared" si="92"/>
        <v>#VALUE!</v>
      </c>
      <c r="AB85" s="206">
        <f t="shared" si="93"/>
        <v>0</v>
      </c>
      <c r="AC85" s="70"/>
      <c r="AD85" s="208" t="e">
        <f t="shared" si="94"/>
        <v>#VALUE!</v>
      </c>
      <c r="AE85" s="207" t="e">
        <f t="shared" si="95"/>
        <v>#DIV/0!</v>
      </c>
      <c r="AF85" s="70"/>
      <c r="AG85" s="192" t="e">
        <f t="shared" si="96"/>
        <v>#VALUE!</v>
      </c>
      <c r="AH85" s="206">
        <f t="shared" si="97"/>
        <v>0</v>
      </c>
      <c r="AI85" s="70"/>
      <c r="AJ85" s="208" t="e">
        <f t="shared" si="98"/>
        <v>#VALUE!</v>
      </c>
      <c r="AK85" s="207" t="e">
        <f t="shared" si="99"/>
        <v>#DIV/0!</v>
      </c>
      <c r="AL85" s="70"/>
      <c r="AM85" s="192" t="e">
        <f t="shared" si="100"/>
        <v>#VALUE!</v>
      </c>
      <c r="AN85" s="206">
        <f t="shared" si="101"/>
        <v>0</v>
      </c>
      <c r="AO85" s="70"/>
      <c r="AP85" s="208" t="e">
        <f t="shared" si="102"/>
        <v>#VALUE!</v>
      </c>
      <c r="AQ85" s="207" t="e">
        <f t="shared" si="103"/>
        <v>#DIV/0!</v>
      </c>
      <c r="AR85" s="70"/>
      <c r="AS85" s="192" t="e">
        <f t="shared" si="104"/>
        <v>#VALUE!</v>
      </c>
      <c r="AT85" s="206">
        <f t="shared" si="105"/>
        <v>0</v>
      </c>
      <c r="AU85" s="70"/>
      <c r="AV85" s="208" t="e">
        <f t="shared" si="106"/>
        <v>#VALUE!</v>
      </c>
      <c r="AW85" s="207" t="e">
        <f t="shared" si="107"/>
        <v>#DIV/0!</v>
      </c>
      <c r="AX85" s="70"/>
      <c r="AY85" s="192" t="e">
        <f t="shared" si="108"/>
        <v>#VALUE!</v>
      </c>
      <c r="AZ85" s="206">
        <f t="shared" si="109"/>
        <v>0</v>
      </c>
      <c r="BA85" s="70"/>
      <c r="BB85" s="208" t="e">
        <f t="shared" si="110"/>
        <v>#VALUE!</v>
      </c>
      <c r="BC85" s="207" t="e">
        <f t="shared" si="111"/>
        <v>#DIV/0!</v>
      </c>
      <c r="BD85" s="70"/>
      <c r="BE85" s="192" t="e">
        <f t="shared" si="112"/>
        <v>#VALUE!</v>
      </c>
      <c r="BF85" s="206">
        <f t="shared" si="113"/>
        <v>0</v>
      </c>
      <c r="BG85" s="70"/>
      <c r="BH85" s="208" t="e">
        <f t="shared" si="114"/>
        <v>#VALUE!</v>
      </c>
      <c r="BI85" s="207" t="e">
        <f t="shared" si="115"/>
        <v>#DIV/0!</v>
      </c>
      <c r="BJ85" s="70"/>
      <c r="BK85" s="192" t="e">
        <f t="shared" si="116"/>
        <v>#VALUE!</v>
      </c>
      <c r="BL85" s="206">
        <f t="shared" si="117"/>
        <v>0</v>
      </c>
      <c r="BM85" s="70"/>
      <c r="BN85" s="208" t="e">
        <f t="shared" si="118"/>
        <v>#VALUE!</v>
      </c>
      <c r="BO85" s="207" t="e">
        <f t="shared" si="119"/>
        <v>#DIV/0!</v>
      </c>
      <c r="BP85" s="70"/>
      <c r="BQ85" s="192" t="e">
        <f t="shared" si="120"/>
        <v>#VALUE!</v>
      </c>
      <c r="BR85" s="206">
        <f t="shared" si="121"/>
        <v>0</v>
      </c>
      <c r="BS85" s="70"/>
      <c r="BT85" s="208" t="e">
        <f t="shared" si="122"/>
        <v>#VALUE!</v>
      </c>
      <c r="BU85" s="207" t="e">
        <f t="shared" si="123"/>
        <v>#DIV/0!</v>
      </c>
      <c r="BV85" s="70"/>
      <c r="BW85" s="192" t="e">
        <f t="shared" si="124"/>
        <v>#VALUE!</v>
      </c>
      <c r="BX85" s="206">
        <f t="shared" si="125"/>
        <v>0</v>
      </c>
      <c r="BY85" s="70"/>
      <c r="BZ85" s="208" t="e">
        <f t="shared" si="126"/>
        <v>#VALUE!</v>
      </c>
      <c r="CA85" s="207" t="e">
        <f t="shared" si="127"/>
        <v>#DIV/0!</v>
      </c>
      <c r="CB85" s="70"/>
      <c r="CC85" s="192" t="e">
        <f t="shared" si="128"/>
        <v>#VALUE!</v>
      </c>
      <c r="CD85" s="206">
        <f t="shared" si="129"/>
        <v>0</v>
      </c>
      <c r="CE85" s="70"/>
      <c r="CF85" s="208" t="e">
        <f t="shared" si="130"/>
        <v>#VALUE!</v>
      </c>
      <c r="CG85" s="207" t="e">
        <f t="shared" si="131"/>
        <v>#DIV/0!</v>
      </c>
      <c r="CH85" s="70"/>
      <c r="CI85" s="192" t="e">
        <f t="shared" si="132"/>
        <v>#VALUE!</v>
      </c>
      <c r="CJ85" s="207">
        <f t="shared" si="133"/>
        <v>0</v>
      </c>
      <c r="CK85" s="70">
        <f t="shared" si="134"/>
        <v>0</v>
      </c>
      <c r="CL85" s="192" t="e">
        <f t="shared" si="135"/>
        <v>#VALUE!</v>
      </c>
      <c r="CM85" s="207" t="e">
        <f t="shared" si="136"/>
        <v>#DIV/0!</v>
      </c>
      <c r="CN85" s="70">
        <f t="shared" si="137"/>
        <v>0</v>
      </c>
      <c r="CO85" s="192" t="e">
        <f t="shared" si="138"/>
        <v>#VALUE!</v>
      </c>
      <c r="CP85" s="207">
        <f t="shared" si="139"/>
        <v>100</v>
      </c>
      <c r="CQ85" s="70">
        <f t="shared" si="140"/>
        <v>3</v>
      </c>
      <c r="CR85" s="192" t="e">
        <f t="shared" si="141"/>
        <v>#VALUE!</v>
      </c>
      <c r="CS85" s="207" t="e">
        <f t="shared" si="142"/>
        <v>#DIV/0!</v>
      </c>
      <c r="CT85" s="70">
        <f t="shared" si="143"/>
        <v>0</v>
      </c>
      <c r="CU85" s="192" t="e">
        <f t="shared" si="144"/>
        <v>#VALUE!</v>
      </c>
      <c r="CV85" s="202">
        <f t="shared" si="145"/>
        <v>0</v>
      </c>
      <c r="CW85" s="70">
        <f t="shared" si="146"/>
        <v>0</v>
      </c>
      <c r="CX85" s="192" t="e">
        <f t="shared" si="147"/>
        <v>#VALUE!</v>
      </c>
      <c r="CY85" s="202">
        <f t="shared" si="148"/>
        <v>1</v>
      </c>
      <c r="CZ85" s="70">
        <f t="shared" si="149"/>
        <v>3</v>
      </c>
      <c r="DA85" s="192" t="e">
        <f t="shared" si="150"/>
        <v>#VALUE!</v>
      </c>
      <c r="DB85" s="209"/>
    </row>
    <row r="86" spans="1:106" s="4" customFormat="1">
      <c r="A86" s="258" t="s">
        <v>743</v>
      </c>
      <c r="B86" s="482" t="s">
        <v>69</v>
      </c>
      <c r="C86" s="484" t="s">
        <v>89</v>
      </c>
      <c r="D86" s="485" t="s">
        <v>534</v>
      </c>
      <c r="E86" s="315" t="s">
        <v>669</v>
      </c>
      <c r="F86" s="489">
        <v>77.349999999999994</v>
      </c>
      <c r="G86" s="478">
        <v>1</v>
      </c>
      <c r="H86" s="283">
        <f t="shared" si="78"/>
        <v>1</v>
      </c>
      <c r="I86" s="372">
        <f t="shared" si="78"/>
        <v>1</v>
      </c>
      <c r="J86" s="132">
        <f t="shared" ref="J86:J97" si="151">H86-G86</f>
        <v>0</v>
      </c>
      <c r="K86" s="132">
        <f t="shared" ref="K86:K97" si="152">I86-H86</f>
        <v>0</v>
      </c>
      <c r="L86" s="39" t="e">
        <f t="shared" ref="L86:L97" si="153">ROUND((F86*(1+$M$8))*(1+$G$8),2)</f>
        <v>#VALUE!</v>
      </c>
      <c r="M86" s="40" t="e">
        <f t="shared" ref="M86:M97" si="154">TRUNC(L86*G86,2)</f>
        <v>#VALUE!</v>
      </c>
      <c r="N86" s="238" t="e">
        <f t="shared" ref="N86:N97" si="155">TRUNC(L86*J86,2)</f>
        <v>#VALUE!</v>
      </c>
      <c r="O86" s="238" t="e">
        <f t="shared" ref="O86:O97" si="156">TRUNC(L86*K86,2)</f>
        <v>#VALUE!</v>
      </c>
      <c r="P86" s="207">
        <f t="shared" si="85"/>
        <v>0</v>
      </c>
      <c r="Q86" s="70"/>
      <c r="R86" s="208" t="e">
        <f t="shared" si="86"/>
        <v>#VALUE!</v>
      </c>
      <c r="S86" s="207" t="e">
        <f t="shared" si="87"/>
        <v>#DIV/0!</v>
      </c>
      <c r="T86" s="70"/>
      <c r="U86" s="192" t="e">
        <f t="shared" si="88"/>
        <v>#VALUE!</v>
      </c>
      <c r="V86" s="206">
        <f t="shared" si="89"/>
        <v>0</v>
      </c>
      <c r="W86" s="70"/>
      <c r="X86" s="208" t="e">
        <f t="shared" si="90"/>
        <v>#VALUE!</v>
      </c>
      <c r="Y86" s="207" t="e">
        <f t="shared" si="91"/>
        <v>#DIV/0!</v>
      </c>
      <c r="Z86" s="70"/>
      <c r="AA86" s="192" t="e">
        <f t="shared" si="92"/>
        <v>#VALUE!</v>
      </c>
      <c r="AB86" s="206">
        <f t="shared" si="93"/>
        <v>0</v>
      </c>
      <c r="AC86" s="70"/>
      <c r="AD86" s="208" t="e">
        <f t="shared" si="94"/>
        <v>#VALUE!</v>
      </c>
      <c r="AE86" s="207" t="e">
        <f t="shared" si="95"/>
        <v>#DIV/0!</v>
      </c>
      <c r="AF86" s="70"/>
      <c r="AG86" s="192" t="e">
        <f t="shared" si="96"/>
        <v>#VALUE!</v>
      </c>
      <c r="AH86" s="206">
        <f t="shared" si="97"/>
        <v>0</v>
      </c>
      <c r="AI86" s="70"/>
      <c r="AJ86" s="208" t="e">
        <f t="shared" si="98"/>
        <v>#VALUE!</v>
      </c>
      <c r="AK86" s="207" t="e">
        <f t="shared" si="99"/>
        <v>#DIV/0!</v>
      </c>
      <c r="AL86" s="70"/>
      <c r="AM86" s="192" t="e">
        <f t="shared" si="100"/>
        <v>#VALUE!</v>
      </c>
      <c r="AN86" s="206">
        <f t="shared" si="101"/>
        <v>0</v>
      </c>
      <c r="AO86" s="70"/>
      <c r="AP86" s="208" t="e">
        <f t="shared" si="102"/>
        <v>#VALUE!</v>
      </c>
      <c r="AQ86" s="207" t="e">
        <f t="shared" si="103"/>
        <v>#DIV/0!</v>
      </c>
      <c r="AR86" s="70"/>
      <c r="AS86" s="192" t="e">
        <f t="shared" si="104"/>
        <v>#VALUE!</v>
      </c>
      <c r="AT86" s="206">
        <f t="shared" si="105"/>
        <v>0</v>
      </c>
      <c r="AU86" s="70"/>
      <c r="AV86" s="208" t="e">
        <f t="shared" si="106"/>
        <v>#VALUE!</v>
      </c>
      <c r="AW86" s="207" t="e">
        <f t="shared" si="107"/>
        <v>#DIV/0!</v>
      </c>
      <c r="AX86" s="70"/>
      <c r="AY86" s="192" t="e">
        <f t="shared" si="108"/>
        <v>#VALUE!</v>
      </c>
      <c r="AZ86" s="206">
        <f t="shared" si="109"/>
        <v>0</v>
      </c>
      <c r="BA86" s="70"/>
      <c r="BB86" s="208" t="e">
        <f t="shared" si="110"/>
        <v>#VALUE!</v>
      </c>
      <c r="BC86" s="207" t="e">
        <f t="shared" si="111"/>
        <v>#DIV/0!</v>
      </c>
      <c r="BD86" s="70"/>
      <c r="BE86" s="192" t="e">
        <f t="shared" si="112"/>
        <v>#VALUE!</v>
      </c>
      <c r="BF86" s="206">
        <f t="shared" si="113"/>
        <v>0</v>
      </c>
      <c r="BG86" s="70"/>
      <c r="BH86" s="208" t="e">
        <f t="shared" si="114"/>
        <v>#VALUE!</v>
      </c>
      <c r="BI86" s="207" t="e">
        <f t="shared" si="115"/>
        <v>#DIV/0!</v>
      </c>
      <c r="BJ86" s="70"/>
      <c r="BK86" s="192" t="e">
        <f t="shared" si="116"/>
        <v>#VALUE!</v>
      </c>
      <c r="BL86" s="206">
        <f t="shared" si="117"/>
        <v>0</v>
      </c>
      <c r="BM86" s="70"/>
      <c r="BN86" s="208" t="e">
        <f t="shared" si="118"/>
        <v>#VALUE!</v>
      </c>
      <c r="BO86" s="207" t="e">
        <f t="shared" si="119"/>
        <v>#DIV/0!</v>
      </c>
      <c r="BP86" s="70"/>
      <c r="BQ86" s="192" t="e">
        <f t="shared" si="120"/>
        <v>#VALUE!</v>
      </c>
      <c r="BR86" s="206">
        <f t="shared" si="121"/>
        <v>0</v>
      </c>
      <c r="BS86" s="70"/>
      <c r="BT86" s="208" t="e">
        <f t="shared" si="122"/>
        <v>#VALUE!</v>
      </c>
      <c r="BU86" s="207" t="e">
        <f t="shared" si="123"/>
        <v>#DIV/0!</v>
      </c>
      <c r="BV86" s="70"/>
      <c r="BW86" s="192" t="e">
        <f t="shared" si="124"/>
        <v>#VALUE!</v>
      </c>
      <c r="BX86" s="206">
        <f t="shared" si="125"/>
        <v>0</v>
      </c>
      <c r="BY86" s="70"/>
      <c r="BZ86" s="208" t="e">
        <f t="shared" si="126"/>
        <v>#VALUE!</v>
      </c>
      <c r="CA86" s="207" t="e">
        <f t="shared" si="127"/>
        <v>#DIV/0!</v>
      </c>
      <c r="CB86" s="70"/>
      <c r="CC86" s="192" t="e">
        <f t="shared" si="128"/>
        <v>#VALUE!</v>
      </c>
      <c r="CD86" s="206">
        <f t="shared" si="129"/>
        <v>0</v>
      </c>
      <c r="CE86" s="70"/>
      <c r="CF86" s="208" t="e">
        <f t="shared" si="130"/>
        <v>#VALUE!</v>
      </c>
      <c r="CG86" s="207" t="e">
        <f t="shared" si="131"/>
        <v>#DIV/0!</v>
      </c>
      <c r="CH86" s="70"/>
      <c r="CI86" s="192" t="e">
        <f t="shared" si="132"/>
        <v>#VALUE!</v>
      </c>
      <c r="CJ86" s="207">
        <f t="shared" si="133"/>
        <v>0</v>
      </c>
      <c r="CK86" s="70">
        <f t="shared" si="134"/>
        <v>0</v>
      </c>
      <c r="CL86" s="192" t="e">
        <f t="shared" si="135"/>
        <v>#VALUE!</v>
      </c>
      <c r="CM86" s="207" t="e">
        <f t="shared" si="136"/>
        <v>#DIV/0!</v>
      </c>
      <c r="CN86" s="70">
        <f t="shared" si="137"/>
        <v>0</v>
      </c>
      <c r="CO86" s="192" t="e">
        <f t="shared" si="138"/>
        <v>#VALUE!</v>
      </c>
      <c r="CP86" s="207">
        <f t="shared" si="139"/>
        <v>100</v>
      </c>
      <c r="CQ86" s="70">
        <f t="shared" si="140"/>
        <v>1</v>
      </c>
      <c r="CR86" s="192" t="e">
        <f t="shared" si="141"/>
        <v>#VALUE!</v>
      </c>
      <c r="CS86" s="207" t="e">
        <f t="shared" si="142"/>
        <v>#DIV/0!</v>
      </c>
      <c r="CT86" s="70">
        <f t="shared" si="143"/>
        <v>0</v>
      </c>
      <c r="CU86" s="192" t="e">
        <f t="shared" si="144"/>
        <v>#VALUE!</v>
      </c>
      <c r="CV86" s="202">
        <f t="shared" si="145"/>
        <v>0</v>
      </c>
      <c r="CW86" s="70">
        <f t="shared" si="146"/>
        <v>0</v>
      </c>
      <c r="CX86" s="192" t="e">
        <f t="shared" si="147"/>
        <v>#VALUE!</v>
      </c>
      <c r="CY86" s="202">
        <f t="shared" si="148"/>
        <v>1</v>
      </c>
      <c r="CZ86" s="70">
        <f t="shared" si="149"/>
        <v>1</v>
      </c>
      <c r="DA86" s="192" t="e">
        <f t="shared" si="150"/>
        <v>#VALUE!</v>
      </c>
      <c r="DB86" s="211"/>
    </row>
    <row r="87" spans="1:106" s="4" customFormat="1">
      <c r="A87" s="258" t="s">
        <v>744</v>
      </c>
      <c r="B87" s="482" t="s">
        <v>69</v>
      </c>
      <c r="C87" s="484" t="s">
        <v>90</v>
      </c>
      <c r="D87" s="69" t="s">
        <v>91</v>
      </c>
      <c r="E87" s="315" t="s">
        <v>669</v>
      </c>
      <c r="F87" s="489">
        <v>14.68</v>
      </c>
      <c r="G87" s="478">
        <v>1</v>
      </c>
      <c r="H87" s="283">
        <f t="shared" si="78"/>
        <v>1</v>
      </c>
      <c r="I87" s="372">
        <f t="shared" si="78"/>
        <v>1</v>
      </c>
      <c r="J87" s="132">
        <f t="shared" si="151"/>
        <v>0</v>
      </c>
      <c r="K87" s="132">
        <f t="shared" si="152"/>
        <v>0</v>
      </c>
      <c r="L87" s="39" t="e">
        <f t="shared" si="153"/>
        <v>#VALUE!</v>
      </c>
      <c r="M87" s="40" t="e">
        <f t="shared" si="154"/>
        <v>#VALUE!</v>
      </c>
      <c r="N87" s="238" t="e">
        <f t="shared" si="155"/>
        <v>#VALUE!</v>
      </c>
      <c r="O87" s="238" t="e">
        <f t="shared" si="156"/>
        <v>#VALUE!</v>
      </c>
      <c r="P87" s="207">
        <f t="shared" si="85"/>
        <v>0</v>
      </c>
      <c r="Q87" s="70"/>
      <c r="R87" s="208" t="e">
        <f t="shared" si="86"/>
        <v>#VALUE!</v>
      </c>
      <c r="S87" s="207" t="e">
        <f t="shared" si="87"/>
        <v>#DIV/0!</v>
      </c>
      <c r="T87" s="70"/>
      <c r="U87" s="192" t="e">
        <f t="shared" si="88"/>
        <v>#VALUE!</v>
      </c>
      <c r="V87" s="206">
        <f t="shared" si="89"/>
        <v>0</v>
      </c>
      <c r="W87" s="70"/>
      <c r="X87" s="208" t="e">
        <f t="shared" si="90"/>
        <v>#VALUE!</v>
      </c>
      <c r="Y87" s="207" t="e">
        <f t="shared" si="91"/>
        <v>#DIV/0!</v>
      </c>
      <c r="Z87" s="70"/>
      <c r="AA87" s="192" t="e">
        <f t="shared" si="92"/>
        <v>#VALUE!</v>
      </c>
      <c r="AB87" s="206">
        <f t="shared" si="93"/>
        <v>0</v>
      </c>
      <c r="AC87" s="70"/>
      <c r="AD87" s="208" t="e">
        <f t="shared" si="94"/>
        <v>#VALUE!</v>
      </c>
      <c r="AE87" s="207" t="e">
        <f t="shared" si="95"/>
        <v>#DIV/0!</v>
      </c>
      <c r="AF87" s="70"/>
      <c r="AG87" s="192" t="e">
        <f t="shared" si="96"/>
        <v>#VALUE!</v>
      </c>
      <c r="AH87" s="206">
        <f t="shared" si="97"/>
        <v>0</v>
      </c>
      <c r="AI87" s="70"/>
      <c r="AJ87" s="208" t="e">
        <f t="shared" si="98"/>
        <v>#VALUE!</v>
      </c>
      <c r="AK87" s="207" t="e">
        <f t="shared" si="99"/>
        <v>#DIV/0!</v>
      </c>
      <c r="AL87" s="70"/>
      <c r="AM87" s="192" t="e">
        <f t="shared" si="100"/>
        <v>#VALUE!</v>
      </c>
      <c r="AN87" s="206">
        <f t="shared" si="101"/>
        <v>0</v>
      </c>
      <c r="AO87" s="70"/>
      <c r="AP87" s="208" t="e">
        <f t="shared" si="102"/>
        <v>#VALUE!</v>
      </c>
      <c r="AQ87" s="207" t="e">
        <f t="shared" si="103"/>
        <v>#DIV/0!</v>
      </c>
      <c r="AR87" s="70"/>
      <c r="AS87" s="192" t="e">
        <f t="shared" si="104"/>
        <v>#VALUE!</v>
      </c>
      <c r="AT87" s="206">
        <f t="shared" si="105"/>
        <v>0</v>
      </c>
      <c r="AU87" s="70"/>
      <c r="AV87" s="208" t="e">
        <f t="shared" si="106"/>
        <v>#VALUE!</v>
      </c>
      <c r="AW87" s="207" t="e">
        <f t="shared" si="107"/>
        <v>#DIV/0!</v>
      </c>
      <c r="AX87" s="70"/>
      <c r="AY87" s="192" t="e">
        <f t="shared" si="108"/>
        <v>#VALUE!</v>
      </c>
      <c r="AZ87" s="206">
        <f t="shared" si="109"/>
        <v>0</v>
      </c>
      <c r="BA87" s="70"/>
      <c r="BB87" s="208" t="e">
        <f t="shared" si="110"/>
        <v>#VALUE!</v>
      </c>
      <c r="BC87" s="207" t="e">
        <f t="shared" si="111"/>
        <v>#DIV/0!</v>
      </c>
      <c r="BD87" s="70"/>
      <c r="BE87" s="192" t="e">
        <f t="shared" si="112"/>
        <v>#VALUE!</v>
      </c>
      <c r="BF87" s="206">
        <f t="shared" si="113"/>
        <v>0</v>
      </c>
      <c r="BG87" s="70"/>
      <c r="BH87" s="208" t="e">
        <f t="shared" si="114"/>
        <v>#VALUE!</v>
      </c>
      <c r="BI87" s="207" t="e">
        <f t="shared" si="115"/>
        <v>#DIV/0!</v>
      </c>
      <c r="BJ87" s="70"/>
      <c r="BK87" s="192" t="e">
        <f t="shared" si="116"/>
        <v>#VALUE!</v>
      </c>
      <c r="BL87" s="206">
        <f t="shared" si="117"/>
        <v>0</v>
      </c>
      <c r="BM87" s="70"/>
      <c r="BN87" s="208" t="e">
        <f t="shared" si="118"/>
        <v>#VALUE!</v>
      </c>
      <c r="BO87" s="207" t="e">
        <f t="shared" si="119"/>
        <v>#DIV/0!</v>
      </c>
      <c r="BP87" s="70"/>
      <c r="BQ87" s="192" t="e">
        <f t="shared" si="120"/>
        <v>#VALUE!</v>
      </c>
      <c r="BR87" s="206">
        <f t="shared" si="121"/>
        <v>0</v>
      </c>
      <c r="BS87" s="70"/>
      <c r="BT87" s="208" t="e">
        <f t="shared" si="122"/>
        <v>#VALUE!</v>
      </c>
      <c r="BU87" s="207" t="e">
        <f t="shared" si="123"/>
        <v>#DIV/0!</v>
      </c>
      <c r="BV87" s="70"/>
      <c r="BW87" s="192" t="e">
        <f t="shared" si="124"/>
        <v>#VALUE!</v>
      </c>
      <c r="BX87" s="206">
        <f t="shared" si="125"/>
        <v>0</v>
      </c>
      <c r="BY87" s="70"/>
      <c r="BZ87" s="208" t="e">
        <f t="shared" si="126"/>
        <v>#VALUE!</v>
      </c>
      <c r="CA87" s="207" t="e">
        <f t="shared" si="127"/>
        <v>#DIV/0!</v>
      </c>
      <c r="CB87" s="70"/>
      <c r="CC87" s="192" t="e">
        <f t="shared" si="128"/>
        <v>#VALUE!</v>
      </c>
      <c r="CD87" s="206">
        <f t="shared" si="129"/>
        <v>0</v>
      </c>
      <c r="CE87" s="70"/>
      <c r="CF87" s="208" t="e">
        <f t="shared" si="130"/>
        <v>#VALUE!</v>
      </c>
      <c r="CG87" s="207" t="e">
        <f t="shared" si="131"/>
        <v>#DIV/0!</v>
      </c>
      <c r="CH87" s="70"/>
      <c r="CI87" s="192" t="e">
        <f t="shared" si="132"/>
        <v>#VALUE!</v>
      </c>
      <c r="CJ87" s="207">
        <f t="shared" si="133"/>
        <v>0</v>
      </c>
      <c r="CK87" s="70">
        <f t="shared" si="134"/>
        <v>0</v>
      </c>
      <c r="CL87" s="192" t="e">
        <f t="shared" si="135"/>
        <v>#VALUE!</v>
      </c>
      <c r="CM87" s="207" t="e">
        <f t="shared" si="136"/>
        <v>#DIV/0!</v>
      </c>
      <c r="CN87" s="70">
        <f t="shared" si="137"/>
        <v>0</v>
      </c>
      <c r="CO87" s="192" t="e">
        <f t="shared" si="138"/>
        <v>#VALUE!</v>
      </c>
      <c r="CP87" s="207">
        <f t="shared" si="139"/>
        <v>100</v>
      </c>
      <c r="CQ87" s="70">
        <f t="shared" si="140"/>
        <v>1</v>
      </c>
      <c r="CR87" s="192" t="e">
        <f t="shared" si="141"/>
        <v>#VALUE!</v>
      </c>
      <c r="CS87" s="207" t="e">
        <f t="shared" si="142"/>
        <v>#DIV/0!</v>
      </c>
      <c r="CT87" s="70">
        <f t="shared" si="143"/>
        <v>0</v>
      </c>
      <c r="CU87" s="192" t="e">
        <f t="shared" si="144"/>
        <v>#VALUE!</v>
      </c>
      <c r="CV87" s="202">
        <f t="shared" si="145"/>
        <v>0</v>
      </c>
      <c r="CW87" s="70">
        <f t="shared" si="146"/>
        <v>0</v>
      </c>
      <c r="CX87" s="192" t="e">
        <f t="shared" si="147"/>
        <v>#VALUE!</v>
      </c>
      <c r="CY87" s="202">
        <f t="shared" si="148"/>
        <v>1</v>
      </c>
      <c r="CZ87" s="70">
        <f t="shared" si="149"/>
        <v>1</v>
      </c>
      <c r="DA87" s="192" t="e">
        <f t="shared" si="150"/>
        <v>#VALUE!</v>
      </c>
      <c r="DB87" s="211"/>
    </row>
    <row r="88" spans="1:106" s="4" customFormat="1">
      <c r="A88" s="258" t="s">
        <v>745</v>
      </c>
      <c r="B88" s="482" t="s">
        <v>69</v>
      </c>
      <c r="C88" s="484" t="s">
        <v>92</v>
      </c>
      <c r="D88" s="259" t="s">
        <v>535</v>
      </c>
      <c r="E88" s="315" t="s">
        <v>669</v>
      </c>
      <c r="F88" s="489">
        <v>22.75</v>
      </c>
      <c r="G88" s="478">
        <v>6</v>
      </c>
      <c r="H88" s="283">
        <f t="shared" si="78"/>
        <v>6</v>
      </c>
      <c r="I88" s="372">
        <f t="shared" si="78"/>
        <v>6</v>
      </c>
      <c r="J88" s="132">
        <f t="shared" si="151"/>
        <v>0</v>
      </c>
      <c r="K88" s="132">
        <f t="shared" si="152"/>
        <v>0</v>
      </c>
      <c r="L88" s="39" t="e">
        <f t="shared" si="153"/>
        <v>#VALUE!</v>
      </c>
      <c r="M88" s="40" t="e">
        <f t="shared" si="154"/>
        <v>#VALUE!</v>
      </c>
      <c r="N88" s="238" t="e">
        <f t="shared" si="155"/>
        <v>#VALUE!</v>
      </c>
      <c r="O88" s="238" t="e">
        <f t="shared" si="156"/>
        <v>#VALUE!</v>
      </c>
      <c r="P88" s="207">
        <f t="shared" si="85"/>
        <v>0</v>
      </c>
      <c r="Q88" s="70"/>
      <c r="R88" s="208" t="e">
        <f t="shared" si="86"/>
        <v>#VALUE!</v>
      </c>
      <c r="S88" s="207" t="e">
        <f t="shared" si="87"/>
        <v>#DIV/0!</v>
      </c>
      <c r="T88" s="70"/>
      <c r="U88" s="192" t="e">
        <f t="shared" si="88"/>
        <v>#VALUE!</v>
      </c>
      <c r="V88" s="206">
        <f t="shared" si="89"/>
        <v>0</v>
      </c>
      <c r="W88" s="70"/>
      <c r="X88" s="208" t="e">
        <f t="shared" si="90"/>
        <v>#VALUE!</v>
      </c>
      <c r="Y88" s="207" t="e">
        <f t="shared" si="91"/>
        <v>#DIV/0!</v>
      </c>
      <c r="Z88" s="70"/>
      <c r="AA88" s="192" t="e">
        <f t="shared" si="92"/>
        <v>#VALUE!</v>
      </c>
      <c r="AB88" s="206">
        <f t="shared" si="93"/>
        <v>0</v>
      </c>
      <c r="AC88" s="70"/>
      <c r="AD88" s="208" t="e">
        <f t="shared" si="94"/>
        <v>#VALUE!</v>
      </c>
      <c r="AE88" s="207" t="e">
        <f t="shared" si="95"/>
        <v>#DIV/0!</v>
      </c>
      <c r="AF88" s="70"/>
      <c r="AG88" s="192" t="e">
        <f t="shared" si="96"/>
        <v>#VALUE!</v>
      </c>
      <c r="AH88" s="206">
        <f t="shared" si="97"/>
        <v>0</v>
      </c>
      <c r="AI88" s="70"/>
      <c r="AJ88" s="208" t="e">
        <f t="shared" si="98"/>
        <v>#VALUE!</v>
      </c>
      <c r="AK88" s="207" t="e">
        <f t="shared" si="99"/>
        <v>#DIV/0!</v>
      </c>
      <c r="AL88" s="70"/>
      <c r="AM88" s="192" t="e">
        <f t="shared" si="100"/>
        <v>#VALUE!</v>
      </c>
      <c r="AN88" s="206">
        <f t="shared" si="101"/>
        <v>0</v>
      </c>
      <c r="AO88" s="70"/>
      <c r="AP88" s="208" t="e">
        <f t="shared" si="102"/>
        <v>#VALUE!</v>
      </c>
      <c r="AQ88" s="207" t="e">
        <f t="shared" si="103"/>
        <v>#DIV/0!</v>
      </c>
      <c r="AR88" s="70"/>
      <c r="AS88" s="192" t="e">
        <f t="shared" si="104"/>
        <v>#VALUE!</v>
      </c>
      <c r="AT88" s="206">
        <f t="shared" si="105"/>
        <v>0</v>
      </c>
      <c r="AU88" s="70"/>
      <c r="AV88" s="208" t="e">
        <f t="shared" si="106"/>
        <v>#VALUE!</v>
      </c>
      <c r="AW88" s="207" t="e">
        <f t="shared" si="107"/>
        <v>#DIV/0!</v>
      </c>
      <c r="AX88" s="70"/>
      <c r="AY88" s="192" t="e">
        <f t="shared" si="108"/>
        <v>#VALUE!</v>
      </c>
      <c r="AZ88" s="206">
        <f t="shared" si="109"/>
        <v>0</v>
      </c>
      <c r="BA88" s="70"/>
      <c r="BB88" s="208" t="e">
        <f t="shared" si="110"/>
        <v>#VALUE!</v>
      </c>
      <c r="BC88" s="207" t="e">
        <f t="shared" si="111"/>
        <v>#DIV/0!</v>
      </c>
      <c r="BD88" s="70"/>
      <c r="BE88" s="192" t="e">
        <f t="shared" si="112"/>
        <v>#VALUE!</v>
      </c>
      <c r="BF88" s="206">
        <f t="shared" si="113"/>
        <v>0</v>
      </c>
      <c r="BG88" s="70"/>
      <c r="BH88" s="208" t="e">
        <f t="shared" si="114"/>
        <v>#VALUE!</v>
      </c>
      <c r="BI88" s="207" t="e">
        <f t="shared" si="115"/>
        <v>#DIV/0!</v>
      </c>
      <c r="BJ88" s="70"/>
      <c r="BK88" s="192" t="e">
        <f t="shared" si="116"/>
        <v>#VALUE!</v>
      </c>
      <c r="BL88" s="206">
        <f t="shared" si="117"/>
        <v>0</v>
      </c>
      <c r="BM88" s="70"/>
      <c r="BN88" s="208" t="e">
        <f t="shared" si="118"/>
        <v>#VALUE!</v>
      </c>
      <c r="BO88" s="207" t="e">
        <f t="shared" si="119"/>
        <v>#DIV/0!</v>
      </c>
      <c r="BP88" s="70"/>
      <c r="BQ88" s="192" t="e">
        <f t="shared" si="120"/>
        <v>#VALUE!</v>
      </c>
      <c r="BR88" s="206">
        <f t="shared" si="121"/>
        <v>0</v>
      </c>
      <c r="BS88" s="70"/>
      <c r="BT88" s="208" t="e">
        <f t="shared" si="122"/>
        <v>#VALUE!</v>
      </c>
      <c r="BU88" s="207" t="e">
        <f t="shared" si="123"/>
        <v>#DIV/0!</v>
      </c>
      <c r="BV88" s="70"/>
      <c r="BW88" s="192" t="e">
        <f t="shared" si="124"/>
        <v>#VALUE!</v>
      </c>
      <c r="BX88" s="206">
        <f t="shared" si="125"/>
        <v>0</v>
      </c>
      <c r="BY88" s="70"/>
      <c r="BZ88" s="208" t="e">
        <f t="shared" si="126"/>
        <v>#VALUE!</v>
      </c>
      <c r="CA88" s="207" t="e">
        <f t="shared" si="127"/>
        <v>#DIV/0!</v>
      </c>
      <c r="CB88" s="70"/>
      <c r="CC88" s="192" t="e">
        <f t="shared" si="128"/>
        <v>#VALUE!</v>
      </c>
      <c r="CD88" s="206">
        <f t="shared" si="129"/>
        <v>0</v>
      </c>
      <c r="CE88" s="70"/>
      <c r="CF88" s="208" t="e">
        <f t="shared" si="130"/>
        <v>#VALUE!</v>
      </c>
      <c r="CG88" s="207" t="e">
        <f t="shared" si="131"/>
        <v>#DIV/0!</v>
      </c>
      <c r="CH88" s="70"/>
      <c r="CI88" s="192" t="e">
        <f t="shared" si="132"/>
        <v>#VALUE!</v>
      </c>
      <c r="CJ88" s="207">
        <f t="shared" si="133"/>
        <v>0</v>
      </c>
      <c r="CK88" s="70">
        <f t="shared" si="134"/>
        <v>0</v>
      </c>
      <c r="CL88" s="192" t="e">
        <f t="shared" si="135"/>
        <v>#VALUE!</v>
      </c>
      <c r="CM88" s="207" t="e">
        <f t="shared" si="136"/>
        <v>#DIV/0!</v>
      </c>
      <c r="CN88" s="70">
        <f t="shared" si="137"/>
        <v>0</v>
      </c>
      <c r="CO88" s="192" t="e">
        <f t="shared" si="138"/>
        <v>#VALUE!</v>
      </c>
      <c r="CP88" s="207">
        <f t="shared" si="139"/>
        <v>100</v>
      </c>
      <c r="CQ88" s="70">
        <f t="shared" si="140"/>
        <v>6</v>
      </c>
      <c r="CR88" s="192" t="e">
        <f t="shared" si="141"/>
        <v>#VALUE!</v>
      </c>
      <c r="CS88" s="207" t="e">
        <f t="shared" si="142"/>
        <v>#DIV/0!</v>
      </c>
      <c r="CT88" s="70">
        <f t="shared" si="143"/>
        <v>0</v>
      </c>
      <c r="CU88" s="192" t="e">
        <f t="shared" si="144"/>
        <v>#VALUE!</v>
      </c>
      <c r="CV88" s="202">
        <f t="shared" si="145"/>
        <v>0</v>
      </c>
      <c r="CW88" s="70">
        <f t="shared" si="146"/>
        <v>0</v>
      </c>
      <c r="CX88" s="192" t="e">
        <f t="shared" si="147"/>
        <v>#VALUE!</v>
      </c>
      <c r="CY88" s="202">
        <f t="shared" si="148"/>
        <v>1</v>
      </c>
      <c r="CZ88" s="70">
        <f t="shared" si="149"/>
        <v>6</v>
      </c>
      <c r="DA88" s="192" t="e">
        <f t="shared" si="150"/>
        <v>#VALUE!</v>
      </c>
      <c r="DB88" s="211"/>
    </row>
    <row r="89" spans="1:106" s="4" customFormat="1" ht="28.5">
      <c r="A89" s="258" t="s">
        <v>746</v>
      </c>
      <c r="B89" s="482" t="s">
        <v>69</v>
      </c>
      <c r="C89" s="67" t="s">
        <v>536</v>
      </c>
      <c r="D89" s="48" t="s">
        <v>537</v>
      </c>
      <c r="E89" s="315" t="s">
        <v>669</v>
      </c>
      <c r="F89" s="489">
        <v>15591.2</v>
      </c>
      <c r="G89" s="478">
        <v>1</v>
      </c>
      <c r="H89" s="283">
        <f t="shared" si="78"/>
        <v>1</v>
      </c>
      <c r="I89" s="372">
        <f t="shared" si="78"/>
        <v>1</v>
      </c>
      <c r="J89" s="132">
        <f t="shared" si="151"/>
        <v>0</v>
      </c>
      <c r="K89" s="132">
        <f t="shared" si="152"/>
        <v>0</v>
      </c>
      <c r="L89" s="39" t="e">
        <f t="shared" si="153"/>
        <v>#VALUE!</v>
      </c>
      <c r="M89" s="40" t="e">
        <f t="shared" si="154"/>
        <v>#VALUE!</v>
      </c>
      <c r="N89" s="238" t="e">
        <f t="shared" si="155"/>
        <v>#VALUE!</v>
      </c>
      <c r="O89" s="238" t="e">
        <f t="shared" si="156"/>
        <v>#VALUE!</v>
      </c>
      <c r="P89" s="207">
        <f t="shared" si="85"/>
        <v>0</v>
      </c>
      <c r="Q89" s="70"/>
      <c r="R89" s="208" t="e">
        <f t="shared" si="86"/>
        <v>#VALUE!</v>
      </c>
      <c r="S89" s="207" t="e">
        <f t="shared" si="87"/>
        <v>#DIV/0!</v>
      </c>
      <c r="T89" s="70"/>
      <c r="U89" s="192" t="e">
        <f t="shared" si="88"/>
        <v>#VALUE!</v>
      </c>
      <c r="V89" s="206">
        <f t="shared" si="89"/>
        <v>0</v>
      </c>
      <c r="W89" s="70"/>
      <c r="X89" s="208" t="e">
        <f t="shared" si="90"/>
        <v>#VALUE!</v>
      </c>
      <c r="Y89" s="207" t="e">
        <f t="shared" si="91"/>
        <v>#DIV/0!</v>
      </c>
      <c r="Z89" s="70"/>
      <c r="AA89" s="192" t="e">
        <f t="shared" si="92"/>
        <v>#VALUE!</v>
      </c>
      <c r="AB89" s="206">
        <f t="shared" si="93"/>
        <v>0</v>
      </c>
      <c r="AC89" s="70"/>
      <c r="AD89" s="208" t="e">
        <f t="shared" si="94"/>
        <v>#VALUE!</v>
      </c>
      <c r="AE89" s="207" t="e">
        <f t="shared" si="95"/>
        <v>#DIV/0!</v>
      </c>
      <c r="AF89" s="70"/>
      <c r="AG89" s="192" t="e">
        <f t="shared" si="96"/>
        <v>#VALUE!</v>
      </c>
      <c r="AH89" s="206">
        <f t="shared" si="97"/>
        <v>0</v>
      </c>
      <c r="AI89" s="70"/>
      <c r="AJ89" s="208" t="e">
        <f t="shared" si="98"/>
        <v>#VALUE!</v>
      </c>
      <c r="AK89" s="207" t="e">
        <f t="shared" si="99"/>
        <v>#DIV/0!</v>
      </c>
      <c r="AL89" s="70"/>
      <c r="AM89" s="192" t="e">
        <f t="shared" si="100"/>
        <v>#VALUE!</v>
      </c>
      <c r="AN89" s="206">
        <f t="shared" si="101"/>
        <v>0</v>
      </c>
      <c r="AO89" s="70"/>
      <c r="AP89" s="208" t="e">
        <f t="shared" si="102"/>
        <v>#VALUE!</v>
      </c>
      <c r="AQ89" s="207" t="e">
        <f t="shared" si="103"/>
        <v>#DIV/0!</v>
      </c>
      <c r="AR89" s="70"/>
      <c r="AS89" s="192" t="e">
        <f t="shared" si="104"/>
        <v>#VALUE!</v>
      </c>
      <c r="AT89" s="206">
        <f t="shared" si="105"/>
        <v>0</v>
      </c>
      <c r="AU89" s="70"/>
      <c r="AV89" s="208" t="e">
        <f t="shared" si="106"/>
        <v>#VALUE!</v>
      </c>
      <c r="AW89" s="207" t="e">
        <f t="shared" si="107"/>
        <v>#DIV/0!</v>
      </c>
      <c r="AX89" s="70"/>
      <c r="AY89" s="192" t="e">
        <f t="shared" si="108"/>
        <v>#VALUE!</v>
      </c>
      <c r="AZ89" s="206">
        <f t="shared" si="109"/>
        <v>0</v>
      </c>
      <c r="BA89" s="70"/>
      <c r="BB89" s="208" t="e">
        <f t="shared" si="110"/>
        <v>#VALUE!</v>
      </c>
      <c r="BC89" s="207" t="e">
        <f t="shared" si="111"/>
        <v>#DIV/0!</v>
      </c>
      <c r="BD89" s="70"/>
      <c r="BE89" s="192" t="e">
        <f t="shared" si="112"/>
        <v>#VALUE!</v>
      </c>
      <c r="BF89" s="206">
        <f t="shared" si="113"/>
        <v>0</v>
      </c>
      <c r="BG89" s="70"/>
      <c r="BH89" s="208" t="e">
        <f t="shared" si="114"/>
        <v>#VALUE!</v>
      </c>
      <c r="BI89" s="207" t="e">
        <f t="shared" si="115"/>
        <v>#DIV/0!</v>
      </c>
      <c r="BJ89" s="70"/>
      <c r="BK89" s="192" t="e">
        <f t="shared" si="116"/>
        <v>#VALUE!</v>
      </c>
      <c r="BL89" s="206">
        <f t="shared" si="117"/>
        <v>0</v>
      </c>
      <c r="BM89" s="70"/>
      <c r="BN89" s="208" t="e">
        <f t="shared" si="118"/>
        <v>#VALUE!</v>
      </c>
      <c r="BO89" s="207" t="e">
        <f t="shared" si="119"/>
        <v>#DIV/0!</v>
      </c>
      <c r="BP89" s="70"/>
      <c r="BQ89" s="192" t="e">
        <f t="shared" si="120"/>
        <v>#VALUE!</v>
      </c>
      <c r="BR89" s="206">
        <f t="shared" si="121"/>
        <v>0</v>
      </c>
      <c r="BS89" s="70"/>
      <c r="BT89" s="208" t="e">
        <f t="shared" si="122"/>
        <v>#VALUE!</v>
      </c>
      <c r="BU89" s="207" t="e">
        <f t="shared" si="123"/>
        <v>#DIV/0!</v>
      </c>
      <c r="BV89" s="70"/>
      <c r="BW89" s="192" t="e">
        <f t="shared" si="124"/>
        <v>#VALUE!</v>
      </c>
      <c r="BX89" s="206">
        <f t="shared" si="125"/>
        <v>0</v>
      </c>
      <c r="BY89" s="70"/>
      <c r="BZ89" s="208" t="e">
        <f t="shared" si="126"/>
        <v>#VALUE!</v>
      </c>
      <c r="CA89" s="207" t="e">
        <f t="shared" si="127"/>
        <v>#DIV/0!</v>
      </c>
      <c r="CB89" s="70"/>
      <c r="CC89" s="192" t="e">
        <f t="shared" si="128"/>
        <v>#VALUE!</v>
      </c>
      <c r="CD89" s="206">
        <f t="shared" si="129"/>
        <v>0</v>
      </c>
      <c r="CE89" s="70"/>
      <c r="CF89" s="208" t="e">
        <f t="shared" si="130"/>
        <v>#VALUE!</v>
      </c>
      <c r="CG89" s="207" t="e">
        <f t="shared" si="131"/>
        <v>#DIV/0!</v>
      </c>
      <c r="CH89" s="70"/>
      <c r="CI89" s="192" t="e">
        <f t="shared" si="132"/>
        <v>#VALUE!</v>
      </c>
      <c r="CJ89" s="207">
        <f t="shared" si="133"/>
        <v>0</v>
      </c>
      <c r="CK89" s="70">
        <f t="shared" si="134"/>
        <v>0</v>
      </c>
      <c r="CL89" s="192" t="e">
        <f t="shared" si="135"/>
        <v>#VALUE!</v>
      </c>
      <c r="CM89" s="207" t="e">
        <f t="shared" si="136"/>
        <v>#DIV/0!</v>
      </c>
      <c r="CN89" s="70">
        <f t="shared" si="137"/>
        <v>0</v>
      </c>
      <c r="CO89" s="192" t="e">
        <f t="shared" si="138"/>
        <v>#VALUE!</v>
      </c>
      <c r="CP89" s="207">
        <f t="shared" si="139"/>
        <v>100</v>
      </c>
      <c r="CQ89" s="70">
        <f t="shared" si="140"/>
        <v>1</v>
      </c>
      <c r="CR89" s="192" t="e">
        <f t="shared" si="141"/>
        <v>#VALUE!</v>
      </c>
      <c r="CS89" s="207" t="e">
        <f t="shared" si="142"/>
        <v>#DIV/0!</v>
      </c>
      <c r="CT89" s="70">
        <f t="shared" si="143"/>
        <v>0</v>
      </c>
      <c r="CU89" s="192" t="e">
        <f t="shared" si="144"/>
        <v>#VALUE!</v>
      </c>
      <c r="CV89" s="202">
        <f t="shared" si="145"/>
        <v>0</v>
      </c>
      <c r="CW89" s="70">
        <f t="shared" si="146"/>
        <v>0</v>
      </c>
      <c r="CX89" s="192" t="e">
        <f t="shared" si="147"/>
        <v>#VALUE!</v>
      </c>
      <c r="CY89" s="202">
        <f t="shared" si="148"/>
        <v>1</v>
      </c>
      <c r="CZ89" s="70">
        <f t="shared" si="149"/>
        <v>1</v>
      </c>
      <c r="DA89" s="192" t="e">
        <f t="shared" si="150"/>
        <v>#VALUE!</v>
      </c>
      <c r="DB89" s="211"/>
    </row>
    <row r="90" spans="1:106" s="4" customFormat="1">
      <c r="A90" s="258" t="s">
        <v>747</v>
      </c>
      <c r="B90" s="482" t="s">
        <v>69</v>
      </c>
      <c r="C90" s="484" t="s">
        <v>93</v>
      </c>
      <c r="D90" s="259" t="s">
        <v>94</v>
      </c>
      <c r="E90" s="315" t="s">
        <v>669</v>
      </c>
      <c r="F90" s="489">
        <v>162.58000000000001</v>
      </c>
      <c r="G90" s="478">
        <v>1</v>
      </c>
      <c r="H90" s="283">
        <f t="shared" si="78"/>
        <v>1</v>
      </c>
      <c r="I90" s="372">
        <f t="shared" si="78"/>
        <v>1</v>
      </c>
      <c r="J90" s="132">
        <f t="shared" si="151"/>
        <v>0</v>
      </c>
      <c r="K90" s="132">
        <f t="shared" si="152"/>
        <v>0</v>
      </c>
      <c r="L90" s="39" t="e">
        <f t="shared" si="153"/>
        <v>#VALUE!</v>
      </c>
      <c r="M90" s="40" t="e">
        <f t="shared" si="154"/>
        <v>#VALUE!</v>
      </c>
      <c r="N90" s="238" t="e">
        <f t="shared" si="155"/>
        <v>#VALUE!</v>
      </c>
      <c r="O90" s="238" t="e">
        <f t="shared" si="156"/>
        <v>#VALUE!</v>
      </c>
      <c r="P90" s="207">
        <f t="shared" si="85"/>
        <v>0</v>
      </c>
      <c r="Q90" s="70"/>
      <c r="R90" s="208" t="e">
        <f t="shared" si="86"/>
        <v>#VALUE!</v>
      </c>
      <c r="S90" s="207" t="e">
        <f t="shared" si="87"/>
        <v>#DIV/0!</v>
      </c>
      <c r="T90" s="70"/>
      <c r="U90" s="192" t="e">
        <f t="shared" si="88"/>
        <v>#VALUE!</v>
      </c>
      <c r="V90" s="206">
        <f t="shared" si="89"/>
        <v>0</v>
      </c>
      <c r="W90" s="70"/>
      <c r="X90" s="208" t="e">
        <f t="shared" si="90"/>
        <v>#VALUE!</v>
      </c>
      <c r="Y90" s="207" t="e">
        <f t="shared" si="91"/>
        <v>#DIV/0!</v>
      </c>
      <c r="Z90" s="70"/>
      <c r="AA90" s="192" t="e">
        <f t="shared" si="92"/>
        <v>#VALUE!</v>
      </c>
      <c r="AB90" s="206">
        <f t="shared" si="93"/>
        <v>0</v>
      </c>
      <c r="AC90" s="70"/>
      <c r="AD90" s="208" t="e">
        <f t="shared" si="94"/>
        <v>#VALUE!</v>
      </c>
      <c r="AE90" s="207" t="e">
        <f t="shared" si="95"/>
        <v>#DIV/0!</v>
      </c>
      <c r="AF90" s="70"/>
      <c r="AG90" s="192" t="e">
        <f t="shared" si="96"/>
        <v>#VALUE!</v>
      </c>
      <c r="AH90" s="206">
        <f t="shared" si="97"/>
        <v>0</v>
      </c>
      <c r="AI90" s="70"/>
      <c r="AJ90" s="208" t="e">
        <f t="shared" si="98"/>
        <v>#VALUE!</v>
      </c>
      <c r="AK90" s="207" t="e">
        <f t="shared" si="99"/>
        <v>#DIV/0!</v>
      </c>
      <c r="AL90" s="70"/>
      <c r="AM90" s="192" t="e">
        <f t="shared" si="100"/>
        <v>#VALUE!</v>
      </c>
      <c r="AN90" s="206">
        <f t="shared" si="101"/>
        <v>0</v>
      </c>
      <c r="AO90" s="70"/>
      <c r="AP90" s="208" t="e">
        <f t="shared" si="102"/>
        <v>#VALUE!</v>
      </c>
      <c r="AQ90" s="207" t="e">
        <f t="shared" si="103"/>
        <v>#DIV/0!</v>
      </c>
      <c r="AR90" s="70"/>
      <c r="AS90" s="192" t="e">
        <f t="shared" si="104"/>
        <v>#VALUE!</v>
      </c>
      <c r="AT90" s="206">
        <f t="shared" si="105"/>
        <v>0</v>
      </c>
      <c r="AU90" s="70"/>
      <c r="AV90" s="208" t="e">
        <f t="shared" si="106"/>
        <v>#VALUE!</v>
      </c>
      <c r="AW90" s="207" t="e">
        <f t="shared" si="107"/>
        <v>#DIV/0!</v>
      </c>
      <c r="AX90" s="70"/>
      <c r="AY90" s="192" t="e">
        <f t="shared" si="108"/>
        <v>#VALUE!</v>
      </c>
      <c r="AZ90" s="206">
        <f t="shared" si="109"/>
        <v>0</v>
      </c>
      <c r="BA90" s="70"/>
      <c r="BB90" s="208" t="e">
        <f t="shared" si="110"/>
        <v>#VALUE!</v>
      </c>
      <c r="BC90" s="207" t="e">
        <f t="shared" si="111"/>
        <v>#DIV/0!</v>
      </c>
      <c r="BD90" s="70"/>
      <c r="BE90" s="192" t="e">
        <f t="shared" si="112"/>
        <v>#VALUE!</v>
      </c>
      <c r="BF90" s="206">
        <f t="shared" si="113"/>
        <v>0</v>
      </c>
      <c r="BG90" s="70"/>
      <c r="BH90" s="208" t="e">
        <f t="shared" si="114"/>
        <v>#VALUE!</v>
      </c>
      <c r="BI90" s="207" t="e">
        <f t="shared" si="115"/>
        <v>#DIV/0!</v>
      </c>
      <c r="BJ90" s="70"/>
      <c r="BK90" s="192" t="e">
        <f t="shared" si="116"/>
        <v>#VALUE!</v>
      </c>
      <c r="BL90" s="206">
        <f t="shared" si="117"/>
        <v>0</v>
      </c>
      <c r="BM90" s="70"/>
      <c r="BN90" s="208" t="e">
        <f t="shared" si="118"/>
        <v>#VALUE!</v>
      </c>
      <c r="BO90" s="207" t="e">
        <f t="shared" si="119"/>
        <v>#DIV/0!</v>
      </c>
      <c r="BP90" s="70"/>
      <c r="BQ90" s="192" t="e">
        <f t="shared" si="120"/>
        <v>#VALUE!</v>
      </c>
      <c r="BR90" s="206">
        <f t="shared" si="121"/>
        <v>0</v>
      </c>
      <c r="BS90" s="70"/>
      <c r="BT90" s="208" t="e">
        <f t="shared" si="122"/>
        <v>#VALUE!</v>
      </c>
      <c r="BU90" s="207" t="e">
        <f t="shared" si="123"/>
        <v>#DIV/0!</v>
      </c>
      <c r="BV90" s="70"/>
      <c r="BW90" s="192" t="e">
        <f t="shared" si="124"/>
        <v>#VALUE!</v>
      </c>
      <c r="BX90" s="206">
        <f t="shared" si="125"/>
        <v>0</v>
      </c>
      <c r="BY90" s="70"/>
      <c r="BZ90" s="208" t="e">
        <f t="shared" si="126"/>
        <v>#VALUE!</v>
      </c>
      <c r="CA90" s="207" t="e">
        <f t="shared" si="127"/>
        <v>#DIV/0!</v>
      </c>
      <c r="CB90" s="70"/>
      <c r="CC90" s="192" t="e">
        <f t="shared" si="128"/>
        <v>#VALUE!</v>
      </c>
      <c r="CD90" s="206">
        <f t="shared" si="129"/>
        <v>0</v>
      </c>
      <c r="CE90" s="70"/>
      <c r="CF90" s="208" t="e">
        <f t="shared" si="130"/>
        <v>#VALUE!</v>
      </c>
      <c r="CG90" s="207" t="e">
        <f t="shared" si="131"/>
        <v>#DIV/0!</v>
      </c>
      <c r="CH90" s="70"/>
      <c r="CI90" s="192" t="e">
        <f t="shared" si="132"/>
        <v>#VALUE!</v>
      </c>
      <c r="CJ90" s="207">
        <f t="shared" si="133"/>
        <v>0</v>
      </c>
      <c r="CK90" s="70">
        <f t="shared" si="134"/>
        <v>0</v>
      </c>
      <c r="CL90" s="192" t="e">
        <f t="shared" si="135"/>
        <v>#VALUE!</v>
      </c>
      <c r="CM90" s="207" t="e">
        <f t="shared" si="136"/>
        <v>#DIV/0!</v>
      </c>
      <c r="CN90" s="70">
        <f t="shared" si="137"/>
        <v>0</v>
      </c>
      <c r="CO90" s="192" t="e">
        <f t="shared" si="138"/>
        <v>#VALUE!</v>
      </c>
      <c r="CP90" s="207">
        <f t="shared" si="139"/>
        <v>100</v>
      </c>
      <c r="CQ90" s="70">
        <f t="shared" si="140"/>
        <v>1</v>
      </c>
      <c r="CR90" s="192" t="e">
        <f t="shared" si="141"/>
        <v>#VALUE!</v>
      </c>
      <c r="CS90" s="207" t="e">
        <f t="shared" si="142"/>
        <v>#DIV/0!</v>
      </c>
      <c r="CT90" s="70">
        <f t="shared" si="143"/>
        <v>0</v>
      </c>
      <c r="CU90" s="192" t="e">
        <f t="shared" si="144"/>
        <v>#VALUE!</v>
      </c>
      <c r="CV90" s="202">
        <f t="shared" si="145"/>
        <v>0</v>
      </c>
      <c r="CW90" s="70">
        <f t="shared" si="146"/>
        <v>0</v>
      </c>
      <c r="CX90" s="192" t="e">
        <f t="shared" si="147"/>
        <v>#VALUE!</v>
      </c>
      <c r="CY90" s="202">
        <f t="shared" si="148"/>
        <v>1</v>
      </c>
      <c r="CZ90" s="70">
        <f t="shared" si="149"/>
        <v>1</v>
      </c>
      <c r="DA90" s="192" t="e">
        <f t="shared" si="150"/>
        <v>#VALUE!</v>
      </c>
      <c r="DB90" s="211"/>
    </row>
    <row r="91" spans="1:106" s="4" customFormat="1" ht="28.5">
      <c r="A91" s="258" t="s">
        <v>748</v>
      </c>
      <c r="B91" s="482" t="s">
        <v>69</v>
      </c>
      <c r="C91" s="484" t="s">
        <v>538</v>
      </c>
      <c r="D91" s="260" t="s">
        <v>539</v>
      </c>
      <c r="E91" s="315" t="s">
        <v>669</v>
      </c>
      <c r="F91" s="489">
        <v>1061.32</v>
      </c>
      <c r="G91" s="478">
        <v>1</v>
      </c>
      <c r="H91" s="283">
        <f t="shared" si="78"/>
        <v>1</v>
      </c>
      <c r="I91" s="372">
        <f t="shared" si="78"/>
        <v>1</v>
      </c>
      <c r="J91" s="132">
        <f t="shared" si="151"/>
        <v>0</v>
      </c>
      <c r="K91" s="132">
        <f t="shared" si="152"/>
        <v>0</v>
      </c>
      <c r="L91" s="39" t="e">
        <f t="shared" si="153"/>
        <v>#VALUE!</v>
      </c>
      <c r="M91" s="40" t="e">
        <f t="shared" si="154"/>
        <v>#VALUE!</v>
      </c>
      <c r="N91" s="238" t="e">
        <f t="shared" si="155"/>
        <v>#VALUE!</v>
      </c>
      <c r="O91" s="238" t="e">
        <f t="shared" si="156"/>
        <v>#VALUE!</v>
      </c>
      <c r="P91" s="207">
        <f t="shared" si="85"/>
        <v>0</v>
      </c>
      <c r="Q91" s="70"/>
      <c r="R91" s="208" t="e">
        <f t="shared" si="86"/>
        <v>#VALUE!</v>
      </c>
      <c r="S91" s="207" t="e">
        <f t="shared" si="87"/>
        <v>#DIV/0!</v>
      </c>
      <c r="T91" s="70"/>
      <c r="U91" s="192" t="e">
        <f t="shared" si="88"/>
        <v>#VALUE!</v>
      </c>
      <c r="V91" s="206">
        <f t="shared" si="89"/>
        <v>0</v>
      </c>
      <c r="W91" s="70"/>
      <c r="X91" s="208" t="e">
        <f t="shared" si="90"/>
        <v>#VALUE!</v>
      </c>
      <c r="Y91" s="207" t="e">
        <f t="shared" si="91"/>
        <v>#DIV/0!</v>
      </c>
      <c r="Z91" s="70"/>
      <c r="AA91" s="192" t="e">
        <f t="shared" si="92"/>
        <v>#VALUE!</v>
      </c>
      <c r="AB91" s="206">
        <f t="shared" si="93"/>
        <v>0</v>
      </c>
      <c r="AC91" s="70"/>
      <c r="AD91" s="208" t="e">
        <f t="shared" si="94"/>
        <v>#VALUE!</v>
      </c>
      <c r="AE91" s="207" t="e">
        <f t="shared" si="95"/>
        <v>#DIV/0!</v>
      </c>
      <c r="AF91" s="70"/>
      <c r="AG91" s="192" t="e">
        <f t="shared" si="96"/>
        <v>#VALUE!</v>
      </c>
      <c r="AH91" s="206">
        <f t="shared" si="97"/>
        <v>0</v>
      </c>
      <c r="AI91" s="70"/>
      <c r="AJ91" s="208" t="e">
        <f t="shared" si="98"/>
        <v>#VALUE!</v>
      </c>
      <c r="AK91" s="207" t="e">
        <f t="shared" si="99"/>
        <v>#DIV/0!</v>
      </c>
      <c r="AL91" s="70"/>
      <c r="AM91" s="192" t="e">
        <f t="shared" si="100"/>
        <v>#VALUE!</v>
      </c>
      <c r="AN91" s="206">
        <f t="shared" si="101"/>
        <v>0</v>
      </c>
      <c r="AO91" s="70"/>
      <c r="AP91" s="208" t="e">
        <f t="shared" si="102"/>
        <v>#VALUE!</v>
      </c>
      <c r="AQ91" s="207" t="e">
        <f t="shared" si="103"/>
        <v>#DIV/0!</v>
      </c>
      <c r="AR91" s="70"/>
      <c r="AS91" s="192" t="e">
        <f t="shared" si="104"/>
        <v>#VALUE!</v>
      </c>
      <c r="AT91" s="206">
        <f t="shared" si="105"/>
        <v>0</v>
      </c>
      <c r="AU91" s="70"/>
      <c r="AV91" s="208" t="e">
        <f t="shared" si="106"/>
        <v>#VALUE!</v>
      </c>
      <c r="AW91" s="207" t="e">
        <f t="shared" si="107"/>
        <v>#DIV/0!</v>
      </c>
      <c r="AX91" s="70"/>
      <c r="AY91" s="192" t="e">
        <f t="shared" si="108"/>
        <v>#VALUE!</v>
      </c>
      <c r="AZ91" s="206">
        <f t="shared" si="109"/>
        <v>0</v>
      </c>
      <c r="BA91" s="70"/>
      <c r="BB91" s="208" t="e">
        <f t="shared" si="110"/>
        <v>#VALUE!</v>
      </c>
      <c r="BC91" s="207" t="e">
        <f t="shared" si="111"/>
        <v>#DIV/0!</v>
      </c>
      <c r="BD91" s="70"/>
      <c r="BE91" s="192" t="e">
        <f t="shared" si="112"/>
        <v>#VALUE!</v>
      </c>
      <c r="BF91" s="206">
        <f t="shared" si="113"/>
        <v>0</v>
      </c>
      <c r="BG91" s="70"/>
      <c r="BH91" s="208" t="e">
        <f t="shared" si="114"/>
        <v>#VALUE!</v>
      </c>
      <c r="BI91" s="207" t="e">
        <f t="shared" si="115"/>
        <v>#DIV/0!</v>
      </c>
      <c r="BJ91" s="70"/>
      <c r="BK91" s="192" t="e">
        <f t="shared" si="116"/>
        <v>#VALUE!</v>
      </c>
      <c r="BL91" s="206">
        <f t="shared" si="117"/>
        <v>0</v>
      </c>
      <c r="BM91" s="70"/>
      <c r="BN91" s="208" t="e">
        <f t="shared" si="118"/>
        <v>#VALUE!</v>
      </c>
      <c r="BO91" s="207" t="e">
        <f t="shared" si="119"/>
        <v>#DIV/0!</v>
      </c>
      <c r="BP91" s="70"/>
      <c r="BQ91" s="192" t="e">
        <f t="shared" si="120"/>
        <v>#VALUE!</v>
      </c>
      <c r="BR91" s="206">
        <f t="shared" si="121"/>
        <v>0</v>
      </c>
      <c r="BS91" s="70"/>
      <c r="BT91" s="208" t="e">
        <f t="shared" si="122"/>
        <v>#VALUE!</v>
      </c>
      <c r="BU91" s="207" t="e">
        <f t="shared" si="123"/>
        <v>#DIV/0!</v>
      </c>
      <c r="BV91" s="70"/>
      <c r="BW91" s="192" t="e">
        <f t="shared" si="124"/>
        <v>#VALUE!</v>
      </c>
      <c r="BX91" s="206">
        <f t="shared" si="125"/>
        <v>0</v>
      </c>
      <c r="BY91" s="70"/>
      <c r="BZ91" s="208" t="e">
        <f t="shared" si="126"/>
        <v>#VALUE!</v>
      </c>
      <c r="CA91" s="207" t="e">
        <f t="shared" si="127"/>
        <v>#DIV/0!</v>
      </c>
      <c r="CB91" s="70"/>
      <c r="CC91" s="192" t="e">
        <f t="shared" si="128"/>
        <v>#VALUE!</v>
      </c>
      <c r="CD91" s="206">
        <f t="shared" si="129"/>
        <v>0</v>
      </c>
      <c r="CE91" s="70"/>
      <c r="CF91" s="208" t="e">
        <f t="shared" si="130"/>
        <v>#VALUE!</v>
      </c>
      <c r="CG91" s="207" t="e">
        <f t="shared" si="131"/>
        <v>#DIV/0!</v>
      </c>
      <c r="CH91" s="70"/>
      <c r="CI91" s="192" t="e">
        <f t="shared" si="132"/>
        <v>#VALUE!</v>
      </c>
      <c r="CJ91" s="207">
        <f t="shared" si="133"/>
        <v>0</v>
      </c>
      <c r="CK91" s="70">
        <f t="shared" si="134"/>
        <v>0</v>
      </c>
      <c r="CL91" s="192" t="e">
        <f t="shared" si="135"/>
        <v>#VALUE!</v>
      </c>
      <c r="CM91" s="207" t="e">
        <f t="shared" si="136"/>
        <v>#DIV/0!</v>
      </c>
      <c r="CN91" s="70">
        <f t="shared" si="137"/>
        <v>0</v>
      </c>
      <c r="CO91" s="192" t="e">
        <f t="shared" si="138"/>
        <v>#VALUE!</v>
      </c>
      <c r="CP91" s="207">
        <f t="shared" si="139"/>
        <v>100</v>
      </c>
      <c r="CQ91" s="70">
        <f t="shared" si="140"/>
        <v>1</v>
      </c>
      <c r="CR91" s="192" t="e">
        <f t="shared" si="141"/>
        <v>#VALUE!</v>
      </c>
      <c r="CS91" s="207" t="e">
        <f t="shared" si="142"/>
        <v>#DIV/0!</v>
      </c>
      <c r="CT91" s="70">
        <f t="shared" si="143"/>
        <v>0</v>
      </c>
      <c r="CU91" s="192" t="e">
        <f t="shared" si="144"/>
        <v>#VALUE!</v>
      </c>
      <c r="CV91" s="202">
        <f t="shared" si="145"/>
        <v>0</v>
      </c>
      <c r="CW91" s="70">
        <f t="shared" si="146"/>
        <v>0</v>
      </c>
      <c r="CX91" s="192" t="e">
        <f t="shared" si="147"/>
        <v>#VALUE!</v>
      </c>
      <c r="CY91" s="202">
        <f t="shared" si="148"/>
        <v>1</v>
      </c>
      <c r="CZ91" s="70">
        <f t="shared" si="149"/>
        <v>1</v>
      </c>
      <c r="DA91" s="192" t="e">
        <f t="shared" si="150"/>
        <v>#VALUE!</v>
      </c>
      <c r="DB91" s="211"/>
    </row>
    <row r="92" spans="1:106" s="4" customFormat="1">
      <c r="A92" s="258" t="s">
        <v>749</v>
      </c>
      <c r="B92" s="482" t="s">
        <v>69</v>
      </c>
      <c r="C92" s="484" t="s">
        <v>76</v>
      </c>
      <c r="D92" s="485" t="s">
        <v>540</v>
      </c>
      <c r="E92" s="315" t="s">
        <v>669</v>
      </c>
      <c r="F92" s="489">
        <v>14.76</v>
      </c>
      <c r="G92" s="478">
        <v>1</v>
      </c>
      <c r="H92" s="283">
        <f t="shared" si="78"/>
        <v>1</v>
      </c>
      <c r="I92" s="372">
        <f t="shared" si="78"/>
        <v>1</v>
      </c>
      <c r="J92" s="132">
        <f t="shared" si="151"/>
        <v>0</v>
      </c>
      <c r="K92" s="132">
        <f t="shared" si="152"/>
        <v>0</v>
      </c>
      <c r="L92" s="39" t="e">
        <f t="shared" si="153"/>
        <v>#VALUE!</v>
      </c>
      <c r="M92" s="40" t="e">
        <f t="shared" si="154"/>
        <v>#VALUE!</v>
      </c>
      <c r="N92" s="238" t="e">
        <f t="shared" si="155"/>
        <v>#VALUE!</v>
      </c>
      <c r="O92" s="238" t="e">
        <f t="shared" si="156"/>
        <v>#VALUE!</v>
      </c>
      <c r="P92" s="207">
        <f t="shared" si="85"/>
        <v>0</v>
      </c>
      <c r="Q92" s="70"/>
      <c r="R92" s="208" t="e">
        <f t="shared" si="86"/>
        <v>#VALUE!</v>
      </c>
      <c r="S92" s="207" t="e">
        <f t="shared" si="87"/>
        <v>#DIV/0!</v>
      </c>
      <c r="T92" s="70"/>
      <c r="U92" s="192" t="e">
        <f t="shared" si="88"/>
        <v>#VALUE!</v>
      </c>
      <c r="V92" s="206">
        <f t="shared" si="89"/>
        <v>0</v>
      </c>
      <c r="W92" s="70"/>
      <c r="X92" s="208" t="e">
        <f t="shared" si="90"/>
        <v>#VALUE!</v>
      </c>
      <c r="Y92" s="207" t="e">
        <f t="shared" si="91"/>
        <v>#DIV/0!</v>
      </c>
      <c r="Z92" s="70"/>
      <c r="AA92" s="192" t="e">
        <f t="shared" si="92"/>
        <v>#VALUE!</v>
      </c>
      <c r="AB92" s="206">
        <f t="shared" si="93"/>
        <v>0</v>
      </c>
      <c r="AC92" s="70"/>
      <c r="AD92" s="208" t="e">
        <f t="shared" si="94"/>
        <v>#VALUE!</v>
      </c>
      <c r="AE92" s="207" t="e">
        <f t="shared" si="95"/>
        <v>#DIV/0!</v>
      </c>
      <c r="AF92" s="70"/>
      <c r="AG92" s="192" t="e">
        <f t="shared" si="96"/>
        <v>#VALUE!</v>
      </c>
      <c r="AH92" s="206">
        <f t="shared" si="97"/>
        <v>0</v>
      </c>
      <c r="AI92" s="70"/>
      <c r="AJ92" s="208" t="e">
        <f t="shared" si="98"/>
        <v>#VALUE!</v>
      </c>
      <c r="AK92" s="207" t="e">
        <f t="shared" si="99"/>
        <v>#DIV/0!</v>
      </c>
      <c r="AL92" s="70"/>
      <c r="AM92" s="192" t="e">
        <f t="shared" si="100"/>
        <v>#VALUE!</v>
      </c>
      <c r="AN92" s="206">
        <f t="shared" si="101"/>
        <v>0</v>
      </c>
      <c r="AO92" s="70"/>
      <c r="AP92" s="208" t="e">
        <f t="shared" si="102"/>
        <v>#VALUE!</v>
      </c>
      <c r="AQ92" s="207" t="e">
        <f t="shared" si="103"/>
        <v>#DIV/0!</v>
      </c>
      <c r="AR92" s="70"/>
      <c r="AS92" s="192" t="e">
        <f t="shared" si="104"/>
        <v>#VALUE!</v>
      </c>
      <c r="AT92" s="206">
        <f t="shared" si="105"/>
        <v>0</v>
      </c>
      <c r="AU92" s="70"/>
      <c r="AV92" s="208" t="e">
        <f t="shared" si="106"/>
        <v>#VALUE!</v>
      </c>
      <c r="AW92" s="207" t="e">
        <f t="shared" si="107"/>
        <v>#DIV/0!</v>
      </c>
      <c r="AX92" s="70"/>
      <c r="AY92" s="192" t="e">
        <f t="shared" si="108"/>
        <v>#VALUE!</v>
      </c>
      <c r="AZ92" s="206">
        <f t="shared" si="109"/>
        <v>0</v>
      </c>
      <c r="BA92" s="70"/>
      <c r="BB92" s="208" t="e">
        <f t="shared" si="110"/>
        <v>#VALUE!</v>
      </c>
      <c r="BC92" s="207" t="e">
        <f t="shared" si="111"/>
        <v>#DIV/0!</v>
      </c>
      <c r="BD92" s="70"/>
      <c r="BE92" s="192" t="e">
        <f t="shared" si="112"/>
        <v>#VALUE!</v>
      </c>
      <c r="BF92" s="206">
        <f t="shared" si="113"/>
        <v>0</v>
      </c>
      <c r="BG92" s="70"/>
      <c r="BH92" s="208" t="e">
        <f t="shared" si="114"/>
        <v>#VALUE!</v>
      </c>
      <c r="BI92" s="207" t="e">
        <f t="shared" si="115"/>
        <v>#DIV/0!</v>
      </c>
      <c r="BJ92" s="70"/>
      <c r="BK92" s="192" t="e">
        <f t="shared" si="116"/>
        <v>#VALUE!</v>
      </c>
      <c r="BL92" s="206">
        <f t="shared" si="117"/>
        <v>0</v>
      </c>
      <c r="BM92" s="70"/>
      <c r="BN92" s="208" t="e">
        <f t="shared" si="118"/>
        <v>#VALUE!</v>
      </c>
      <c r="BO92" s="207" t="e">
        <f t="shared" si="119"/>
        <v>#DIV/0!</v>
      </c>
      <c r="BP92" s="70"/>
      <c r="BQ92" s="192" t="e">
        <f t="shared" si="120"/>
        <v>#VALUE!</v>
      </c>
      <c r="BR92" s="206">
        <f t="shared" si="121"/>
        <v>0</v>
      </c>
      <c r="BS92" s="70"/>
      <c r="BT92" s="208" t="e">
        <f t="shared" si="122"/>
        <v>#VALUE!</v>
      </c>
      <c r="BU92" s="207" t="e">
        <f t="shared" si="123"/>
        <v>#DIV/0!</v>
      </c>
      <c r="BV92" s="70"/>
      <c r="BW92" s="192" t="e">
        <f t="shared" si="124"/>
        <v>#VALUE!</v>
      </c>
      <c r="BX92" s="206">
        <f t="shared" si="125"/>
        <v>0</v>
      </c>
      <c r="BY92" s="70"/>
      <c r="BZ92" s="208" t="e">
        <f t="shared" si="126"/>
        <v>#VALUE!</v>
      </c>
      <c r="CA92" s="207" t="e">
        <f t="shared" si="127"/>
        <v>#DIV/0!</v>
      </c>
      <c r="CB92" s="70"/>
      <c r="CC92" s="192" t="e">
        <f t="shared" si="128"/>
        <v>#VALUE!</v>
      </c>
      <c r="CD92" s="206">
        <f t="shared" si="129"/>
        <v>0</v>
      </c>
      <c r="CE92" s="70"/>
      <c r="CF92" s="208" t="e">
        <f t="shared" si="130"/>
        <v>#VALUE!</v>
      </c>
      <c r="CG92" s="207" t="e">
        <f t="shared" si="131"/>
        <v>#DIV/0!</v>
      </c>
      <c r="CH92" s="70"/>
      <c r="CI92" s="192" t="e">
        <f t="shared" si="132"/>
        <v>#VALUE!</v>
      </c>
      <c r="CJ92" s="207">
        <f t="shared" si="133"/>
        <v>0</v>
      </c>
      <c r="CK92" s="70">
        <f t="shared" si="134"/>
        <v>0</v>
      </c>
      <c r="CL92" s="192" t="e">
        <f t="shared" si="135"/>
        <v>#VALUE!</v>
      </c>
      <c r="CM92" s="207" t="e">
        <f t="shared" si="136"/>
        <v>#DIV/0!</v>
      </c>
      <c r="CN92" s="70">
        <f t="shared" si="137"/>
        <v>0</v>
      </c>
      <c r="CO92" s="192" t="e">
        <f t="shared" si="138"/>
        <v>#VALUE!</v>
      </c>
      <c r="CP92" s="207">
        <f t="shared" si="139"/>
        <v>100</v>
      </c>
      <c r="CQ92" s="70">
        <f t="shared" si="140"/>
        <v>1</v>
      </c>
      <c r="CR92" s="192" t="e">
        <f t="shared" si="141"/>
        <v>#VALUE!</v>
      </c>
      <c r="CS92" s="207" t="e">
        <f t="shared" si="142"/>
        <v>#DIV/0!</v>
      </c>
      <c r="CT92" s="70">
        <f t="shared" si="143"/>
        <v>0</v>
      </c>
      <c r="CU92" s="192" t="e">
        <f t="shared" si="144"/>
        <v>#VALUE!</v>
      </c>
      <c r="CV92" s="202">
        <f t="shared" si="145"/>
        <v>0</v>
      </c>
      <c r="CW92" s="70">
        <f t="shared" si="146"/>
        <v>0</v>
      </c>
      <c r="CX92" s="192" t="e">
        <f t="shared" si="147"/>
        <v>#VALUE!</v>
      </c>
      <c r="CY92" s="202">
        <f t="shared" si="148"/>
        <v>1</v>
      </c>
      <c r="CZ92" s="70">
        <f t="shared" si="149"/>
        <v>1</v>
      </c>
      <c r="DA92" s="192" t="e">
        <f t="shared" si="150"/>
        <v>#VALUE!</v>
      </c>
      <c r="DB92" s="211"/>
    </row>
    <row r="93" spans="1:106" s="4" customFormat="1">
      <c r="A93" s="258" t="s">
        <v>750</v>
      </c>
      <c r="B93" s="482" t="s">
        <v>69</v>
      </c>
      <c r="C93" s="484" t="s">
        <v>77</v>
      </c>
      <c r="D93" s="485" t="s">
        <v>541</v>
      </c>
      <c r="E93" s="315" t="s">
        <v>669</v>
      </c>
      <c r="F93" s="489">
        <v>15.5</v>
      </c>
      <c r="G93" s="478">
        <v>1</v>
      </c>
      <c r="H93" s="283">
        <f t="shared" si="78"/>
        <v>1</v>
      </c>
      <c r="I93" s="372">
        <f t="shared" si="78"/>
        <v>1</v>
      </c>
      <c r="J93" s="132">
        <f t="shared" si="151"/>
        <v>0</v>
      </c>
      <c r="K93" s="132">
        <f t="shared" si="152"/>
        <v>0</v>
      </c>
      <c r="L93" s="39" t="e">
        <f t="shared" si="153"/>
        <v>#VALUE!</v>
      </c>
      <c r="M93" s="40" t="e">
        <f t="shared" si="154"/>
        <v>#VALUE!</v>
      </c>
      <c r="N93" s="238" t="e">
        <f t="shared" si="155"/>
        <v>#VALUE!</v>
      </c>
      <c r="O93" s="238" t="e">
        <f t="shared" si="156"/>
        <v>#VALUE!</v>
      </c>
      <c r="P93" s="207">
        <f t="shared" si="85"/>
        <v>0</v>
      </c>
      <c r="Q93" s="70"/>
      <c r="R93" s="208" t="e">
        <f t="shared" si="86"/>
        <v>#VALUE!</v>
      </c>
      <c r="S93" s="207" t="e">
        <f t="shared" si="87"/>
        <v>#DIV/0!</v>
      </c>
      <c r="T93" s="70"/>
      <c r="U93" s="192" t="e">
        <f t="shared" si="88"/>
        <v>#VALUE!</v>
      </c>
      <c r="V93" s="206">
        <f t="shared" si="89"/>
        <v>0</v>
      </c>
      <c r="W93" s="70"/>
      <c r="X93" s="208" t="e">
        <f t="shared" si="90"/>
        <v>#VALUE!</v>
      </c>
      <c r="Y93" s="207" t="e">
        <f t="shared" si="91"/>
        <v>#DIV/0!</v>
      </c>
      <c r="Z93" s="70"/>
      <c r="AA93" s="192" t="e">
        <f t="shared" si="92"/>
        <v>#VALUE!</v>
      </c>
      <c r="AB93" s="206">
        <f t="shared" si="93"/>
        <v>0</v>
      </c>
      <c r="AC93" s="70"/>
      <c r="AD93" s="208" t="e">
        <f t="shared" si="94"/>
        <v>#VALUE!</v>
      </c>
      <c r="AE93" s="207" t="e">
        <f t="shared" si="95"/>
        <v>#DIV/0!</v>
      </c>
      <c r="AF93" s="70"/>
      <c r="AG93" s="192" t="e">
        <f t="shared" si="96"/>
        <v>#VALUE!</v>
      </c>
      <c r="AH93" s="206">
        <f t="shared" si="97"/>
        <v>0</v>
      </c>
      <c r="AI93" s="70"/>
      <c r="AJ93" s="208" t="e">
        <f t="shared" si="98"/>
        <v>#VALUE!</v>
      </c>
      <c r="AK93" s="207" t="e">
        <f t="shared" si="99"/>
        <v>#DIV/0!</v>
      </c>
      <c r="AL93" s="70"/>
      <c r="AM93" s="192" t="e">
        <f t="shared" si="100"/>
        <v>#VALUE!</v>
      </c>
      <c r="AN93" s="206">
        <f t="shared" si="101"/>
        <v>0</v>
      </c>
      <c r="AO93" s="70"/>
      <c r="AP93" s="208" t="e">
        <f t="shared" si="102"/>
        <v>#VALUE!</v>
      </c>
      <c r="AQ93" s="207" t="e">
        <f t="shared" si="103"/>
        <v>#DIV/0!</v>
      </c>
      <c r="AR93" s="70"/>
      <c r="AS93" s="192" t="e">
        <f t="shared" si="104"/>
        <v>#VALUE!</v>
      </c>
      <c r="AT93" s="206">
        <f t="shared" si="105"/>
        <v>0</v>
      </c>
      <c r="AU93" s="70"/>
      <c r="AV93" s="208" t="e">
        <f t="shared" si="106"/>
        <v>#VALUE!</v>
      </c>
      <c r="AW93" s="207" t="e">
        <f t="shared" si="107"/>
        <v>#DIV/0!</v>
      </c>
      <c r="AX93" s="70"/>
      <c r="AY93" s="192" t="e">
        <f t="shared" si="108"/>
        <v>#VALUE!</v>
      </c>
      <c r="AZ93" s="206">
        <f t="shared" si="109"/>
        <v>0</v>
      </c>
      <c r="BA93" s="70"/>
      <c r="BB93" s="208" t="e">
        <f t="shared" si="110"/>
        <v>#VALUE!</v>
      </c>
      <c r="BC93" s="207" t="e">
        <f t="shared" si="111"/>
        <v>#DIV/0!</v>
      </c>
      <c r="BD93" s="70"/>
      <c r="BE93" s="192" t="e">
        <f t="shared" si="112"/>
        <v>#VALUE!</v>
      </c>
      <c r="BF93" s="206">
        <f t="shared" si="113"/>
        <v>0</v>
      </c>
      <c r="BG93" s="70"/>
      <c r="BH93" s="208" t="e">
        <f t="shared" si="114"/>
        <v>#VALUE!</v>
      </c>
      <c r="BI93" s="207" t="e">
        <f t="shared" si="115"/>
        <v>#DIV/0!</v>
      </c>
      <c r="BJ93" s="70"/>
      <c r="BK93" s="192" t="e">
        <f t="shared" si="116"/>
        <v>#VALUE!</v>
      </c>
      <c r="BL93" s="206">
        <f t="shared" si="117"/>
        <v>0</v>
      </c>
      <c r="BM93" s="70"/>
      <c r="BN93" s="208" t="e">
        <f t="shared" si="118"/>
        <v>#VALUE!</v>
      </c>
      <c r="BO93" s="207" t="e">
        <f t="shared" si="119"/>
        <v>#DIV/0!</v>
      </c>
      <c r="BP93" s="70"/>
      <c r="BQ93" s="192" t="e">
        <f t="shared" si="120"/>
        <v>#VALUE!</v>
      </c>
      <c r="BR93" s="206">
        <f t="shared" si="121"/>
        <v>0</v>
      </c>
      <c r="BS93" s="70"/>
      <c r="BT93" s="208" t="e">
        <f t="shared" si="122"/>
        <v>#VALUE!</v>
      </c>
      <c r="BU93" s="207" t="e">
        <f t="shared" si="123"/>
        <v>#DIV/0!</v>
      </c>
      <c r="BV93" s="70"/>
      <c r="BW93" s="192" t="e">
        <f t="shared" si="124"/>
        <v>#VALUE!</v>
      </c>
      <c r="BX93" s="206">
        <f t="shared" si="125"/>
        <v>0</v>
      </c>
      <c r="BY93" s="70"/>
      <c r="BZ93" s="208" t="e">
        <f t="shared" si="126"/>
        <v>#VALUE!</v>
      </c>
      <c r="CA93" s="207" t="e">
        <f t="shared" si="127"/>
        <v>#DIV/0!</v>
      </c>
      <c r="CB93" s="70"/>
      <c r="CC93" s="192" t="e">
        <f t="shared" si="128"/>
        <v>#VALUE!</v>
      </c>
      <c r="CD93" s="206">
        <f t="shared" si="129"/>
        <v>0</v>
      </c>
      <c r="CE93" s="70"/>
      <c r="CF93" s="208" t="e">
        <f t="shared" si="130"/>
        <v>#VALUE!</v>
      </c>
      <c r="CG93" s="207" t="e">
        <f t="shared" si="131"/>
        <v>#DIV/0!</v>
      </c>
      <c r="CH93" s="70"/>
      <c r="CI93" s="192" t="e">
        <f t="shared" si="132"/>
        <v>#VALUE!</v>
      </c>
      <c r="CJ93" s="207">
        <f t="shared" si="133"/>
        <v>0</v>
      </c>
      <c r="CK93" s="70">
        <f t="shared" si="134"/>
        <v>0</v>
      </c>
      <c r="CL93" s="192" t="e">
        <f t="shared" si="135"/>
        <v>#VALUE!</v>
      </c>
      <c r="CM93" s="207" t="e">
        <f t="shared" si="136"/>
        <v>#DIV/0!</v>
      </c>
      <c r="CN93" s="70">
        <f t="shared" si="137"/>
        <v>0</v>
      </c>
      <c r="CO93" s="192" t="e">
        <f t="shared" si="138"/>
        <v>#VALUE!</v>
      </c>
      <c r="CP93" s="207">
        <f t="shared" si="139"/>
        <v>100</v>
      </c>
      <c r="CQ93" s="70">
        <f t="shared" si="140"/>
        <v>1</v>
      </c>
      <c r="CR93" s="192" t="e">
        <f t="shared" si="141"/>
        <v>#VALUE!</v>
      </c>
      <c r="CS93" s="207" t="e">
        <f t="shared" si="142"/>
        <v>#DIV/0!</v>
      </c>
      <c r="CT93" s="70">
        <f t="shared" si="143"/>
        <v>0</v>
      </c>
      <c r="CU93" s="192" t="e">
        <f t="shared" si="144"/>
        <v>#VALUE!</v>
      </c>
      <c r="CV93" s="202">
        <f t="shared" si="145"/>
        <v>0</v>
      </c>
      <c r="CW93" s="70">
        <f t="shared" si="146"/>
        <v>0</v>
      </c>
      <c r="CX93" s="192" t="e">
        <f t="shared" si="147"/>
        <v>#VALUE!</v>
      </c>
      <c r="CY93" s="202">
        <f t="shared" si="148"/>
        <v>1</v>
      </c>
      <c r="CZ93" s="70">
        <f t="shared" si="149"/>
        <v>1</v>
      </c>
      <c r="DA93" s="192" t="e">
        <f t="shared" si="150"/>
        <v>#VALUE!</v>
      </c>
      <c r="DB93" s="211"/>
    </row>
    <row r="94" spans="1:106" s="4" customFormat="1">
      <c r="A94" s="258" t="s">
        <v>751</v>
      </c>
      <c r="B94" s="482" t="s">
        <v>69</v>
      </c>
      <c r="C94" s="484" t="s">
        <v>542</v>
      </c>
      <c r="D94" s="485" t="s">
        <v>543</v>
      </c>
      <c r="E94" s="315" t="s">
        <v>669</v>
      </c>
      <c r="F94" s="489">
        <v>13.22</v>
      </c>
      <c r="G94" s="478">
        <v>5</v>
      </c>
      <c r="H94" s="283">
        <f t="shared" si="78"/>
        <v>5</v>
      </c>
      <c r="I94" s="372">
        <f t="shared" si="78"/>
        <v>5</v>
      </c>
      <c r="J94" s="132">
        <f t="shared" si="151"/>
        <v>0</v>
      </c>
      <c r="K94" s="132">
        <f t="shared" si="152"/>
        <v>0</v>
      </c>
      <c r="L94" s="39" t="e">
        <f t="shared" si="153"/>
        <v>#VALUE!</v>
      </c>
      <c r="M94" s="40" t="e">
        <f t="shared" si="154"/>
        <v>#VALUE!</v>
      </c>
      <c r="N94" s="238" t="e">
        <f t="shared" si="155"/>
        <v>#VALUE!</v>
      </c>
      <c r="O94" s="238" t="e">
        <f t="shared" si="156"/>
        <v>#VALUE!</v>
      </c>
      <c r="P94" s="207">
        <f t="shared" si="85"/>
        <v>0</v>
      </c>
      <c r="Q94" s="70"/>
      <c r="R94" s="208" t="e">
        <f t="shared" si="86"/>
        <v>#VALUE!</v>
      </c>
      <c r="S94" s="207" t="e">
        <f t="shared" si="87"/>
        <v>#DIV/0!</v>
      </c>
      <c r="T94" s="70"/>
      <c r="U94" s="192" t="e">
        <f t="shared" si="88"/>
        <v>#VALUE!</v>
      </c>
      <c r="V94" s="206">
        <f t="shared" si="89"/>
        <v>0</v>
      </c>
      <c r="W94" s="70"/>
      <c r="X94" s="208" t="e">
        <f t="shared" si="90"/>
        <v>#VALUE!</v>
      </c>
      <c r="Y94" s="207" t="e">
        <f t="shared" si="91"/>
        <v>#DIV/0!</v>
      </c>
      <c r="Z94" s="70"/>
      <c r="AA94" s="192" t="e">
        <f t="shared" si="92"/>
        <v>#VALUE!</v>
      </c>
      <c r="AB94" s="206">
        <f t="shared" si="93"/>
        <v>0</v>
      </c>
      <c r="AC94" s="70"/>
      <c r="AD94" s="208" t="e">
        <f t="shared" si="94"/>
        <v>#VALUE!</v>
      </c>
      <c r="AE94" s="207" t="e">
        <f t="shared" si="95"/>
        <v>#DIV/0!</v>
      </c>
      <c r="AF94" s="70"/>
      <c r="AG94" s="192" t="e">
        <f t="shared" si="96"/>
        <v>#VALUE!</v>
      </c>
      <c r="AH94" s="206">
        <f t="shared" si="97"/>
        <v>0</v>
      </c>
      <c r="AI94" s="70"/>
      <c r="AJ94" s="208" t="e">
        <f t="shared" si="98"/>
        <v>#VALUE!</v>
      </c>
      <c r="AK94" s="207" t="e">
        <f t="shared" si="99"/>
        <v>#DIV/0!</v>
      </c>
      <c r="AL94" s="70"/>
      <c r="AM94" s="192" t="e">
        <f t="shared" si="100"/>
        <v>#VALUE!</v>
      </c>
      <c r="AN94" s="206">
        <f t="shared" si="101"/>
        <v>0</v>
      </c>
      <c r="AO94" s="70"/>
      <c r="AP94" s="208" t="e">
        <f t="shared" si="102"/>
        <v>#VALUE!</v>
      </c>
      <c r="AQ94" s="207" t="e">
        <f t="shared" si="103"/>
        <v>#DIV/0!</v>
      </c>
      <c r="AR94" s="70"/>
      <c r="AS94" s="192" t="e">
        <f t="shared" si="104"/>
        <v>#VALUE!</v>
      </c>
      <c r="AT94" s="206">
        <f t="shared" si="105"/>
        <v>0</v>
      </c>
      <c r="AU94" s="70"/>
      <c r="AV94" s="208" t="e">
        <f t="shared" si="106"/>
        <v>#VALUE!</v>
      </c>
      <c r="AW94" s="207" t="e">
        <f t="shared" si="107"/>
        <v>#DIV/0!</v>
      </c>
      <c r="AX94" s="70"/>
      <c r="AY94" s="192" t="e">
        <f t="shared" si="108"/>
        <v>#VALUE!</v>
      </c>
      <c r="AZ94" s="206">
        <f t="shared" si="109"/>
        <v>0</v>
      </c>
      <c r="BA94" s="70"/>
      <c r="BB94" s="208" t="e">
        <f t="shared" si="110"/>
        <v>#VALUE!</v>
      </c>
      <c r="BC94" s="207" t="e">
        <f t="shared" si="111"/>
        <v>#DIV/0!</v>
      </c>
      <c r="BD94" s="70"/>
      <c r="BE94" s="192" t="e">
        <f t="shared" si="112"/>
        <v>#VALUE!</v>
      </c>
      <c r="BF94" s="206">
        <f t="shared" si="113"/>
        <v>0</v>
      </c>
      <c r="BG94" s="70"/>
      <c r="BH94" s="208" t="e">
        <f t="shared" si="114"/>
        <v>#VALUE!</v>
      </c>
      <c r="BI94" s="207" t="e">
        <f t="shared" si="115"/>
        <v>#DIV/0!</v>
      </c>
      <c r="BJ94" s="70"/>
      <c r="BK94" s="192" t="e">
        <f t="shared" si="116"/>
        <v>#VALUE!</v>
      </c>
      <c r="BL94" s="206">
        <f t="shared" si="117"/>
        <v>0</v>
      </c>
      <c r="BM94" s="70"/>
      <c r="BN94" s="208" t="e">
        <f t="shared" si="118"/>
        <v>#VALUE!</v>
      </c>
      <c r="BO94" s="207" t="e">
        <f t="shared" si="119"/>
        <v>#DIV/0!</v>
      </c>
      <c r="BP94" s="70"/>
      <c r="BQ94" s="192" t="e">
        <f t="shared" si="120"/>
        <v>#VALUE!</v>
      </c>
      <c r="BR94" s="206">
        <f t="shared" si="121"/>
        <v>0</v>
      </c>
      <c r="BS94" s="70"/>
      <c r="BT94" s="208" t="e">
        <f t="shared" si="122"/>
        <v>#VALUE!</v>
      </c>
      <c r="BU94" s="207" t="e">
        <f t="shared" si="123"/>
        <v>#DIV/0!</v>
      </c>
      <c r="BV94" s="70"/>
      <c r="BW94" s="192" t="e">
        <f t="shared" si="124"/>
        <v>#VALUE!</v>
      </c>
      <c r="BX94" s="206">
        <f t="shared" si="125"/>
        <v>0</v>
      </c>
      <c r="BY94" s="70"/>
      <c r="BZ94" s="208" t="e">
        <f t="shared" si="126"/>
        <v>#VALUE!</v>
      </c>
      <c r="CA94" s="207" t="e">
        <f t="shared" si="127"/>
        <v>#DIV/0!</v>
      </c>
      <c r="CB94" s="70"/>
      <c r="CC94" s="192" t="e">
        <f t="shared" si="128"/>
        <v>#VALUE!</v>
      </c>
      <c r="CD94" s="206">
        <f t="shared" si="129"/>
        <v>0</v>
      </c>
      <c r="CE94" s="70"/>
      <c r="CF94" s="208" t="e">
        <f t="shared" si="130"/>
        <v>#VALUE!</v>
      </c>
      <c r="CG94" s="207" t="e">
        <f t="shared" si="131"/>
        <v>#DIV/0!</v>
      </c>
      <c r="CH94" s="70"/>
      <c r="CI94" s="192" t="e">
        <f t="shared" si="132"/>
        <v>#VALUE!</v>
      </c>
      <c r="CJ94" s="207">
        <f t="shared" si="133"/>
        <v>0</v>
      </c>
      <c r="CK94" s="70">
        <f t="shared" si="134"/>
        <v>0</v>
      </c>
      <c r="CL94" s="192" t="e">
        <f t="shared" si="135"/>
        <v>#VALUE!</v>
      </c>
      <c r="CM94" s="207" t="e">
        <f t="shared" si="136"/>
        <v>#DIV/0!</v>
      </c>
      <c r="CN94" s="70">
        <f t="shared" si="137"/>
        <v>0</v>
      </c>
      <c r="CO94" s="192" t="e">
        <f t="shared" si="138"/>
        <v>#VALUE!</v>
      </c>
      <c r="CP94" s="207">
        <f t="shared" si="139"/>
        <v>100</v>
      </c>
      <c r="CQ94" s="70">
        <f t="shared" si="140"/>
        <v>5</v>
      </c>
      <c r="CR94" s="192" t="e">
        <f t="shared" si="141"/>
        <v>#VALUE!</v>
      </c>
      <c r="CS94" s="207" t="e">
        <f t="shared" si="142"/>
        <v>#DIV/0!</v>
      </c>
      <c r="CT94" s="70">
        <f t="shared" si="143"/>
        <v>0</v>
      </c>
      <c r="CU94" s="192" t="e">
        <f t="shared" si="144"/>
        <v>#VALUE!</v>
      </c>
      <c r="CV94" s="202">
        <f t="shared" si="145"/>
        <v>0</v>
      </c>
      <c r="CW94" s="70">
        <f t="shared" si="146"/>
        <v>0</v>
      </c>
      <c r="CX94" s="192" t="e">
        <f t="shared" si="147"/>
        <v>#VALUE!</v>
      </c>
      <c r="CY94" s="202">
        <f t="shared" si="148"/>
        <v>1</v>
      </c>
      <c r="CZ94" s="70">
        <f t="shared" si="149"/>
        <v>5</v>
      </c>
      <c r="DA94" s="192" t="e">
        <f t="shared" si="150"/>
        <v>#VALUE!</v>
      </c>
      <c r="DB94" s="211"/>
    </row>
    <row r="95" spans="1:106" s="4" customFormat="1">
      <c r="A95" s="258" t="s">
        <v>657</v>
      </c>
      <c r="B95" s="482" t="s">
        <v>69</v>
      </c>
      <c r="C95" s="484" t="s">
        <v>544</v>
      </c>
      <c r="D95" s="485" t="s">
        <v>545</v>
      </c>
      <c r="E95" s="315" t="s">
        <v>669</v>
      </c>
      <c r="F95" s="489">
        <v>15.47</v>
      </c>
      <c r="G95" s="478">
        <v>3</v>
      </c>
      <c r="H95" s="283">
        <f t="shared" ref="H95:I111" si="157">G95</f>
        <v>3</v>
      </c>
      <c r="I95" s="372">
        <f t="shared" si="157"/>
        <v>3</v>
      </c>
      <c r="J95" s="132">
        <f t="shared" si="151"/>
        <v>0</v>
      </c>
      <c r="K95" s="132">
        <f t="shared" si="152"/>
        <v>0</v>
      </c>
      <c r="L95" s="39" t="e">
        <f t="shared" si="153"/>
        <v>#VALUE!</v>
      </c>
      <c r="M95" s="40" t="e">
        <f t="shared" si="154"/>
        <v>#VALUE!</v>
      </c>
      <c r="N95" s="238" t="e">
        <f t="shared" si="155"/>
        <v>#VALUE!</v>
      </c>
      <c r="O95" s="238" t="e">
        <f t="shared" si="156"/>
        <v>#VALUE!</v>
      </c>
      <c r="P95" s="207">
        <f t="shared" si="85"/>
        <v>0</v>
      </c>
      <c r="Q95" s="70"/>
      <c r="R95" s="208" t="e">
        <f t="shared" si="86"/>
        <v>#VALUE!</v>
      </c>
      <c r="S95" s="207" t="e">
        <f t="shared" si="87"/>
        <v>#DIV/0!</v>
      </c>
      <c r="T95" s="70"/>
      <c r="U95" s="192" t="e">
        <f t="shared" si="88"/>
        <v>#VALUE!</v>
      </c>
      <c r="V95" s="206">
        <f t="shared" si="89"/>
        <v>0</v>
      </c>
      <c r="W95" s="70"/>
      <c r="X95" s="208" t="e">
        <f t="shared" si="90"/>
        <v>#VALUE!</v>
      </c>
      <c r="Y95" s="207" t="e">
        <f t="shared" si="91"/>
        <v>#DIV/0!</v>
      </c>
      <c r="Z95" s="70"/>
      <c r="AA95" s="192" t="e">
        <f t="shared" si="92"/>
        <v>#VALUE!</v>
      </c>
      <c r="AB95" s="206">
        <f t="shared" si="93"/>
        <v>0</v>
      </c>
      <c r="AC95" s="70"/>
      <c r="AD95" s="208" t="e">
        <f t="shared" si="94"/>
        <v>#VALUE!</v>
      </c>
      <c r="AE95" s="207" t="e">
        <f t="shared" si="95"/>
        <v>#DIV/0!</v>
      </c>
      <c r="AF95" s="70"/>
      <c r="AG95" s="192" t="e">
        <f t="shared" si="96"/>
        <v>#VALUE!</v>
      </c>
      <c r="AH95" s="206">
        <f t="shared" si="97"/>
        <v>0</v>
      </c>
      <c r="AI95" s="70"/>
      <c r="AJ95" s="208" t="e">
        <f t="shared" si="98"/>
        <v>#VALUE!</v>
      </c>
      <c r="AK95" s="207" t="e">
        <f t="shared" si="99"/>
        <v>#DIV/0!</v>
      </c>
      <c r="AL95" s="70"/>
      <c r="AM95" s="192" t="e">
        <f t="shared" si="100"/>
        <v>#VALUE!</v>
      </c>
      <c r="AN95" s="206">
        <f t="shared" si="101"/>
        <v>0</v>
      </c>
      <c r="AO95" s="70"/>
      <c r="AP95" s="208" t="e">
        <f t="shared" si="102"/>
        <v>#VALUE!</v>
      </c>
      <c r="AQ95" s="207" t="e">
        <f t="shared" si="103"/>
        <v>#DIV/0!</v>
      </c>
      <c r="AR95" s="70"/>
      <c r="AS95" s="192" t="e">
        <f t="shared" si="104"/>
        <v>#VALUE!</v>
      </c>
      <c r="AT95" s="206">
        <f t="shared" si="105"/>
        <v>0</v>
      </c>
      <c r="AU95" s="70"/>
      <c r="AV95" s="208" t="e">
        <f t="shared" si="106"/>
        <v>#VALUE!</v>
      </c>
      <c r="AW95" s="207" t="e">
        <f t="shared" si="107"/>
        <v>#DIV/0!</v>
      </c>
      <c r="AX95" s="70"/>
      <c r="AY95" s="192" t="e">
        <f t="shared" si="108"/>
        <v>#VALUE!</v>
      </c>
      <c r="AZ95" s="206">
        <f t="shared" si="109"/>
        <v>0</v>
      </c>
      <c r="BA95" s="70"/>
      <c r="BB95" s="208" t="e">
        <f t="shared" si="110"/>
        <v>#VALUE!</v>
      </c>
      <c r="BC95" s="207" t="e">
        <f t="shared" si="111"/>
        <v>#DIV/0!</v>
      </c>
      <c r="BD95" s="70"/>
      <c r="BE95" s="192" t="e">
        <f t="shared" si="112"/>
        <v>#VALUE!</v>
      </c>
      <c r="BF95" s="206">
        <f t="shared" si="113"/>
        <v>0</v>
      </c>
      <c r="BG95" s="70"/>
      <c r="BH95" s="208" t="e">
        <f t="shared" si="114"/>
        <v>#VALUE!</v>
      </c>
      <c r="BI95" s="207" t="e">
        <f t="shared" si="115"/>
        <v>#DIV/0!</v>
      </c>
      <c r="BJ95" s="70"/>
      <c r="BK95" s="192" t="e">
        <f t="shared" si="116"/>
        <v>#VALUE!</v>
      </c>
      <c r="BL95" s="206">
        <f t="shared" si="117"/>
        <v>0</v>
      </c>
      <c r="BM95" s="70"/>
      <c r="BN95" s="208" t="e">
        <f t="shared" si="118"/>
        <v>#VALUE!</v>
      </c>
      <c r="BO95" s="207" t="e">
        <f t="shared" si="119"/>
        <v>#DIV/0!</v>
      </c>
      <c r="BP95" s="70"/>
      <c r="BQ95" s="192" t="e">
        <f t="shared" si="120"/>
        <v>#VALUE!</v>
      </c>
      <c r="BR95" s="206">
        <f t="shared" si="121"/>
        <v>0</v>
      </c>
      <c r="BS95" s="70"/>
      <c r="BT95" s="208" t="e">
        <f t="shared" si="122"/>
        <v>#VALUE!</v>
      </c>
      <c r="BU95" s="207" t="e">
        <f t="shared" si="123"/>
        <v>#DIV/0!</v>
      </c>
      <c r="BV95" s="70"/>
      <c r="BW95" s="192" t="e">
        <f t="shared" si="124"/>
        <v>#VALUE!</v>
      </c>
      <c r="BX95" s="206">
        <f t="shared" si="125"/>
        <v>0</v>
      </c>
      <c r="BY95" s="70"/>
      <c r="BZ95" s="208" t="e">
        <f t="shared" si="126"/>
        <v>#VALUE!</v>
      </c>
      <c r="CA95" s="207" t="e">
        <f t="shared" si="127"/>
        <v>#DIV/0!</v>
      </c>
      <c r="CB95" s="70"/>
      <c r="CC95" s="192" t="e">
        <f t="shared" si="128"/>
        <v>#VALUE!</v>
      </c>
      <c r="CD95" s="206">
        <f t="shared" si="129"/>
        <v>0</v>
      </c>
      <c r="CE95" s="70"/>
      <c r="CF95" s="208" t="e">
        <f t="shared" si="130"/>
        <v>#VALUE!</v>
      </c>
      <c r="CG95" s="207" t="e">
        <f t="shared" si="131"/>
        <v>#DIV/0!</v>
      </c>
      <c r="CH95" s="70"/>
      <c r="CI95" s="192" t="e">
        <f t="shared" si="132"/>
        <v>#VALUE!</v>
      </c>
      <c r="CJ95" s="207">
        <f t="shared" si="133"/>
        <v>0</v>
      </c>
      <c r="CK95" s="70">
        <f t="shared" si="134"/>
        <v>0</v>
      </c>
      <c r="CL95" s="192" t="e">
        <f t="shared" si="135"/>
        <v>#VALUE!</v>
      </c>
      <c r="CM95" s="207" t="e">
        <f t="shared" si="136"/>
        <v>#DIV/0!</v>
      </c>
      <c r="CN95" s="70">
        <f t="shared" si="137"/>
        <v>0</v>
      </c>
      <c r="CO95" s="192" t="e">
        <f t="shared" si="138"/>
        <v>#VALUE!</v>
      </c>
      <c r="CP95" s="207">
        <f t="shared" si="139"/>
        <v>100</v>
      </c>
      <c r="CQ95" s="70">
        <f t="shared" si="140"/>
        <v>3</v>
      </c>
      <c r="CR95" s="192" t="e">
        <f t="shared" si="141"/>
        <v>#VALUE!</v>
      </c>
      <c r="CS95" s="207" t="e">
        <f t="shared" si="142"/>
        <v>#DIV/0!</v>
      </c>
      <c r="CT95" s="70">
        <f t="shared" si="143"/>
        <v>0</v>
      </c>
      <c r="CU95" s="192" t="e">
        <f t="shared" si="144"/>
        <v>#VALUE!</v>
      </c>
      <c r="CV95" s="202">
        <f t="shared" si="145"/>
        <v>0</v>
      </c>
      <c r="CW95" s="70">
        <f t="shared" si="146"/>
        <v>0</v>
      </c>
      <c r="CX95" s="192" t="e">
        <f t="shared" si="147"/>
        <v>#VALUE!</v>
      </c>
      <c r="CY95" s="202">
        <f t="shared" si="148"/>
        <v>1</v>
      </c>
      <c r="CZ95" s="70">
        <f t="shared" si="149"/>
        <v>3</v>
      </c>
      <c r="DA95" s="192" t="e">
        <f t="shared" si="150"/>
        <v>#VALUE!</v>
      </c>
      <c r="DB95" s="211"/>
    </row>
    <row r="96" spans="1:106" s="4" customFormat="1">
      <c r="A96" s="258" t="s">
        <v>658</v>
      </c>
      <c r="B96" s="482" t="s">
        <v>69</v>
      </c>
      <c r="C96" s="487" t="s">
        <v>78</v>
      </c>
      <c r="D96" s="485" t="s">
        <v>546</v>
      </c>
      <c r="E96" s="315" t="s">
        <v>669</v>
      </c>
      <c r="F96" s="477">
        <v>96.94</v>
      </c>
      <c r="G96" s="478">
        <v>2</v>
      </c>
      <c r="H96" s="283">
        <f t="shared" si="157"/>
        <v>2</v>
      </c>
      <c r="I96" s="372">
        <f t="shared" si="157"/>
        <v>2</v>
      </c>
      <c r="J96" s="132">
        <f t="shared" si="151"/>
        <v>0</v>
      </c>
      <c r="K96" s="132">
        <f t="shared" si="152"/>
        <v>0</v>
      </c>
      <c r="L96" s="39" t="e">
        <f t="shared" si="153"/>
        <v>#VALUE!</v>
      </c>
      <c r="M96" s="40" t="e">
        <f t="shared" si="154"/>
        <v>#VALUE!</v>
      </c>
      <c r="N96" s="238" t="e">
        <f t="shared" si="155"/>
        <v>#VALUE!</v>
      </c>
      <c r="O96" s="238" t="e">
        <f t="shared" si="156"/>
        <v>#VALUE!</v>
      </c>
      <c r="P96" s="207">
        <f t="shared" si="85"/>
        <v>0</v>
      </c>
      <c r="Q96" s="70"/>
      <c r="R96" s="208" t="e">
        <f t="shared" si="86"/>
        <v>#VALUE!</v>
      </c>
      <c r="S96" s="207" t="e">
        <f t="shared" si="87"/>
        <v>#DIV/0!</v>
      </c>
      <c r="T96" s="70"/>
      <c r="U96" s="192" t="e">
        <f t="shared" si="88"/>
        <v>#VALUE!</v>
      </c>
      <c r="V96" s="206">
        <f t="shared" si="89"/>
        <v>0</v>
      </c>
      <c r="W96" s="70"/>
      <c r="X96" s="208" t="e">
        <f t="shared" si="90"/>
        <v>#VALUE!</v>
      </c>
      <c r="Y96" s="207" t="e">
        <f t="shared" si="91"/>
        <v>#DIV/0!</v>
      </c>
      <c r="Z96" s="70"/>
      <c r="AA96" s="192" t="e">
        <f t="shared" si="92"/>
        <v>#VALUE!</v>
      </c>
      <c r="AB96" s="206">
        <f t="shared" si="93"/>
        <v>0</v>
      </c>
      <c r="AC96" s="70"/>
      <c r="AD96" s="208" t="e">
        <f t="shared" si="94"/>
        <v>#VALUE!</v>
      </c>
      <c r="AE96" s="207" t="e">
        <f t="shared" si="95"/>
        <v>#DIV/0!</v>
      </c>
      <c r="AF96" s="70"/>
      <c r="AG96" s="192" t="e">
        <f t="shared" si="96"/>
        <v>#VALUE!</v>
      </c>
      <c r="AH96" s="206">
        <f t="shared" si="97"/>
        <v>0</v>
      </c>
      <c r="AI96" s="70"/>
      <c r="AJ96" s="208" t="e">
        <f t="shared" si="98"/>
        <v>#VALUE!</v>
      </c>
      <c r="AK96" s="207" t="e">
        <f t="shared" si="99"/>
        <v>#DIV/0!</v>
      </c>
      <c r="AL96" s="70"/>
      <c r="AM96" s="192" t="e">
        <f t="shared" si="100"/>
        <v>#VALUE!</v>
      </c>
      <c r="AN96" s="206">
        <f t="shared" si="101"/>
        <v>0</v>
      </c>
      <c r="AO96" s="70"/>
      <c r="AP96" s="208" t="e">
        <f t="shared" si="102"/>
        <v>#VALUE!</v>
      </c>
      <c r="AQ96" s="207" t="e">
        <f t="shared" si="103"/>
        <v>#DIV/0!</v>
      </c>
      <c r="AR96" s="70"/>
      <c r="AS96" s="192" t="e">
        <f t="shared" si="104"/>
        <v>#VALUE!</v>
      </c>
      <c r="AT96" s="206">
        <f t="shared" si="105"/>
        <v>0</v>
      </c>
      <c r="AU96" s="70"/>
      <c r="AV96" s="208" t="e">
        <f t="shared" si="106"/>
        <v>#VALUE!</v>
      </c>
      <c r="AW96" s="207" t="e">
        <f t="shared" si="107"/>
        <v>#DIV/0!</v>
      </c>
      <c r="AX96" s="70"/>
      <c r="AY96" s="192" t="e">
        <f t="shared" si="108"/>
        <v>#VALUE!</v>
      </c>
      <c r="AZ96" s="206">
        <f t="shared" si="109"/>
        <v>0</v>
      </c>
      <c r="BA96" s="70"/>
      <c r="BB96" s="208" t="e">
        <f t="shared" si="110"/>
        <v>#VALUE!</v>
      </c>
      <c r="BC96" s="207" t="e">
        <f t="shared" si="111"/>
        <v>#DIV/0!</v>
      </c>
      <c r="BD96" s="70"/>
      <c r="BE96" s="192" t="e">
        <f t="shared" si="112"/>
        <v>#VALUE!</v>
      </c>
      <c r="BF96" s="206">
        <f t="shared" si="113"/>
        <v>0</v>
      </c>
      <c r="BG96" s="70"/>
      <c r="BH96" s="208" t="e">
        <f t="shared" si="114"/>
        <v>#VALUE!</v>
      </c>
      <c r="BI96" s="207" t="e">
        <f t="shared" si="115"/>
        <v>#DIV/0!</v>
      </c>
      <c r="BJ96" s="70"/>
      <c r="BK96" s="192" t="e">
        <f t="shared" si="116"/>
        <v>#VALUE!</v>
      </c>
      <c r="BL96" s="206">
        <f t="shared" si="117"/>
        <v>0</v>
      </c>
      <c r="BM96" s="70"/>
      <c r="BN96" s="208" t="e">
        <f t="shared" si="118"/>
        <v>#VALUE!</v>
      </c>
      <c r="BO96" s="207" t="e">
        <f t="shared" si="119"/>
        <v>#DIV/0!</v>
      </c>
      <c r="BP96" s="70"/>
      <c r="BQ96" s="192" t="e">
        <f t="shared" si="120"/>
        <v>#VALUE!</v>
      </c>
      <c r="BR96" s="206">
        <f t="shared" si="121"/>
        <v>0</v>
      </c>
      <c r="BS96" s="70"/>
      <c r="BT96" s="208" t="e">
        <f t="shared" si="122"/>
        <v>#VALUE!</v>
      </c>
      <c r="BU96" s="207" t="e">
        <f t="shared" si="123"/>
        <v>#DIV/0!</v>
      </c>
      <c r="BV96" s="70"/>
      <c r="BW96" s="192" t="e">
        <f t="shared" si="124"/>
        <v>#VALUE!</v>
      </c>
      <c r="BX96" s="206">
        <f t="shared" si="125"/>
        <v>0</v>
      </c>
      <c r="BY96" s="70"/>
      <c r="BZ96" s="208" t="e">
        <f t="shared" si="126"/>
        <v>#VALUE!</v>
      </c>
      <c r="CA96" s="207" t="e">
        <f t="shared" si="127"/>
        <v>#DIV/0!</v>
      </c>
      <c r="CB96" s="70"/>
      <c r="CC96" s="192" t="e">
        <f t="shared" si="128"/>
        <v>#VALUE!</v>
      </c>
      <c r="CD96" s="206">
        <f t="shared" si="129"/>
        <v>0</v>
      </c>
      <c r="CE96" s="70"/>
      <c r="CF96" s="208" t="e">
        <f t="shared" si="130"/>
        <v>#VALUE!</v>
      </c>
      <c r="CG96" s="207" t="e">
        <f t="shared" si="131"/>
        <v>#DIV/0!</v>
      </c>
      <c r="CH96" s="70"/>
      <c r="CI96" s="192" t="e">
        <f t="shared" si="132"/>
        <v>#VALUE!</v>
      </c>
      <c r="CJ96" s="207">
        <f t="shared" si="133"/>
        <v>0</v>
      </c>
      <c r="CK96" s="70">
        <f t="shared" si="134"/>
        <v>0</v>
      </c>
      <c r="CL96" s="192" t="e">
        <f t="shared" si="135"/>
        <v>#VALUE!</v>
      </c>
      <c r="CM96" s="207" t="e">
        <f t="shared" si="136"/>
        <v>#DIV/0!</v>
      </c>
      <c r="CN96" s="70">
        <f t="shared" si="137"/>
        <v>0</v>
      </c>
      <c r="CO96" s="192" t="e">
        <f t="shared" si="138"/>
        <v>#VALUE!</v>
      </c>
      <c r="CP96" s="207">
        <f t="shared" si="139"/>
        <v>100</v>
      </c>
      <c r="CQ96" s="70">
        <f t="shared" si="140"/>
        <v>2</v>
      </c>
      <c r="CR96" s="192" t="e">
        <f t="shared" si="141"/>
        <v>#VALUE!</v>
      </c>
      <c r="CS96" s="207" t="e">
        <f t="shared" si="142"/>
        <v>#DIV/0!</v>
      </c>
      <c r="CT96" s="70">
        <f t="shared" si="143"/>
        <v>0</v>
      </c>
      <c r="CU96" s="192" t="e">
        <f t="shared" si="144"/>
        <v>#VALUE!</v>
      </c>
      <c r="CV96" s="202">
        <f t="shared" si="145"/>
        <v>0</v>
      </c>
      <c r="CW96" s="70">
        <f t="shared" si="146"/>
        <v>0</v>
      </c>
      <c r="CX96" s="192" t="e">
        <f t="shared" si="147"/>
        <v>#VALUE!</v>
      </c>
      <c r="CY96" s="202">
        <f t="shared" si="148"/>
        <v>1</v>
      </c>
      <c r="CZ96" s="70">
        <f t="shared" si="149"/>
        <v>2</v>
      </c>
      <c r="DA96" s="192" t="e">
        <f t="shared" si="150"/>
        <v>#VALUE!</v>
      </c>
      <c r="DB96" s="211"/>
    </row>
    <row r="97" spans="1:106" s="4" customFormat="1">
      <c r="A97" s="258" t="s">
        <v>659</v>
      </c>
      <c r="B97" s="482" t="s">
        <v>69</v>
      </c>
      <c r="C97" s="490" t="s">
        <v>95</v>
      </c>
      <c r="D97" s="485" t="s">
        <v>547</v>
      </c>
      <c r="E97" s="482" t="s">
        <v>671</v>
      </c>
      <c r="F97" s="491">
        <v>7.9</v>
      </c>
      <c r="G97" s="478">
        <v>4.5</v>
      </c>
      <c r="H97" s="283">
        <f t="shared" si="157"/>
        <v>4.5</v>
      </c>
      <c r="I97" s="372">
        <f t="shared" si="157"/>
        <v>4.5</v>
      </c>
      <c r="J97" s="132">
        <f t="shared" si="151"/>
        <v>0</v>
      </c>
      <c r="K97" s="132">
        <f t="shared" si="152"/>
        <v>0</v>
      </c>
      <c r="L97" s="39" t="e">
        <f t="shared" si="153"/>
        <v>#VALUE!</v>
      </c>
      <c r="M97" s="40" t="e">
        <f t="shared" si="154"/>
        <v>#VALUE!</v>
      </c>
      <c r="N97" s="238" t="e">
        <f t="shared" si="155"/>
        <v>#VALUE!</v>
      </c>
      <c r="O97" s="238" t="e">
        <f t="shared" si="156"/>
        <v>#VALUE!</v>
      </c>
      <c r="P97" s="207">
        <f t="shared" si="85"/>
        <v>0</v>
      </c>
      <c r="Q97" s="70"/>
      <c r="R97" s="208" t="e">
        <f t="shared" si="86"/>
        <v>#VALUE!</v>
      </c>
      <c r="S97" s="207" t="e">
        <f t="shared" si="87"/>
        <v>#DIV/0!</v>
      </c>
      <c r="T97" s="70"/>
      <c r="U97" s="192" t="e">
        <f t="shared" si="88"/>
        <v>#VALUE!</v>
      </c>
      <c r="V97" s="206">
        <f t="shared" si="89"/>
        <v>0</v>
      </c>
      <c r="W97" s="70"/>
      <c r="X97" s="208" t="e">
        <f t="shared" si="90"/>
        <v>#VALUE!</v>
      </c>
      <c r="Y97" s="207" t="e">
        <f t="shared" si="91"/>
        <v>#DIV/0!</v>
      </c>
      <c r="Z97" s="70"/>
      <c r="AA97" s="192" t="e">
        <f t="shared" si="92"/>
        <v>#VALUE!</v>
      </c>
      <c r="AB97" s="206">
        <f t="shared" si="93"/>
        <v>0</v>
      </c>
      <c r="AC97" s="70"/>
      <c r="AD97" s="208" t="e">
        <f t="shared" si="94"/>
        <v>#VALUE!</v>
      </c>
      <c r="AE97" s="207" t="e">
        <f t="shared" si="95"/>
        <v>#DIV/0!</v>
      </c>
      <c r="AF97" s="70"/>
      <c r="AG97" s="192" t="e">
        <f t="shared" si="96"/>
        <v>#VALUE!</v>
      </c>
      <c r="AH97" s="206">
        <f t="shared" si="97"/>
        <v>0</v>
      </c>
      <c r="AI97" s="70"/>
      <c r="AJ97" s="208" t="e">
        <f t="shared" si="98"/>
        <v>#VALUE!</v>
      </c>
      <c r="AK97" s="207" t="e">
        <f t="shared" si="99"/>
        <v>#DIV/0!</v>
      </c>
      <c r="AL97" s="70"/>
      <c r="AM97" s="192" t="e">
        <f t="shared" si="100"/>
        <v>#VALUE!</v>
      </c>
      <c r="AN97" s="206">
        <f t="shared" si="101"/>
        <v>0</v>
      </c>
      <c r="AO97" s="70"/>
      <c r="AP97" s="208" t="e">
        <f t="shared" si="102"/>
        <v>#VALUE!</v>
      </c>
      <c r="AQ97" s="207" t="e">
        <f t="shared" si="103"/>
        <v>#DIV/0!</v>
      </c>
      <c r="AR97" s="70"/>
      <c r="AS97" s="192" t="e">
        <f t="shared" si="104"/>
        <v>#VALUE!</v>
      </c>
      <c r="AT97" s="206">
        <f t="shared" si="105"/>
        <v>0</v>
      </c>
      <c r="AU97" s="70"/>
      <c r="AV97" s="208" t="e">
        <f t="shared" si="106"/>
        <v>#VALUE!</v>
      </c>
      <c r="AW97" s="207" t="e">
        <f t="shared" si="107"/>
        <v>#DIV/0!</v>
      </c>
      <c r="AX97" s="70"/>
      <c r="AY97" s="192" t="e">
        <f t="shared" si="108"/>
        <v>#VALUE!</v>
      </c>
      <c r="AZ97" s="206">
        <f t="shared" si="109"/>
        <v>0</v>
      </c>
      <c r="BA97" s="70"/>
      <c r="BB97" s="208" t="e">
        <f t="shared" si="110"/>
        <v>#VALUE!</v>
      </c>
      <c r="BC97" s="207" t="e">
        <f t="shared" si="111"/>
        <v>#DIV/0!</v>
      </c>
      <c r="BD97" s="70"/>
      <c r="BE97" s="192" t="e">
        <f t="shared" si="112"/>
        <v>#VALUE!</v>
      </c>
      <c r="BF97" s="206">
        <f t="shared" si="113"/>
        <v>0</v>
      </c>
      <c r="BG97" s="70"/>
      <c r="BH97" s="208" t="e">
        <f t="shared" si="114"/>
        <v>#VALUE!</v>
      </c>
      <c r="BI97" s="207" t="e">
        <f t="shared" si="115"/>
        <v>#DIV/0!</v>
      </c>
      <c r="BJ97" s="70"/>
      <c r="BK97" s="192" t="e">
        <f t="shared" si="116"/>
        <v>#VALUE!</v>
      </c>
      <c r="BL97" s="206">
        <f t="shared" si="117"/>
        <v>0</v>
      </c>
      <c r="BM97" s="70"/>
      <c r="BN97" s="208" t="e">
        <f t="shared" si="118"/>
        <v>#VALUE!</v>
      </c>
      <c r="BO97" s="207" t="e">
        <f t="shared" si="119"/>
        <v>#DIV/0!</v>
      </c>
      <c r="BP97" s="70"/>
      <c r="BQ97" s="192" t="e">
        <f t="shared" si="120"/>
        <v>#VALUE!</v>
      </c>
      <c r="BR97" s="206">
        <f t="shared" si="121"/>
        <v>0</v>
      </c>
      <c r="BS97" s="70"/>
      <c r="BT97" s="208" t="e">
        <f t="shared" si="122"/>
        <v>#VALUE!</v>
      </c>
      <c r="BU97" s="207" t="e">
        <f t="shared" si="123"/>
        <v>#DIV/0!</v>
      </c>
      <c r="BV97" s="70"/>
      <c r="BW97" s="192" t="e">
        <f t="shared" si="124"/>
        <v>#VALUE!</v>
      </c>
      <c r="BX97" s="206">
        <f t="shared" si="125"/>
        <v>0</v>
      </c>
      <c r="BY97" s="70"/>
      <c r="BZ97" s="208" t="e">
        <f t="shared" si="126"/>
        <v>#VALUE!</v>
      </c>
      <c r="CA97" s="207" t="e">
        <f t="shared" si="127"/>
        <v>#DIV/0!</v>
      </c>
      <c r="CB97" s="70"/>
      <c r="CC97" s="192" t="e">
        <f t="shared" si="128"/>
        <v>#VALUE!</v>
      </c>
      <c r="CD97" s="206">
        <f t="shared" si="129"/>
        <v>0</v>
      </c>
      <c r="CE97" s="70"/>
      <c r="CF97" s="208" t="e">
        <f t="shared" si="130"/>
        <v>#VALUE!</v>
      </c>
      <c r="CG97" s="207" t="e">
        <f t="shared" si="131"/>
        <v>#DIV/0!</v>
      </c>
      <c r="CH97" s="70"/>
      <c r="CI97" s="192" t="e">
        <f t="shared" si="132"/>
        <v>#VALUE!</v>
      </c>
      <c r="CJ97" s="207">
        <f t="shared" si="133"/>
        <v>0</v>
      </c>
      <c r="CK97" s="70">
        <f t="shared" si="134"/>
        <v>0</v>
      </c>
      <c r="CL97" s="192" t="e">
        <f t="shared" si="135"/>
        <v>#VALUE!</v>
      </c>
      <c r="CM97" s="207" t="e">
        <f t="shared" si="136"/>
        <v>#DIV/0!</v>
      </c>
      <c r="CN97" s="70">
        <f t="shared" si="137"/>
        <v>0</v>
      </c>
      <c r="CO97" s="192" t="e">
        <f t="shared" si="138"/>
        <v>#VALUE!</v>
      </c>
      <c r="CP97" s="207">
        <f t="shared" si="139"/>
        <v>100</v>
      </c>
      <c r="CQ97" s="70">
        <f t="shared" si="140"/>
        <v>4.5</v>
      </c>
      <c r="CR97" s="192" t="e">
        <f t="shared" si="141"/>
        <v>#VALUE!</v>
      </c>
      <c r="CS97" s="207" t="e">
        <f t="shared" si="142"/>
        <v>#DIV/0!</v>
      </c>
      <c r="CT97" s="70">
        <f t="shared" si="143"/>
        <v>0</v>
      </c>
      <c r="CU97" s="192" t="e">
        <f t="shared" si="144"/>
        <v>#VALUE!</v>
      </c>
      <c r="CV97" s="202">
        <f t="shared" si="145"/>
        <v>0</v>
      </c>
      <c r="CW97" s="70">
        <f t="shared" si="146"/>
        <v>0</v>
      </c>
      <c r="CX97" s="192" t="e">
        <f t="shared" si="147"/>
        <v>#VALUE!</v>
      </c>
      <c r="CY97" s="202">
        <f t="shared" si="148"/>
        <v>1</v>
      </c>
      <c r="CZ97" s="70">
        <f t="shared" si="149"/>
        <v>4.5</v>
      </c>
      <c r="DA97" s="192" t="e">
        <f t="shared" si="150"/>
        <v>#VALUE!</v>
      </c>
      <c r="DB97" s="211"/>
    </row>
    <row r="98" spans="1:106" s="4" customFormat="1">
      <c r="A98" s="258" t="s">
        <v>55</v>
      </c>
      <c r="B98" s="72" t="s">
        <v>96</v>
      </c>
      <c r="C98" s="72" t="s">
        <v>97</v>
      </c>
      <c r="D98" s="307" t="s">
        <v>548</v>
      </c>
      <c r="E98" s="363" t="s">
        <v>673</v>
      </c>
      <c r="F98" s="477">
        <v>5.65</v>
      </c>
      <c r="G98" s="478">
        <v>2</v>
      </c>
      <c r="H98" s="283">
        <f t="shared" si="157"/>
        <v>2</v>
      </c>
      <c r="I98" s="372">
        <f t="shared" si="157"/>
        <v>2</v>
      </c>
      <c r="J98" s="132">
        <f t="shared" si="79"/>
        <v>0</v>
      </c>
      <c r="K98" s="132">
        <f t="shared" si="80"/>
        <v>0</v>
      </c>
      <c r="L98" s="39" t="e">
        <f t="shared" si="81"/>
        <v>#VALUE!</v>
      </c>
      <c r="M98" s="40" t="e">
        <f>TRUNC(L98*G98,2)</f>
        <v>#VALUE!</v>
      </c>
      <c r="N98" s="238" t="e">
        <f t="shared" si="83"/>
        <v>#VALUE!</v>
      </c>
      <c r="O98" s="238" t="e">
        <f t="shared" si="84"/>
        <v>#VALUE!</v>
      </c>
      <c r="P98" s="207">
        <f t="shared" si="85"/>
        <v>0</v>
      </c>
      <c r="Q98" s="70"/>
      <c r="R98" s="208" t="e">
        <f t="shared" si="86"/>
        <v>#VALUE!</v>
      </c>
      <c r="S98" s="207" t="e">
        <f t="shared" si="87"/>
        <v>#DIV/0!</v>
      </c>
      <c r="T98" s="70"/>
      <c r="U98" s="192" t="e">
        <f t="shared" si="88"/>
        <v>#VALUE!</v>
      </c>
      <c r="V98" s="206">
        <f t="shared" si="89"/>
        <v>0</v>
      </c>
      <c r="W98" s="70"/>
      <c r="X98" s="208" t="e">
        <f t="shared" si="90"/>
        <v>#VALUE!</v>
      </c>
      <c r="Y98" s="207" t="e">
        <f t="shared" si="91"/>
        <v>#DIV/0!</v>
      </c>
      <c r="Z98" s="70"/>
      <c r="AA98" s="192" t="e">
        <f t="shared" si="92"/>
        <v>#VALUE!</v>
      </c>
      <c r="AB98" s="206">
        <f t="shared" si="93"/>
        <v>0</v>
      </c>
      <c r="AC98" s="70"/>
      <c r="AD98" s="208" t="e">
        <f t="shared" si="94"/>
        <v>#VALUE!</v>
      </c>
      <c r="AE98" s="207" t="e">
        <f t="shared" si="95"/>
        <v>#DIV/0!</v>
      </c>
      <c r="AF98" s="70"/>
      <c r="AG98" s="192" t="e">
        <f t="shared" si="96"/>
        <v>#VALUE!</v>
      </c>
      <c r="AH98" s="206">
        <f t="shared" si="97"/>
        <v>0</v>
      </c>
      <c r="AI98" s="70"/>
      <c r="AJ98" s="208" t="e">
        <f t="shared" si="98"/>
        <v>#VALUE!</v>
      </c>
      <c r="AK98" s="207" t="e">
        <f t="shared" si="99"/>
        <v>#DIV/0!</v>
      </c>
      <c r="AL98" s="70"/>
      <c r="AM98" s="192" t="e">
        <f t="shared" si="100"/>
        <v>#VALUE!</v>
      </c>
      <c r="AN98" s="206">
        <f t="shared" si="101"/>
        <v>0</v>
      </c>
      <c r="AO98" s="70"/>
      <c r="AP98" s="208" t="e">
        <f t="shared" si="102"/>
        <v>#VALUE!</v>
      </c>
      <c r="AQ98" s="207" t="e">
        <f t="shared" si="103"/>
        <v>#DIV/0!</v>
      </c>
      <c r="AR98" s="70"/>
      <c r="AS98" s="192" t="e">
        <f t="shared" si="104"/>
        <v>#VALUE!</v>
      </c>
      <c r="AT98" s="206">
        <f t="shared" si="105"/>
        <v>0</v>
      </c>
      <c r="AU98" s="70"/>
      <c r="AV98" s="208" t="e">
        <f t="shared" si="106"/>
        <v>#VALUE!</v>
      </c>
      <c r="AW98" s="207" t="e">
        <f t="shared" si="107"/>
        <v>#DIV/0!</v>
      </c>
      <c r="AX98" s="70"/>
      <c r="AY98" s="192" t="e">
        <f t="shared" si="108"/>
        <v>#VALUE!</v>
      </c>
      <c r="AZ98" s="206">
        <f t="shared" si="109"/>
        <v>0</v>
      </c>
      <c r="BA98" s="70"/>
      <c r="BB98" s="208" t="e">
        <f t="shared" si="110"/>
        <v>#VALUE!</v>
      </c>
      <c r="BC98" s="207" t="e">
        <f t="shared" si="111"/>
        <v>#DIV/0!</v>
      </c>
      <c r="BD98" s="70"/>
      <c r="BE98" s="192" t="e">
        <f t="shared" si="112"/>
        <v>#VALUE!</v>
      </c>
      <c r="BF98" s="206">
        <f t="shared" si="113"/>
        <v>0</v>
      </c>
      <c r="BG98" s="70"/>
      <c r="BH98" s="208" t="e">
        <f t="shared" si="114"/>
        <v>#VALUE!</v>
      </c>
      <c r="BI98" s="207" t="e">
        <f t="shared" si="115"/>
        <v>#DIV/0!</v>
      </c>
      <c r="BJ98" s="70"/>
      <c r="BK98" s="192" t="e">
        <f t="shared" si="116"/>
        <v>#VALUE!</v>
      </c>
      <c r="BL98" s="206">
        <f t="shared" si="117"/>
        <v>0</v>
      </c>
      <c r="BM98" s="70"/>
      <c r="BN98" s="208" t="e">
        <f t="shared" si="118"/>
        <v>#VALUE!</v>
      </c>
      <c r="BO98" s="207" t="e">
        <f t="shared" si="119"/>
        <v>#DIV/0!</v>
      </c>
      <c r="BP98" s="70"/>
      <c r="BQ98" s="192" t="e">
        <f t="shared" si="120"/>
        <v>#VALUE!</v>
      </c>
      <c r="BR98" s="206">
        <f t="shared" si="121"/>
        <v>0</v>
      </c>
      <c r="BS98" s="70"/>
      <c r="BT98" s="208" t="e">
        <f t="shared" si="122"/>
        <v>#VALUE!</v>
      </c>
      <c r="BU98" s="207" t="e">
        <f t="shared" si="123"/>
        <v>#DIV/0!</v>
      </c>
      <c r="BV98" s="70"/>
      <c r="BW98" s="192" t="e">
        <f t="shared" si="124"/>
        <v>#VALUE!</v>
      </c>
      <c r="BX98" s="206">
        <f t="shared" si="125"/>
        <v>0</v>
      </c>
      <c r="BY98" s="70"/>
      <c r="BZ98" s="208" t="e">
        <f t="shared" si="126"/>
        <v>#VALUE!</v>
      </c>
      <c r="CA98" s="207" t="e">
        <f t="shared" si="127"/>
        <v>#DIV/0!</v>
      </c>
      <c r="CB98" s="70"/>
      <c r="CC98" s="192" t="e">
        <f t="shared" si="128"/>
        <v>#VALUE!</v>
      </c>
      <c r="CD98" s="206">
        <f t="shared" si="129"/>
        <v>0</v>
      </c>
      <c r="CE98" s="70"/>
      <c r="CF98" s="208" t="e">
        <f t="shared" si="130"/>
        <v>#VALUE!</v>
      </c>
      <c r="CG98" s="207" t="e">
        <f t="shared" si="131"/>
        <v>#DIV/0!</v>
      </c>
      <c r="CH98" s="70"/>
      <c r="CI98" s="192" t="e">
        <f t="shared" si="132"/>
        <v>#VALUE!</v>
      </c>
      <c r="CJ98" s="207">
        <f t="shared" si="133"/>
        <v>0</v>
      </c>
      <c r="CK98" s="70">
        <f t="shared" si="134"/>
        <v>0</v>
      </c>
      <c r="CL98" s="192" t="e">
        <f t="shared" si="135"/>
        <v>#VALUE!</v>
      </c>
      <c r="CM98" s="207" t="e">
        <f t="shared" si="136"/>
        <v>#DIV/0!</v>
      </c>
      <c r="CN98" s="70">
        <f t="shared" si="137"/>
        <v>0</v>
      </c>
      <c r="CO98" s="192" t="e">
        <f t="shared" si="138"/>
        <v>#VALUE!</v>
      </c>
      <c r="CP98" s="207">
        <f t="shared" si="139"/>
        <v>100</v>
      </c>
      <c r="CQ98" s="70">
        <f t="shared" si="140"/>
        <v>2</v>
      </c>
      <c r="CR98" s="192" t="e">
        <f t="shared" si="141"/>
        <v>#VALUE!</v>
      </c>
      <c r="CS98" s="207" t="e">
        <f t="shared" si="142"/>
        <v>#DIV/0!</v>
      </c>
      <c r="CT98" s="70">
        <f t="shared" si="143"/>
        <v>0</v>
      </c>
      <c r="CU98" s="192" t="e">
        <f t="shared" si="144"/>
        <v>#VALUE!</v>
      </c>
      <c r="CV98" s="202">
        <f t="shared" si="145"/>
        <v>0</v>
      </c>
      <c r="CW98" s="70">
        <f t="shared" si="146"/>
        <v>0</v>
      </c>
      <c r="CX98" s="192" t="e">
        <f t="shared" si="147"/>
        <v>#VALUE!</v>
      </c>
      <c r="CY98" s="202">
        <f t="shared" si="148"/>
        <v>1</v>
      </c>
      <c r="CZ98" s="70">
        <f t="shared" si="149"/>
        <v>2</v>
      </c>
      <c r="DA98" s="192" t="e">
        <f t="shared" si="150"/>
        <v>#VALUE!</v>
      </c>
      <c r="DB98" s="211"/>
    </row>
    <row r="99" spans="1:106" s="4" customFormat="1">
      <c r="A99" s="258" t="s">
        <v>56</v>
      </c>
      <c r="B99" s="482" t="s">
        <v>69</v>
      </c>
      <c r="C99" s="490" t="s">
        <v>98</v>
      </c>
      <c r="D99" s="485" t="s">
        <v>549</v>
      </c>
      <c r="E99" s="363" t="s">
        <v>673</v>
      </c>
      <c r="F99" s="477">
        <v>22.57</v>
      </c>
      <c r="G99" s="478">
        <v>12</v>
      </c>
      <c r="H99" s="283">
        <f t="shared" si="157"/>
        <v>12</v>
      </c>
      <c r="I99" s="372">
        <f t="shared" si="157"/>
        <v>12</v>
      </c>
      <c r="J99" s="132">
        <f t="shared" si="79"/>
        <v>0</v>
      </c>
      <c r="K99" s="132">
        <f t="shared" si="80"/>
        <v>0</v>
      </c>
      <c r="L99" s="39" t="e">
        <f t="shared" si="81"/>
        <v>#VALUE!</v>
      </c>
      <c r="M99" s="40" t="e">
        <f>TRUNC(L99*G99,2)</f>
        <v>#VALUE!</v>
      </c>
      <c r="N99" s="238" t="e">
        <f t="shared" si="83"/>
        <v>#VALUE!</v>
      </c>
      <c r="O99" s="238" t="e">
        <f t="shared" si="84"/>
        <v>#VALUE!</v>
      </c>
      <c r="P99" s="207">
        <f t="shared" si="85"/>
        <v>0</v>
      </c>
      <c r="Q99" s="70"/>
      <c r="R99" s="208" t="e">
        <f t="shared" si="86"/>
        <v>#VALUE!</v>
      </c>
      <c r="S99" s="207" t="e">
        <f t="shared" si="87"/>
        <v>#DIV/0!</v>
      </c>
      <c r="T99" s="70"/>
      <c r="U99" s="192" t="e">
        <f t="shared" si="88"/>
        <v>#VALUE!</v>
      </c>
      <c r="V99" s="206">
        <f t="shared" si="89"/>
        <v>0</v>
      </c>
      <c r="W99" s="70"/>
      <c r="X99" s="208" t="e">
        <f t="shared" si="90"/>
        <v>#VALUE!</v>
      </c>
      <c r="Y99" s="207" t="e">
        <f t="shared" si="91"/>
        <v>#DIV/0!</v>
      </c>
      <c r="Z99" s="70"/>
      <c r="AA99" s="192" t="e">
        <f t="shared" si="92"/>
        <v>#VALUE!</v>
      </c>
      <c r="AB99" s="206">
        <f t="shared" si="93"/>
        <v>0</v>
      </c>
      <c r="AC99" s="70"/>
      <c r="AD99" s="208" t="e">
        <f t="shared" si="94"/>
        <v>#VALUE!</v>
      </c>
      <c r="AE99" s="207" t="e">
        <f t="shared" si="95"/>
        <v>#DIV/0!</v>
      </c>
      <c r="AF99" s="70"/>
      <c r="AG99" s="192" t="e">
        <f t="shared" si="96"/>
        <v>#VALUE!</v>
      </c>
      <c r="AH99" s="206">
        <f t="shared" si="97"/>
        <v>0</v>
      </c>
      <c r="AI99" s="70"/>
      <c r="AJ99" s="208" t="e">
        <f t="shared" si="98"/>
        <v>#VALUE!</v>
      </c>
      <c r="AK99" s="207" t="e">
        <f t="shared" si="99"/>
        <v>#DIV/0!</v>
      </c>
      <c r="AL99" s="70"/>
      <c r="AM99" s="192" t="e">
        <f t="shared" si="100"/>
        <v>#VALUE!</v>
      </c>
      <c r="AN99" s="206">
        <f t="shared" si="101"/>
        <v>0</v>
      </c>
      <c r="AO99" s="70"/>
      <c r="AP99" s="208" t="e">
        <f t="shared" si="102"/>
        <v>#VALUE!</v>
      </c>
      <c r="AQ99" s="207" t="e">
        <f t="shared" si="103"/>
        <v>#DIV/0!</v>
      </c>
      <c r="AR99" s="70"/>
      <c r="AS99" s="192" t="e">
        <f t="shared" si="104"/>
        <v>#VALUE!</v>
      </c>
      <c r="AT99" s="206">
        <f t="shared" si="105"/>
        <v>0</v>
      </c>
      <c r="AU99" s="70"/>
      <c r="AV99" s="208" t="e">
        <f t="shared" si="106"/>
        <v>#VALUE!</v>
      </c>
      <c r="AW99" s="207" t="e">
        <f t="shared" si="107"/>
        <v>#DIV/0!</v>
      </c>
      <c r="AX99" s="70"/>
      <c r="AY99" s="192" t="e">
        <f t="shared" si="108"/>
        <v>#VALUE!</v>
      </c>
      <c r="AZ99" s="206">
        <f t="shared" si="109"/>
        <v>0</v>
      </c>
      <c r="BA99" s="70"/>
      <c r="BB99" s="208" t="e">
        <f t="shared" si="110"/>
        <v>#VALUE!</v>
      </c>
      <c r="BC99" s="207" t="e">
        <f t="shared" si="111"/>
        <v>#DIV/0!</v>
      </c>
      <c r="BD99" s="70"/>
      <c r="BE99" s="192" t="e">
        <f t="shared" si="112"/>
        <v>#VALUE!</v>
      </c>
      <c r="BF99" s="206">
        <f t="shared" si="113"/>
        <v>0</v>
      </c>
      <c r="BG99" s="70"/>
      <c r="BH99" s="208" t="e">
        <f t="shared" si="114"/>
        <v>#VALUE!</v>
      </c>
      <c r="BI99" s="207" t="e">
        <f t="shared" si="115"/>
        <v>#DIV/0!</v>
      </c>
      <c r="BJ99" s="70"/>
      <c r="BK99" s="192" t="e">
        <f t="shared" si="116"/>
        <v>#VALUE!</v>
      </c>
      <c r="BL99" s="206">
        <f t="shared" si="117"/>
        <v>0</v>
      </c>
      <c r="BM99" s="70"/>
      <c r="BN99" s="208" t="e">
        <f t="shared" si="118"/>
        <v>#VALUE!</v>
      </c>
      <c r="BO99" s="207" t="e">
        <f t="shared" si="119"/>
        <v>#DIV/0!</v>
      </c>
      <c r="BP99" s="70"/>
      <c r="BQ99" s="192" t="e">
        <f t="shared" si="120"/>
        <v>#VALUE!</v>
      </c>
      <c r="BR99" s="206">
        <f t="shared" si="121"/>
        <v>0</v>
      </c>
      <c r="BS99" s="70"/>
      <c r="BT99" s="208" t="e">
        <f t="shared" si="122"/>
        <v>#VALUE!</v>
      </c>
      <c r="BU99" s="207" t="e">
        <f t="shared" si="123"/>
        <v>#DIV/0!</v>
      </c>
      <c r="BV99" s="70"/>
      <c r="BW99" s="192" t="e">
        <f t="shared" si="124"/>
        <v>#VALUE!</v>
      </c>
      <c r="BX99" s="206">
        <f t="shared" si="125"/>
        <v>0</v>
      </c>
      <c r="BY99" s="70"/>
      <c r="BZ99" s="208" t="e">
        <f t="shared" si="126"/>
        <v>#VALUE!</v>
      </c>
      <c r="CA99" s="207" t="e">
        <f t="shared" si="127"/>
        <v>#DIV/0!</v>
      </c>
      <c r="CB99" s="70"/>
      <c r="CC99" s="192" t="e">
        <f t="shared" si="128"/>
        <v>#VALUE!</v>
      </c>
      <c r="CD99" s="206">
        <f t="shared" si="129"/>
        <v>0</v>
      </c>
      <c r="CE99" s="70"/>
      <c r="CF99" s="208" t="e">
        <f t="shared" si="130"/>
        <v>#VALUE!</v>
      </c>
      <c r="CG99" s="207" t="e">
        <f t="shared" si="131"/>
        <v>#DIV/0!</v>
      </c>
      <c r="CH99" s="70"/>
      <c r="CI99" s="192" t="e">
        <f t="shared" si="132"/>
        <v>#VALUE!</v>
      </c>
      <c r="CJ99" s="207">
        <f t="shared" si="133"/>
        <v>0</v>
      </c>
      <c r="CK99" s="70">
        <f t="shared" si="134"/>
        <v>0</v>
      </c>
      <c r="CL99" s="192" t="e">
        <f t="shared" si="135"/>
        <v>#VALUE!</v>
      </c>
      <c r="CM99" s="207" t="e">
        <f t="shared" si="136"/>
        <v>#DIV/0!</v>
      </c>
      <c r="CN99" s="70">
        <f t="shared" si="137"/>
        <v>0</v>
      </c>
      <c r="CO99" s="192" t="e">
        <f t="shared" si="138"/>
        <v>#VALUE!</v>
      </c>
      <c r="CP99" s="207">
        <f t="shared" si="139"/>
        <v>100</v>
      </c>
      <c r="CQ99" s="70">
        <f t="shared" si="140"/>
        <v>12</v>
      </c>
      <c r="CR99" s="192" t="e">
        <f t="shared" si="141"/>
        <v>#VALUE!</v>
      </c>
      <c r="CS99" s="207" t="e">
        <f t="shared" si="142"/>
        <v>#DIV/0!</v>
      </c>
      <c r="CT99" s="70">
        <f t="shared" si="143"/>
        <v>0</v>
      </c>
      <c r="CU99" s="192" t="e">
        <f t="shared" si="144"/>
        <v>#VALUE!</v>
      </c>
      <c r="CV99" s="202">
        <f t="shared" si="145"/>
        <v>0</v>
      </c>
      <c r="CW99" s="70">
        <f t="shared" si="146"/>
        <v>0</v>
      </c>
      <c r="CX99" s="192" t="e">
        <f t="shared" si="147"/>
        <v>#VALUE!</v>
      </c>
      <c r="CY99" s="202">
        <f t="shared" si="148"/>
        <v>1</v>
      </c>
      <c r="CZ99" s="70">
        <f t="shared" si="149"/>
        <v>12</v>
      </c>
      <c r="DA99" s="192" t="e">
        <f t="shared" si="150"/>
        <v>#VALUE!</v>
      </c>
      <c r="DB99" s="211"/>
    </row>
    <row r="100" spans="1:106" s="4" customFormat="1">
      <c r="A100" s="258" t="s">
        <v>57</v>
      </c>
      <c r="B100" s="482" t="s">
        <v>69</v>
      </c>
      <c r="C100" s="490" t="s">
        <v>99</v>
      </c>
      <c r="D100" s="485" t="s">
        <v>550</v>
      </c>
      <c r="E100" s="315" t="s">
        <v>669</v>
      </c>
      <c r="F100" s="477">
        <v>17.68</v>
      </c>
      <c r="G100" s="478">
        <v>3</v>
      </c>
      <c r="H100" s="283">
        <f t="shared" si="157"/>
        <v>3</v>
      </c>
      <c r="I100" s="372">
        <f t="shared" si="157"/>
        <v>3</v>
      </c>
      <c r="J100" s="132">
        <f t="shared" si="79"/>
        <v>0</v>
      </c>
      <c r="K100" s="132">
        <f t="shared" si="80"/>
        <v>0</v>
      </c>
      <c r="L100" s="39" t="e">
        <f t="shared" si="81"/>
        <v>#VALUE!</v>
      </c>
      <c r="M100" s="40" t="e">
        <f>TRUNC(L100*G100,2)</f>
        <v>#VALUE!</v>
      </c>
      <c r="N100" s="238" t="e">
        <f t="shared" si="83"/>
        <v>#VALUE!</v>
      </c>
      <c r="O100" s="238" t="e">
        <f t="shared" si="84"/>
        <v>#VALUE!</v>
      </c>
      <c r="P100" s="207">
        <f t="shared" si="85"/>
        <v>0</v>
      </c>
      <c r="Q100" s="70"/>
      <c r="R100" s="208" t="e">
        <f t="shared" si="86"/>
        <v>#VALUE!</v>
      </c>
      <c r="S100" s="207" t="e">
        <f t="shared" si="87"/>
        <v>#DIV/0!</v>
      </c>
      <c r="T100" s="70"/>
      <c r="U100" s="192" t="e">
        <f t="shared" si="88"/>
        <v>#VALUE!</v>
      </c>
      <c r="V100" s="206">
        <f t="shared" si="89"/>
        <v>0</v>
      </c>
      <c r="W100" s="70"/>
      <c r="X100" s="208" t="e">
        <f t="shared" si="90"/>
        <v>#VALUE!</v>
      </c>
      <c r="Y100" s="207" t="e">
        <f t="shared" si="91"/>
        <v>#DIV/0!</v>
      </c>
      <c r="Z100" s="70"/>
      <c r="AA100" s="192" t="e">
        <f t="shared" si="92"/>
        <v>#VALUE!</v>
      </c>
      <c r="AB100" s="206">
        <f t="shared" si="93"/>
        <v>0</v>
      </c>
      <c r="AC100" s="70"/>
      <c r="AD100" s="208" t="e">
        <f t="shared" si="94"/>
        <v>#VALUE!</v>
      </c>
      <c r="AE100" s="207" t="e">
        <f t="shared" si="95"/>
        <v>#DIV/0!</v>
      </c>
      <c r="AF100" s="70"/>
      <c r="AG100" s="192" t="e">
        <f t="shared" si="96"/>
        <v>#VALUE!</v>
      </c>
      <c r="AH100" s="206">
        <f t="shared" si="97"/>
        <v>0</v>
      </c>
      <c r="AI100" s="70"/>
      <c r="AJ100" s="208" t="e">
        <f t="shared" si="98"/>
        <v>#VALUE!</v>
      </c>
      <c r="AK100" s="207" t="e">
        <f t="shared" si="99"/>
        <v>#DIV/0!</v>
      </c>
      <c r="AL100" s="70"/>
      <c r="AM100" s="192" t="e">
        <f t="shared" si="100"/>
        <v>#VALUE!</v>
      </c>
      <c r="AN100" s="206">
        <f t="shared" si="101"/>
        <v>0</v>
      </c>
      <c r="AO100" s="70"/>
      <c r="AP100" s="208" t="e">
        <f t="shared" si="102"/>
        <v>#VALUE!</v>
      </c>
      <c r="AQ100" s="207" t="e">
        <f t="shared" si="103"/>
        <v>#DIV/0!</v>
      </c>
      <c r="AR100" s="70"/>
      <c r="AS100" s="192" t="e">
        <f t="shared" si="104"/>
        <v>#VALUE!</v>
      </c>
      <c r="AT100" s="206">
        <f t="shared" si="105"/>
        <v>0</v>
      </c>
      <c r="AU100" s="70"/>
      <c r="AV100" s="208" t="e">
        <f t="shared" si="106"/>
        <v>#VALUE!</v>
      </c>
      <c r="AW100" s="207" t="e">
        <f t="shared" si="107"/>
        <v>#DIV/0!</v>
      </c>
      <c r="AX100" s="70"/>
      <c r="AY100" s="192" t="e">
        <f t="shared" si="108"/>
        <v>#VALUE!</v>
      </c>
      <c r="AZ100" s="206">
        <f t="shared" si="109"/>
        <v>0</v>
      </c>
      <c r="BA100" s="70"/>
      <c r="BB100" s="208" t="e">
        <f t="shared" si="110"/>
        <v>#VALUE!</v>
      </c>
      <c r="BC100" s="207" t="e">
        <f t="shared" si="111"/>
        <v>#DIV/0!</v>
      </c>
      <c r="BD100" s="70"/>
      <c r="BE100" s="192" t="e">
        <f t="shared" si="112"/>
        <v>#VALUE!</v>
      </c>
      <c r="BF100" s="206">
        <f t="shared" si="113"/>
        <v>0</v>
      </c>
      <c r="BG100" s="70"/>
      <c r="BH100" s="208" t="e">
        <f t="shared" si="114"/>
        <v>#VALUE!</v>
      </c>
      <c r="BI100" s="207" t="e">
        <f t="shared" si="115"/>
        <v>#DIV/0!</v>
      </c>
      <c r="BJ100" s="70"/>
      <c r="BK100" s="192" t="e">
        <f t="shared" si="116"/>
        <v>#VALUE!</v>
      </c>
      <c r="BL100" s="206">
        <f t="shared" si="117"/>
        <v>0</v>
      </c>
      <c r="BM100" s="70"/>
      <c r="BN100" s="208" t="e">
        <f t="shared" si="118"/>
        <v>#VALUE!</v>
      </c>
      <c r="BO100" s="207" t="e">
        <f t="shared" si="119"/>
        <v>#DIV/0!</v>
      </c>
      <c r="BP100" s="70"/>
      <c r="BQ100" s="192" t="e">
        <f t="shared" si="120"/>
        <v>#VALUE!</v>
      </c>
      <c r="BR100" s="206">
        <f t="shared" si="121"/>
        <v>0</v>
      </c>
      <c r="BS100" s="70"/>
      <c r="BT100" s="208" t="e">
        <f t="shared" si="122"/>
        <v>#VALUE!</v>
      </c>
      <c r="BU100" s="207" t="e">
        <f t="shared" si="123"/>
        <v>#DIV/0!</v>
      </c>
      <c r="BV100" s="70"/>
      <c r="BW100" s="192" t="e">
        <f t="shared" si="124"/>
        <v>#VALUE!</v>
      </c>
      <c r="BX100" s="206">
        <f t="shared" si="125"/>
        <v>0</v>
      </c>
      <c r="BY100" s="70"/>
      <c r="BZ100" s="208" t="e">
        <f t="shared" si="126"/>
        <v>#VALUE!</v>
      </c>
      <c r="CA100" s="207" t="e">
        <f t="shared" si="127"/>
        <v>#DIV/0!</v>
      </c>
      <c r="CB100" s="70"/>
      <c r="CC100" s="192" t="e">
        <f t="shared" si="128"/>
        <v>#VALUE!</v>
      </c>
      <c r="CD100" s="206">
        <f t="shared" si="129"/>
        <v>0</v>
      </c>
      <c r="CE100" s="70"/>
      <c r="CF100" s="208" t="e">
        <f t="shared" si="130"/>
        <v>#VALUE!</v>
      </c>
      <c r="CG100" s="207" t="e">
        <f t="shared" si="131"/>
        <v>#DIV/0!</v>
      </c>
      <c r="CH100" s="70"/>
      <c r="CI100" s="192" t="e">
        <f t="shared" si="132"/>
        <v>#VALUE!</v>
      </c>
      <c r="CJ100" s="207">
        <f t="shared" si="133"/>
        <v>0</v>
      </c>
      <c r="CK100" s="70">
        <f t="shared" si="134"/>
        <v>0</v>
      </c>
      <c r="CL100" s="192" t="e">
        <f t="shared" si="135"/>
        <v>#VALUE!</v>
      </c>
      <c r="CM100" s="207" t="e">
        <f t="shared" si="136"/>
        <v>#DIV/0!</v>
      </c>
      <c r="CN100" s="70">
        <f t="shared" si="137"/>
        <v>0</v>
      </c>
      <c r="CO100" s="192" t="e">
        <f t="shared" si="138"/>
        <v>#VALUE!</v>
      </c>
      <c r="CP100" s="207">
        <f t="shared" si="139"/>
        <v>100</v>
      </c>
      <c r="CQ100" s="70">
        <f t="shared" si="140"/>
        <v>3</v>
      </c>
      <c r="CR100" s="192" t="e">
        <f t="shared" si="141"/>
        <v>#VALUE!</v>
      </c>
      <c r="CS100" s="207" t="e">
        <f t="shared" si="142"/>
        <v>#DIV/0!</v>
      </c>
      <c r="CT100" s="70">
        <f t="shared" si="143"/>
        <v>0</v>
      </c>
      <c r="CU100" s="192" t="e">
        <f t="shared" si="144"/>
        <v>#VALUE!</v>
      </c>
      <c r="CV100" s="202">
        <f t="shared" si="145"/>
        <v>0</v>
      </c>
      <c r="CW100" s="70">
        <f t="shared" si="146"/>
        <v>0</v>
      </c>
      <c r="CX100" s="192" t="e">
        <f t="shared" si="147"/>
        <v>#VALUE!</v>
      </c>
      <c r="CY100" s="202">
        <f t="shared" si="148"/>
        <v>1</v>
      </c>
      <c r="CZ100" s="70">
        <f t="shared" si="149"/>
        <v>3</v>
      </c>
      <c r="DA100" s="192" t="e">
        <f t="shared" si="150"/>
        <v>#VALUE!</v>
      </c>
      <c r="DB100" s="211"/>
    </row>
    <row r="101" spans="1:106" s="4" customFormat="1">
      <c r="A101" s="258" t="s">
        <v>58</v>
      </c>
      <c r="B101" s="482" t="s">
        <v>69</v>
      </c>
      <c r="C101" s="490" t="s">
        <v>100</v>
      </c>
      <c r="D101" s="485" t="s">
        <v>551</v>
      </c>
      <c r="E101" s="315" t="s">
        <v>669</v>
      </c>
      <c r="F101" s="477">
        <v>15.68</v>
      </c>
      <c r="G101" s="478">
        <v>3</v>
      </c>
      <c r="H101" s="283">
        <f t="shared" si="157"/>
        <v>3</v>
      </c>
      <c r="I101" s="372">
        <f t="shared" si="157"/>
        <v>3</v>
      </c>
      <c r="J101" s="132">
        <f t="shared" si="79"/>
        <v>0</v>
      </c>
      <c r="K101" s="132">
        <f t="shared" si="80"/>
        <v>0</v>
      </c>
      <c r="L101" s="39" t="e">
        <f t="shared" si="81"/>
        <v>#VALUE!</v>
      </c>
      <c r="M101" s="40" t="e">
        <f>TRUNC(L101*G101,2)</f>
        <v>#VALUE!</v>
      </c>
      <c r="N101" s="238" t="e">
        <f t="shared" si="83"/>
        <v>#VALUE!</v>
      </c>
      <c r="O101" s="238" t="e">
        <f t="shared" si="84"/>
        <v>#VALUE!</v>
      </c>
      <c r="P101" s="207">
        <f t="shared" si="85"/>
        <v>0</v>
      </c>
      <c r="Q101" s="70"/>
      <c r="R101" s="208" t="e">
        <f t="shared" si="86"/>
        <v>#VALUE!</v>
      </c>
      <c r="S101" s="207" t="e">
        <f t="shared" si="87"/>
        <v>#DIV/0!</v>
      </c>
      <c r="T101" s="70"/>
      <c r="U101" s="192" t="e">
        <f t="shared" si="88"/>
        <v>#VALUE!</v>
      </c>
      <c r="V101" s="206">
        <f t="shared" si="89"/>
        <v>0</v>
      </c>
      <c r="W101" s="70"/>
      <c r="X101" s="208" t="e">
        <f t="shared" si="90"/>
        <v>#VALUE!</v>
      </c>
      <c r="Y101" s="207" t="e">
        <f t="shared" si="91"/>
        <v>#DIV/0!</v>
      </c>
      <c r="Z101" s="70"/>
      <c r="AA101" s="192" t="e">
        <f t="shared" si="92"/>
        <v>#VALUE!</v>
      </c>
      <c r="AB101" s="206">
        <f t="shared" si="93"/>
        <v>0</v>
      </c>
      <c r="AC101" s="70"/>
      <c r="AD101" s="208" t="e">
        <f t="shared" si="94"/>
        <v>#VALUE!</v>
      </c>
      <c r="AE101" s="207" t="e">
        <f t="shared" si="95"/>
        <v>#DIV/0!</v>
      </c>
      <c r="AF101" s="70"/>
      <c r="AG101" s="192" t="e">
        <f t="shared" si="96"/>
        <v>#VALUE!</v>
      </c>
      <c r="AH101" s="206">
        <f t="shared" si="97"/>
        <v>0</v>
      </c>
      <c r="AI101" s="70"/>
      <c r="AJ101" s="208" t="e">
        <f t="shared" si="98"/>
        <v>#VALUE!</v>
      </c>
      <c r="AK101" s="207" t="e">
        <f t="shared" si="99"/>
        <v>#DIV/0!</v>
      </c>
      <c r="AL101" s="70"/>
      <c r="AM101" s="192" t="e">
        <f t="shared" si="100"/>
        <v>#VALUE!</v>
      </c>
      <c r="AN101" s="206">
        <f t="shared" si="101"/>
        <v>0</v>
      </c>
      <c r="AO101" s="70"/>
      <c r="AP101" s="208" t="e">
        <f t="shared" si="102"/>
        <v>#VALUE!</v>
      </c>
      <c r="AQ101" s="207" t="e">
        <f t="shared" si="103"/>
        <v>#DIV/0!</v>
      </c>
      <c r="AR101" s="70"/>
      <c r="AS101" s="192" t="e">
        <f t="shared" si="104"/>
        <v>#VALUE!</v>
      </c>
      <c r="AT101" s="206">
        <f t="shared" si="105"/>
        <v>0</v>
      </c>
      <c r="AU101" s="70"/>
      <c r="AV101" s="208" t="e">
        <f t="shared" si="106"/>
        <v>#VALUE!</v>
      </c>
      <c r="AW101" s="207" t="e">
        <f t="shared" si="107"/>
        <v>#DIV/0!</v>
      </c>
      <c r="AX101" s="70"/>
      <c r="AY101" s="192" t="e">
        <f t="shared" si="108"/>
        <v>#VALUE!</v>
      </c>
      <c r="AZ101" s="206">
        <f t="shared" si="109"/>
        <v>0</v>
      </c>
      <c r="BA101" s="70"/>
      <c r="BB101" s="208" t="e">
        <f t="shared" si="110"/>
        <v>#VALUE!</v>
      </c>
      <c r="BC101" s="207" t="e">
        <f t="shared" si="111"/>
        <v>#DIV/0!</v>
      </c>
      <c r="BD101" s="70"/>
      <c r="BE101" s="192" t="e">
        <f t="shared" si="112"/>
        <v>#VALUE!</v>
      </c>
      <c r="BF101" s="206">
        <f t="shared" si="113"/>
        <v>0</v>
      </c>
      <c r="BG101" s="70"/>
      <c r="BH101" s="208" t="e">
        <f t="shared" si="114"/>
        <v>#VALUE!</v>
      </c>
      <c r="BI101" s="207" t="e">
        <f t="shared" si="115"/>
        <v>#DIV/0!</v>
      </c>
      <c r="BJ101" s="70"/>
      <c r="BK101" s="192" t="e">
        <f t="shared" si="116"/>
        <v>#VALUE!</v>
      </c>
      <c r="BL101" s="206">
        <f t="shared" si="117"/>
        <v>0</v>
      </c>
      <c r="BM101" s="70"/>
      <c r="BN101" s="208" t="e">
        <f t="shared" si="118"/>
        <v>#VALUE!</v>
      </c>
      <c r="BO101" s="207" t="e">
        <f t="shared" si="119"/>
        <v>#DIV/0!</v>
      </c>
      <c r="BP101" s="70"/>
      <c r="BQ101" s="192" t="e">
        <f t="shared" si="120"/>
        <v>#VALUE!</v>
      </c>
      <c r="BR101" s="206">
        <f t="shared" si="121"/>
        <v>0</v>
      </c>
      <c r="BS101" s="70"/>
      <c r="BT101" s="208" t="e">
        <f t="shared" si="122"/>
        <v>#VALUE!</v>
      </c>
      <c r="BU101" s="207" t="e">
        <f t="shared" si="123"/>
        <v>#DIV/0!</v>
      </c>
      <c r="BV101" s="70"/>
      <c r="BW101" s="192" t="e">
        <f t="shared" si="124"/>
        <v>#VALUE!</v>
      </c>
      <c r="BX101" s="206">
        <f t="shared" si="125"/>
        <v>0</v>
      </c>
      <c r="BY101" s="70"/>
      <c r="BZ101" s="208" t="e">
        <f t="shared" si="126"/>
        <v>#VALUE!</v>
      </c>
      <c r="CA101" s="207" t="e">
        <f t="shared" si="127"/>
        <v>#DIV/0!</v>
      </c>
      <c r="CB101" s="70"/>
      <c r="CC101" s="192" t="e">
        <f t="shared" si="128"/>
        <v>#VALUE!</v>
      </c>
      <c r="CD101" s="206">
        <f t="shared" si="129"/>
        <v>0</v>
      </c>
      <c r="CE101" s="70"/>
      <c r="CF101" s="208" t="e">
        <f t="shared" si="130"/>
        <v>#VALUE!</v>
      </c>
      <c r="CG101" s="207" t="e">
        <f t="shared" si="131"/>
        <v>#DIV/0!</v>
      </c>
      <c r="CH101" s="70"/>
      <c r="CI101" s="192" t="e">
        <f t="shared" si="132"/>
        <v>#VALUE!</v>
      </c>
      <c r="CJ101" s="207">
        <f t="shared" si="133"/>
        <v>0</v>
      </c>
      <c r="CK101" s="70">
        <f t="shared" si="134"/>
        <v>0</v>
      </c>
      <c r="CL101" s="192" t="e">
        <f t="shared" si="135"/>
        <v>#VALUE!</v>
      </c>
      <c r="CM101" s="207" t="e">
        <f t="shared" si="136"/>
        <v>#DIV/0!</v>
      </c>
      <c r="CN101" s="70">
        <f t="shared" si="137"/>
        <v>0</v>
      </c>
      <c r="CO101" s="192" t="e">
        <f t="shared" si="138"/>
        <v>#VALUE!</v>
      </c>
      <c r="CP101" s="207">
        <f t="shared" si="139"/>
        <v>100</v>
      </c>
      <c r="CQ101" s="70">
        <f t="shared" si="140"/>
        <v>3</v>
      </c>
      <c r="CR101" s="192" t="e">
        <f t="shared" si="141"/>
        <v>#VALUE!</v>
      </c>
      <c r="CS101" s="207" t="e">
        <f t="shared" si="142"/>
        <v>#DIV/0!</v>
      </c>
      <c r="CT101" s="70">
        <f t="shared" si="143"/>
        <v>0</v>
      </c>
      <c r="CU101" s="192" t="e">
        <f t="shared" si="144"/>
        <v>#VALUE!</v>
      </c>
      <c r="CV101" s="202">
        <f t="shared" si="145"/>
        <v>0</v>
      </c>
      <c r="CW101" s="70">
        <f t="shared" si="146"/>
        <v>0</v>
      </c>
      <c r="CX101" s="192" t="e">
        <f t="shared" si="147"/>
        <v>#VALUE!</v>
      </c>
      <c r="CY101" s="202">
        <f t="shared" si="148"/>
        <v>1</v>
      </c>
      <c r="CZ101" s="70">
        <f t="shared" si="149"/>
        <v>3</v>
      </c>
      <c r="DA101" s="192" t="e">
        <f t="shared" si="150"/>
        <v>#VALUE!</v>
      </c>
      <c r="DB101" s="211"/>
    </row>
    <row r="102" spans="1:106" s="4" customFormat="1">
      <c r="A102" s="258" t="s">
        <v>59</v>
      </c>
      <c r="B102" s="482" t="s">
        <v>69</v>
      </c>
      <c r="C102" s="490" t="s">
        <v>101</v>
      </c>
      <c r="D102" s="69" t="s">
        <v>102</v>
      </c>
      <c r="E102" s="315" t="s">
        <v>669</v>
      </c>
      <c r="F102" s="477">
        <v>18.829999999999998</v>
      </c>
      <c r="G102" s="478">
        <v>3</v>
      </c>
      <c r="H102" s="283">
        <f t="shared" si="157"/>
        <v>3</v>
      </c>
      <c r="I102" s="372">
        <f t="shared" si="157"/>
        <v>3</v>
      </c>
      <c r="J102" s="132">
        <f t="shared" si="79"/>
        <v>0</v>
      </c>
      <c r="K102" s="132">
        <f t="shared" si="80"/>
        <v>0</v>
      </c>
      <c r="L102" s="39" t="e">
        <f t="shared" si="81"/>
        <v>#VALUE!</v>
      </c>
      <c r="M102" s="40" t="e">
        <f>TRUNC(L102*G102,2)</f>
        <v>#VALUE!</v>
      </c>
      <c r="N102" s="238" t="e">
        <f t="shared" si="83"/>
        <v>#VALUE!</v>
      </c>
      <c r="O102" s="238" t="e">
        <f t="shared" si="84"/>
        <v>#VALUE!</v>
      </c>
      <c r="P102" s="207">
        <f t="shared" si="85"/>
        <v>0</v>
      </c>
      <c r="Q102" s="70"/>
      <c r="R102" s="208" t="e">
        <f t="shared" si="86"/>
        <v>#VALUE!</v>
      </c>
      <c r="S102" s="207" t="e">
        <f t="shared" si="87"/>
        <v>#DIV/0!</v>
      </c>
      <c r="T102" s="70"/>
      <c r="U102" s="192" t="e">
        <f t="shared" si="88"/>
        <v>#VALUE!</v>
      </c>
      <c r="V102" s="206">
        <f t="shared" si="89"/>
        <v>0</v>
      </c>
      <c r="W102" s="70"/>
      <c r="X102" s="208" t="e">
        <f t="shared" si="90"/>
        <v>#VALUE!</v>
      </c>
      <c r="Y102" s="207" t="e">
        <f t="shared" si="91"/>
        <v>#DIV/0!</v>
      </c>
      <c r="Z102" s="70"/>
      <c r="AA102" s="192" t="e">
        <f t="shared" si="92"/>
        <v>#VALUE!</v>
      </c>
      <c r="AB102" s="206">
        <f t="shared" si="93"/>
        <v>0</v>
      </c>
      <c r="AC102" s="70"/>
      <c r="AD102" s="208" t="e">
        <f t="shared" si="94"/>
        <v>#VALUE!</v>
      </c>
      <c r="AE102" s="207" t="e">
        <f t="shared" si="95"/>
        <v>#DIV/0!</v>
      </c>
      <c r="AF102" s="70"/>
      <c r="AG102" s="192" t="e">
        <f t="shared" si="96"/>
        <v>#VALUE!</v>
      </c>
      <c r="AH102" s="206">
        <f t="shared" si="97"/>
        <v>0</v>
      </c>
      <c r="AI102" s="70"/>
      <c r="AJ102" s="208" t="e">
        <f t="shared" si="98"/>
        <v>#VALUE!</v>
      </c>
      <c r="AK102" s="207" t="e">
        <f t="shared" si="99"/>
        <v>#DIV/0!</v>
      </c>
      <c r="AL102" s="70"/>
      <c r="AM102" s="192" t="e">
        <f t="shared" si="100"/>
        <v>#VALUE!</v>
      </c>
      <c r="AN102" s="206">
        <f t="shared" si="101"/>
        <v>0</v>
      </c>
      <c r="AO102" s="70"/>
      <c r="AP102" s="208" t="e">
        <f t="shared" si="102"/>
        <v>#VALUE!</v>
      </c>
      <c r="AQ102" s="207" t="e">
        <f t="shared" si="103"/>
        <v>#DIV/0!</v>
      </c>
      <c r="AR102" s="70"/>
      <c r="AS102" s="192" t="e">
        <f t="shared" si="104"/>
        <v>#VALUE!</v>
      </c>
      <c r="AT102" s="206">
        <f t="shared" si="105"/>
        <v>0</v>
      </c>
      <c r="AU102" s="70"/>
      <c r="AV102" s="208" t="e">
        <f t="shared" si="106"/>
        <v>#VALUE!</v>
      </c>
      <c r="AW102" s="207" t="e">
        <f t="shared" si="107"/>
        <v>#DIV/0!</v>
      </c>
      <c r="AX102" s="70"/>
      <c r="AY102" s="192" t="e">
        <f t="shared" si="108"/>
        <v>#VALUE!</v>
      </c>
      <c r="AZ102" s="206">
        <f t="shared" si="109"/>
        <v>0</v>
      </c>
      <c r="BA102" s="70"/>
      <c r="BB102" s="208" t="e">
        <f t="shared" si="110"/>
        <v>#VALUE!</v>
      </c>
      <c r="BC102" s="207" t="e">
        <f t="shared" si="111"/>
        <v>#DIV/0!</v>
      </c>
      <c r="BD102" s="70"/>
      <c r="BE102" s="192" t="e">
        <f t="shared" si="112"/>
        <v>#VALUE!</v>
      </c>
      <c r="BF102" s="206">
        <f t="shared" si="113"/>
        <v>0</v>
      </c>
      <c r="BG102" s="70"/>
      <c r="BH102" s="208" t="e">
        <f t="shared" si="114"/>
        <v>#VALUE!</v>
      </c>
      <c r="BI102" s="207" t="e">
        <f t="shared" si="115"/>
        <v>#DIV/0!</v>
      </c>
      <c r="BJ102" s="70"/>
      <c r="BK102" s="192" t="e">
        <f t="shared" si="116"/>
        <v>#VALUE!</v>
      </c>
      <c r="BL102" s="206">
        <f t="shared" si="117"/>
        <v>0</v>
      </c>
      <c r="BM102" s="70"/>
      <c r="BN102" s="208" t="e">
        <f t="shared" si="118"/>
        <v>#VALUE!</v>
      </c>
      <c r="BO102" s="207" t="e">
        <f t="shared" si="119"/>
        <v>#DIV/0!</v>
      </c>
      <c r="BP102" s="70"/>
      <c r="BQ102" s="192" t="e">
        <f t="shared" si="120"/>
        <v>#VALUE!</v>
      </c>
      <c r="BR102" s="206">
        <f t="shared" si="121"/>
        <v>0</v>
      </c>
      <c r="BS102" s="70"/>
      <c r="BT102" s="208" t="e">
        <f t="shared" si="122"/>
        <v>#VALUE!</v>
      </c>
      <c r="BU102" s="207" t="e">
        <f t="shared" si="123"/>
        <v>#DIV/0!</v>
      </c>
      <c r="BV102" s="70"/>
      <c r="BW102" s="192" t="e">
        <f t="shared" si="124"/>
        <v>#VALUE!</v>
      </c>
      <c r="BX102" s="206">
        <f t="shared" si="125"/>
        <v>0</v>
      </c>
      <c r="BY102" s="70"/>
      <c r="BZ102" s="208" t="e">
        <f t="shared" si="126"/>
        <v>#VALUE!</v>
      </c>
      <c r="CA102" s="207" t="e">
        <f t="shared" si="127"/>
        <v>#DIV/0!</v>
      </c>
      <c r="CB102" s="70"/>
      <c r="CC102" s="192" t="e">
        <f t="shared" si="128"/>
        <v>#VALUE!</v>
      </c>
      <c r="CD102" s="206">
        <f t="shared" si="129"/>
        <v>0</v>
      </c>
      <c r="CE102" s="70"/>
      <c r="CF102" s="208" t="e">
        <f t="shared" si="130"/>
        <v>#VALUE!</v>
      </c>
      <c r="CG102" s="207" t="e">
        <f t="shared" si="131"/>
        <v>#DIV/0!</v>
      </c>
      <c r="CH102" s="70"/>
      <c r="CI102" s="192" t="e">
        <f t="shared" si="132"/>
        <v>#VALUE!</v>
      </c>
      <c r="CJ102" s="207">
        <f t="shared" si="133"/>
        <v>0</v>
      </c>
      <c r="CK102" s="70">
        <f t="shared" si="134"/>
        <v>0</v>
      </c>
      <c r="CL102" s="192" t="e">
        <f t="shared" si="135"/>
        <v>#VALUE!</v>
      </c>
      <c r="CM102" s="207" t="e">
        <f t="shared" si="136"/>
        <v>#DIV/0!</v>
      </c>
      <c r="CN102" s="70">
        <f t="shared" si="137"/>
        <v>0</v>
      </c>
      <c r="CO102" s="192" t="e">
        <f t="shared" si="138"/>
        <v>#VALUE!</v>
      </c>
      <c r="CP102" s="207">
        <f t="shared" si="139"/>
        <v>100</v>
      </c>
      <c r="CQ102" s="70">
        <f t="shared" si="140"/>
        <v>3</v>
      </c>
      <c r="CR102" s="192" t="e">
        <f t="shared" si="141"/>
        <v>#VALUE!</v>
      </c>
      <c r="CS102" s="207" t="e">
        <f t="shared" si="142"/>
        <v>#DIV/0!</v>
      </c>
      <c r="CT102" s="70">
        <f t="shared" si="143"/>
        <v>0</v>
      </c>
      <c r="CU102" s="192" t="e">
        <f t="shared" si="144"/>
        <v>#VALUE!</v>
      </c>
      <c r="CV102" s="202">
        <f t="shared" si="145"/>
        <v>0</v>
      </c>
      <c r="CW102" s="70">
        <f t="shared" si="146"/>
        <v>0</v>
      </c>
      <c r="CX102" s="192" t="e">
        <f t="shared" si="147"/>
        <v>#VALUE!</v>
      </c>
      <c r="CY102" s="202">
        <f t="shared" si="148"/>
        <v>1</v>
      </c>
      <c r="CZ102" s="70">
        <f t="shared" si="149"/>
        <v>3</v>
      </c>
      <c r="DA102" s="192" t="e">
        <f t="shared" si="150"/>
        <v>#VALUE!</v>
      </c>
      <c r="DB102" s="211"/>
    </row>
    <row r="103" spans="1:106" s="4" customFormat="1">
      <c r="A103" s="258" t="s">
        <v>60</v>
      </c>
      <c r="B103" s="482" t="s">
        <v>69</v>
      </c>
      <c r="C103" s="490" t="s">
        <v>103</v>
      </c>
      <c r="D103" s="485" t="s">
        <v>552</v>
      </c>
      <c r="E103" s="315" t="s">
        <v>669</v>
      </c>
      <c r="F103" s="477">
        <v>17.489999999999998</v>
      </c>
      <c r="G103" s="478">
        <v>3</v>
      </c>
      <c r="H103" s="283">
        <f t="shared" si="157"/>
        <v>3</v>
      </c>
      <c r="I103" s="372">
        <f t="shared" si="157"/>
        <v>3</v>
      </c>
      <c r="J103" s="132">
        <f t="shared" ref="J103:J109" si="158">H103-G103</f>
        <v>0</v>
      </c>
      <c r="K103" s="132">
        <f t="shared" ref="K103:K109" si="159">I103-H103</f>
        <v>0</v>
      </c>
      <c r="L103" s="39" t="e">
        <f t="shared" ref="L103:L109" si="160">ROUND((F103*(1+$M$8))*(1+$G$8),2)</f>
        <v>#VALUE!</v>
      </c>
      <c r="M103" s="40" t="e">
        <f t="shared" ref="M103:M109" si="161">TRUNC(L103*G103,2)</f>
        <v>#VALUE!</v>
      </c>
      <c r="N103" s="238" t="e">
        <f t="shared" ref="N103:N109" si="162">TRUNC(L103*J103,2)</f>
        <v>#VALUE!</v>
      </c>
      <c r="O103" s="238" t="e">
        <f t="shared" ref="O103:O109" si="163">TRUNC(L103*K103,2)</f>
        <v>#VALUE!</v>
      </c>
      <c r="P103" s="207">
        <f t="shared" si="85"/>
        <v>0</v>
      </c>
      <c r="Q103" s="70"/>
      <c r="R103" s="208" t="e">
        <f t="shared" si="86"/>
        <v>#VALUE!</v>
      </c>
      <c r="S103" s="207" t="e">
        <f t="shared" si="87"/>
        <v>#DIV/0!</v>
      </c>
      <c r="T103" s="70"/>
      <c r="U103" s="192" t="e">
        <f t="shared" si="88"/>
        <v>#VALUE!</v>
      </c>
      <c r="V103" s="206">
        <f t="shared" si="89"/>
        <v>0</v>
      </c>
      <c r="W103" s="70"/>
      <c r="X103" s="208" t="e">
        <f t="shared" si="90"/>
        <v>#VALUE!</v>
      </c>
      <c r="Y103" s="207" t="e">
        <f t="shared" si="91"/>
        <v>#DIV/0!</v>
      </c>
      <c r="Z103" s="70"/>
      <c r="AA103" s="192" t="e">
        <f t="shared" si="92"/>
        <v>#VALUE!</v>
      </c>
      <c r="AB103" s="206">
        <f t="shared" si="93"/>
        <v>0</v>
      </c>
      <c r="AC103" s="70"/>
      <c r="AD103" s="208" t="e">
        <f t="shared" si="94"/>
        <v>#VALUE!</v>
      </c>
      <c r="AE103" s="207" t="e">
        <f t="shared" si="95"/>
        <v>#DIV/0!</v>
      </c>
      <c r="AF103" s="70"/>
      <c r="AG103" s="192" t="e">
        <f t="shared" si="96"/>
        <v>#VALUE!</v>
      </c>
      <c r="AH103" s="206">
        <f t="shared" si="97"/>
        <v>0</v>
      </c>
      <c r="AI103" s="70"/>
      <c r="AJ103" s="208" t="e">
        <f t="shared" si="98"/>
        <v>#VALUE!</v>
      </c>
      <c r="AK103" s="207" t="e">
        <f t="shared" si="99"/>
        <v>#DIV/0!</v>
      </c>
      <c r="AL103" s="70"/>
      <c r="AM103" s="192" t="e">
        <f t="shared" si="100"/>
        <v>#VALUE!</v>
      </c>
      <c r="AN103" s="206">
        <f t="shared" si="101"/>
        <v>0</v>
      </c>
      <c r="AO103" s="70"/>
      <c r="AP103" s="208" t="e">
        <f t="shared" si="102"/>
        <v>#VALUE!</v>
      </c>
      <c r="AQ103" s="207" t="e">
        <f t="shared" si="103"/>
        <v>#DIV/0!</v>
      </c>
      <c r="AR103" s="70"/>
      <c r="AS103" s="192" t="e">
        <f t="shared" si="104"/>
        <v>#VALUE!</v>
      </c>
      <c r="AT103" s="206">
        <f t="shared" si="105"/>
        <v>0</v>
      </c>
      <c r="AU103" s="70"/>
      <c r="AV103" s="208" t="e">
        <f t="shared" si="106"/>
        <v>#VALUE!</v>
      </c>
      <c r="AW103" s="207" t="e">
        <f t="shared" si="107"/>
        <v>#DIV/0!</v>
      </c>
      <c r="AX103" s="70"/>
      <c r="AY103" s="192" t="e">
        <f t="shared" si="108"/>
        <v>#VALUE!</v>
      </c>
      <c r="AZ103" s="206">
        <f t="shared" si="109"/>
        <v>0</v>
      </c>
      <c r="BA103" s="70"/>
      <c r="BB103" s="208" t="e">
        <f t="shared" si="110"/>
        <v>#VALUE!</v>
      </c>
      <c r="BC103" s="207" t="e">
        <f t="shared" si="111"/>
        <v>#DIV/0!</v>
      </c>
      <c r="BD103" s="70"/>
      <c r="BE103" s="192" t="e">
        <f t="shared" si="112"/>
        <v>#VALUE!</v>
      </c>
      <c r="BF103" s="206">
        <f t="shared" si="113"/>
        <v>0</v>
      </c>
      <c r="BG103" s="70"/>
      <c r="BH103" s="208" t="e">
        <f t="shared" si="114"/>
        <v>#VALUE!</v>
      </c>
      <c r="BI103" s="207" t="e">
        <f t="shared" si="115"/>
        <v>#DIV/0!</v>
      </c>
      <c r="BJ103" s="70"/>
      <c r="BK103" s="192" t="e">
        <f t="shared" si="116"/>
        <v>#VALUE!</v>
      </c>
      <c r="BL103" s="206">
        <f t="shared" si="117"/>
        <v>0</v>
      </c>
      <c r="BM103" s="70"/>
      <c r="BN103" s="208" t="e">
        <f t="shared" si="118"/>
        <v>#VALUE!</v>
      </c>
      <c r="BO103" s="207" t="e">
        <f t="shared" si="119"/>
        <v>#DIV/0!</v>
      </c>
      <c r="BP103" s="70"/>
      <c r="BQ103" s="192" t="e">
        <f t="shared" si="120"/>
        <v>#VALUE!</v>
      </c>
      <c r="BR103" s="206">
        <f t="shared" si="121"/>
        <v>0</v>
      </c>
      <c r="BS103" s="70"/>
      <c r="BT103" s="208" t="e">
        <f t="shared" si="122"/>
        <v>#VALUE!</v>
      </c>
      <c r="BU103" s="207" t="e">
        <f t="shared" si="123"/>
        <v>#DIV/0!</v>
      </c>
      <c r="BV103" s="70"/>
      <c r="BW103" s="192" t="e">
        <f t="shared" si="124"/>
        <v>#VALUE!</v>
      </c>
      <c r="BX103" s="206">
        <f t="shared" si="125"/>
        <v>0</v>
      </c>
      <c r="BY103" s="70"/>
      <c r="BZ103" s="208" t="e">
        <f t="shared" si="126"/>
        <v>#VALUE!</v>
      </c>
      <c r="CA103" s="207" t="e">
        <f t="shared" si="127"/>
        <v>#DIV/0!</v>
      </c>
      <c r="CB103" s="70"/>
      <c r="CC103" s="192" t="e">
        <f t="shared" si="128"/>
        <v>#VALUE!</v>
      </c>
      <c r="CD103" s="206">
        <f t="shared" si="129"/>
        <v>0</v>
      </c>
      <c r="CE103" s="70"/>
      <c r="CF103" s="208" t="e">
        <f t="shared" si="130"/>
        <v>#VALUE!</v>
      </c>
      <c r="CG103" s="207" t="e">
        <f t="shared" si="131"/>
        <v>#DIV/0!</v>
      </c>
      <c r="CH103" s="70"/>
      <c r="CI103" s="192" t="e">
        <f t="shared" si="132"/>
        <v>#VALUE!</v>
      </c>
      <c r="CJ103" s="207">
        <f t="shared" si="133"/>
        <v>0</v>
      </c>
      <c r="CK103" s="70">
        <f t="shared" si="134"/>
        <v>0</v>
      </c>
      <c r="CL103" s="192" t="e">
        <f t="shared" si="135"/>
        <v>#VALUE!</v>
      </c>
      <c r="CM103" s="207" t="e">
        <f t="shared" si="136"/>
        <v>#DIV/0!</v>
      </c>
      <c r="CN103" s="70">
        <f t="shared" si="137"/>
        <v>0</v>
      </c>
      <c r="CO103" s="192" t="e">
        <f t="shared" si="138"/>
        <v>#VALUE!</v>
      </c>
      <c r="CP103" s="207">
        <f t="shared" si="139"/>
        <v>100</v>
      </c>
      <c r="CQ103" s="70">
        <f t="shared" si="140"/>
        <v>3</v>
      </c>
      <c r="CR103" s="192" t="e">
        <f t="shared" si="141"/>
        <v>#VALUE!</v>
      </c>
      <c r="CS103" s="207" t="e">
        <f t="shared" si="142"/>
        <v>#DIV/0!</v>
      </c>
      <c r="CT103" s="70">
        <f t="shared" si="143"/>
        <v>0</v>
      </c>
      <c r="CU103" s="192" t="e">
        <f t="shared" si="144"/>
        <v>#VALUE!</v>
      </c>
      <c r="CV103" s="202">
        <f t="shared" si="145"/>
        <v>0</v>
      </c>
      <c r="CW103" s="70">
        <f t="shared" si="146"/>
        <v>0</v>
      </c>
      <c r="CX103" s="192" t="e">
        <f t="shared" si="147"/>
        <v>#VALUE!</v>
      </c>
      <c r="CY103" s="202">
        <f t="shared" si="148"/>
        <v>1</v>
      </c>
      <c r="CZ103" s="70">
        <f t="shared" si="149"/>
        <v>3</v>
      </c>
      <c r="DA103" s="192" t="e">
        <f t="shared" si="150"/>
        <v>#VALUE!</v>
      </c>
      <c r="DB103" s="211"/>
    </row>
    <row r="104" spans="1:106" s="4" customFormat="1">
      <c r="A104" s="258" t="s">
        <v>61</v>
      </c>
      <c r="B104" s="482" t="s">
        <v>69</v>
      </c>
      <c r="C104" s="490" t="s">
        <v>104</v>
      </c>
      <c r="D104" s="69" t="s">
        <v>105</v>
      </c>
      <c r="E104" s="315" t="s">
        <v>669</v>
      </c>
      <c r="F104" s="477">
        <v>8.6999999999999993</v>
      </c>
      <c r="G104" s="478">
        <v>1</v>
      </c>
      <c r="H104" s="283">
        <f t="shared" si="157"/>
        <v>1</v>
      </c>
      <c r="I104" s="372">
        <f t="shared" si="157"/>
        <v>1</v>
      </c>
      <c r="J104" s="132">
        <f t="shared" si="158"/>
        <v>0</v>
      </c>
      <c r="K104" s="132">
        <f t="shared" si="159"/>
        <v>0</v>
      </c>
      <c r="L104" s="39" t="e">
        <f t="shared" si="160"/>
        <v>#VALUE!</v>
      </c>
      <c r="M104" s="40" t="e">
        <f t="shared" si="161"/>
        <v>#VALUE!</v>
      </c>
      <c r="N104" s="238" t="e">
        <f t="shared" si="162"/>
        <v>#VALUE!</v>
      </c>
      <c r="O104" s="238" t="e">
        <f t="shared" si="163"/>
        <v>#VALUE!</v>
      </c>
      <c r="P104" s="207">
        <f t="shared" si="85"/>
        <v>0</v>
      </c>
      <c r="Q104" s="70"/>
      <c r="R104" s="208" t="e">
        <f t="shared" si="86"/>
        <v>#VALUE!</v>
      </c>
      <c r="S104" s="207" t="e">
        <f t="shared" si="87"/>
        <v>#DIV/0!</v>
      </c>
      <c r="T104" s="70"/>
      <c r="U104" s="192" t="e">
        <f t="shared" si="88"/>
        <v>#VALUE!</v>
      </c>
      <c r="V104" s="206">
        <f t="shared" si="89"/>
        <v>0</v>
      </c>
      <c r="W104" s="70"/>
      <c r="X104" s="208" t="e">
        <f t="shared" si="90"/>
        <v>#VALUE!</v>
      </c>
      <c r="Y104" s="207" t="e">
        <f t="shared" si="91"/>
        <v>#DIV/0!</v>
      </c>
      <c r="Z104" s="70"/>
      <c r="AA104" s="192" t="e">
        <f t="shared" si="92"/>
        <v>#VALUE!</v>
      </c>
      <c r="AB104" s="206">
        <f t="shared" si="93"/>
        <v>0</v>
      </c>
      <c r="AC104" s="70"/>
      <c r="AD104" s="208" t="e">
        <f t="shared" si="94"/>
        <v>#VALUE!</v>
      </c>
      <c r="AE104" s="207" t="e">
        <f t="shared" si="95"/>
        <v>#DIV/0!</v>
      </c>
      <c r="AF104" s="70"/>
      <c r="AG104" s="192" t="e">
        <f t="shared" si="96"/>
        <v>#VALUE!</v>
      </c>
      <c r="AH104" s="206">
        <f t="shared" si="97"/>
        <v>0</v>
      </c>
      <c r="AI104" s="70"/>
      <c r="AJ104" s="208" t="e">
        <f t="shared" si="98"/>
        <v>#VALUE!</v>
      </c>
      <c r="AK104" s="207" t="e">
        <f t="shared" si="99"/>
        <v>#DIV/0!</v>
      </c>
      <c r="AL104" s="70"/>
      <c r="AM104" s="192" t="e">
        <f t="shared" si="100"/>
        <v>#VALUE!</v>
      </c>
      <c r="AN104" s="206">
        <f t="shared" si="101"/>
        <v>0</v>
      </c>
      <c r="AO104" s="70"/>
      <c r="AP104" s="208" t="e">
        <f t="shared" si="102"/>
        <v>#VALUE!</v>
      </c>
      <c r="AQ104" s="207" t="e">
        <f t="shared" si="103"/>
        <v>#DIV/0!</v>
      </c>
      <c r="AR104" s="70"/>
      <c r="AS104" s="192" t="e">
        <f t="shared" si="104"/>
        <v>#VALUE!</v>
      </c>
      <c r="AT104" s="206">
        <f t="shared" si="105"/>
        <v>0</v>
      </c>
      <c r="AU104" s="70"/>
      <c r="AV104" s="208" t="e">
        <f t="shared" si="106"/>
        <v>#VALUE!</v>
      </c>
      <c r="AW104" s="207" t="e">
        <f t="shared" si="107"/>
        <v>#DIV/0!</v>
      </c>
      <c r="AX104" s="70"/>
      <c r="AY104" s="192" t="e">
        <f t="shared" si="108"/>
        <v>#VALUE!</v>
      </c>
      <c r="AZ104" s="206">
        <f t="shared" si="109"/>
        <v>0</v>
      </c>
      <c r="BA104" s="70"/>
      <c r="BB104" s="208" t="e">
        <f t="shared" si="110"/>
        <v>#VALUE!</v>
      </c>
      <c r="BC104" s="207" t="e">
        <f t="shared" si="111"/>
        <v>#DIV/0!</v>
      </c>
      <c r="BD104" s="70"/>
      <c r="BE104" s="192" t="e">
        <f t="shared" si="112"/>
        <v>#VALUE!</v>
      </c>
      <c r="BF104" s="206">
        <f t="shared" si="113"/>
        <v>0</v>
      </c>
      <c r="BG104" s="70"/>
      <c r="BH104" s="208" t="e">
        <f t="shared" si="114"/>
        <v>#VALUE!</v>
      </c>
      <c r="BI104" s="207" t="e">
        <f t="shared" si="115"/>
        <v>#DIV/0!</v>
      </c>
      <c r="BJ104" s="70"/>
      <c r="BK104" s="192" t="e">
        <f t="shared" si="116"/>
        <v>#VALUE!</v>
      </c>
      <c r="BL104" s="206">
        <f t="shared" si="117"/>
        <v>0</v>
      </c>
      <c r="BM104" s="70"/>
      <c r="BN104" s="208" t="e">
        <f t="shared" si="118"/>
        <v>#VALUE!</v>
      </c>
      <c r="BO104" s="207" t="e">
        <f t="shared" si="119"/>
        <v>#DIV/0!</v>
      </c>
      <c r="BP104" s="70"/>
      <c r="BQ104" s="192" t="e">
        <f t="shared" si="120"/>
        <v>#VALUE!</v>
      </c>
      <c r="BR104" s="206">
        <f t="shared" si="121"/>
        <v>0</v>
      </c>
      <c r="BS104" s="70"/>
      <c r="BT104" s="208" t="e">
        <f t="shared" si="122"/>
        <v>#VALUE!</v>
      </c>
      <c r="BU104" s="207" t="e">
        <f t="shared" si="123"/>
        <v>#DIV/0!</v>
      </c>
      <c r="BV104" s="70"/>
      <c r="BW104" s="192" t="e">
        <f t="shared" si="124"/>
        <v>#VALUE!</v>
      </c>
      <c r="BX104" s="206">
        <f t="shared" si="125"/>
        <v>0</v>
      </c>
      <c r="BY104" s="70"/>
      <c r="BZ104" s="208" t="e">
        <f t="shared" si="126"/>
        <v>#VALUE!</v>
      </c>
      <c r="CA104" s="207" t="e">
        <f t="shared" si="127"/>
        <v>#DIV/0!</v>
      </c>
      <c r="CB104" s="70"/>
      <c r="CC104" s="192" t="e">
        <f t="shared" si="128"/>
        <v>#VALUE!</v>
      </c>
      <c r="CD104" s="206">
        <f t="shared" si="129"/>
        <v>0</v>
      </c>
      <c r="CE104" s="70"/>
      <c r="CF104" s="208" t="e">
        <f t="shared" si="130"/>
        <v>#VALUE!</v>
      </c>
      <c r="CG104" s="207" t="e">
        <f t="shared" si="131"/>
        <v>#DIV/0!</v>
      </c>
      <c r="CH104" s="70"/>
      <c r="CI104" s="192" t="e">
        <f t="shared" si="132"/>
        <v>#VALUE!</v>
      </c>
      <c r="CJ104" s="207">
        <f t="shared" si="133"/>
        <v>0</v>
      </c>
      <c r="CK104" s="70">
        <f t="shared" si="134"/>
        <v>0</v>
      </c>
      <c r="CL104" s="192" t="e">
        <f t="shared" si="135"/>
        <v>#VALUE!</v>
      </c>
      <c r="CM104" s="207" t="e">
        <f t="shared" si="136"/>
        <v>#DIV/0!</v>
      </c>
      <c r="CN104" s="70">
        <f t="shared" si="137"/>
        <v>0</v>
      </c>
      <c r="CO104" s="192" t="e">
        <f t="shared" si="138"/>
        <v>#VALUE!</v>
      </c>
      <c r="CP104" s="207">
        <f t="shared" si="139"/>
        <v>100</v>
      </c>
      <c r="CQ104" s="70">
        <f t="shared" si="140"/>
        <v>1</v>
      </c>
      <c r="CR104" s="192" t="e">
        <f t="shared" si="141"/>
        <v>#VALUE!</v>
      </c>
      <c r="CS104" s="207" t="e">
        <f t="shared" si="142"/>
        <v>#DIV/0!</v>
      </c>
      <c r="CT104" s="70">
        <f t="shared" si="143"/>
        <v>0</v>
      </c>
      <c r="CU104" s="192" t="e">
        <f t="shared" si="144"/>
        <v>#VALUE!</v>
      </c>
      <c r="CV104" s="202">
        <f t="shared" si="145"/>
        <v>0</v>
      </c>
      <c r="CW104" s="70">
        <f t="shared" si="146"/>
        <v>0</v>
      </c>
      <c r="CX104" s="192" t="e">
        <f t="shared" si="147"/>
        <v>#VALUE!</v>
      </c>
      <c r="CY104" s="202">
        <f t="shared" si="148"/>
        <v>1</v>
      </c>
      <c r="CZ104" s="70">
        <f t="shared" si="149"/>
        <v>1</v>
      </c>
      <c r="DA104" s="192" t="e">
        <f t="shared" si="150"/>
        <v>#VALUE!</v>
      </c>
      <c r="DB104" s="211"/>
    </row>
    <row r="105" spans="1:106" s="4" customFormat="1">
      <c r="A105" s="258" t="s">
        <v>62</v>
      </c>
      <c r="B105" s="482" t="s">
        <v>69</v>
      </c>
      <c r="C105" s="487" t="s">
        <v>106</v>
      </c>
      <c r="D105" s="259" t="s">
        <v>107</v>
      </c>
      <c r="E105" s="315" t="s">
        <v>669</v>
      </c>
      <c r="F105" s="477">
        <v>11.78</v>
      </c>
      <c r="G105" s="478">
        <v>3</v>
      </c>
      <c r="H105" s="283">
        <f t="shared" si="157"/>
        <v>3</v>
      </c>
      <c r="I105" s="372">
        <f t="shared" si="157"/>
        <v>3</v>
      </c>
      <c r="J105" s="132">
        <f t="shared" si="158"/>
        <v>0</v>
      </c>
      <c r="K105" s="132">
        <f t="shared" si="159"/>
        <v>0</v>
      </c>
      <c r="L105" s="39" t="e">
        <f t="shared" si="160"/>
        <v>#VALUE!</v>
      </c>
      <c r="M105" s="40" t="e">
        <f t="shared" si="161"/>
        <v>#VALUE!</v>
      </c>
      <c r="N105" s="238" t="e">
        <f t="shared" si="162"/>
        <v>#VALUE!</v>
      </c>
      <c r="O105" s="238" t="e">
        <f t="shared" si="163"/>
        <v>#VALUE!</v>
      </c>
      <c r="P105" s="207">
        <f t="shared" si="85"/>
        <v>0</v>
      </c>
      <c r="Q105" s="70"/>
      <c r="R105" s="208" t="e">
        <f t="shared" si="86"/>
        <v>#VALUE!</v>
      </c>
      <c r="S105" s="207" t="e">
        <f t="shared" si="87"/>
        <v>#DIV/0!</v>
      </c>
      <c r="T105" s="70"/>
      <c r="U105" s="192" t="e">
        <f t="shared" si="88"/>
        <v>#VALUE!</v>
      </c>
      <c r="V105" s="206">
        <f t="shared" si="89"/>
        <v>0</v>
      </c>
      <c r="W105" s="70"/>
      <c r="X105" s="208" t="e">
        <f t="shared" si="90"/>
        <v>#VALUE!</v>
      </c>
      <c r="Y105" s="207" t="e">
        <f t="shared" si="91"/>
        <v>#DIV/0!</v>
      </c>
      <c r="Z105" s="70"/>
      <c r="AA105" s="192" t="e">
        <f t="shared" si="92"/>
        <v>#VALUE!</v>
      </c>
      <c r="AB105" s="206">
        <f t="shared" si="93"/>
        <v>0</v>
      </c>
      <c r="AC105" s="70"/>
      <c r="AD105" s="208" t="e">
        <f t="shared" si="94"/>
        <v>#VALUE!</v>
      </c>
      <c r="AE105" s="207" t="e">
        <f t="shared" si="95"/>
        <v>#DIV/0!</v>
      </c>
      <c r="AF105" s="70"/>
      <c r="AG105" s="192" t="e">
        <f t="shared" si="96"/>
        <v>#VALUE!</v>
      </c>
      <c r="AH105" s="206">
        <f t="shared" si="97"/>
        <v>0</v>
      </c>
      <c r="AI105" s="70"/>
      <c r="AJ105" s="208" t="e">
        <f t="shared" si="98"/>
        <v>#VALUE!</v>
      </c>
      <c r="AK105" s="207" t="e">
        <f t="shared" si="99"/>
        <v>#DIV/0!</v>
      </c>
      <c r="AL105" s="70"/>
      <c r="AM105" s="192" t="e">
        <f t="shared" si="100"/>
        <v>#VALUE!</v>
      </c>
      <c r="AN105" s="206">
        <f t="shared" si="101"/>
        <v>0</v>
      </c>
      <c r="AO105" s="70"/>
      <c r="AP105" s="208" t="e">
        <f t="shared" si="102"/>
        <v>#VALUE!</v>
      </c>
      <c r="AQ105" s="207" t="e">
        <f t="shared" si="103"/>
        <v>#DIV/0!</v>
      </c>
      <c r="AR105" s="70"/>
      <c r="AS105" s="192" t="e">
        <f t="shared" si="104"/>
        <v>#VALUE!</v>
      </c>
      <c r="AT105" s="206">
        <f t="shared" si="105"/>
        <v>0</v>
      </c>
      <c r="AU105" s="70"/>
      <c r="AV105" s="208" t="e">
        <f t="shared" si="106"/>
        <v>#VALUE!</v>
      </c>
      <c r="AW105" s="207" t="e">
        <f t="shared" si="107"/>
        <v>#DIV/0!</v>
      </c>
      <c r="AX105" s="70"/>
      <c r="AY105" s="192" t="e">
        <f t="shared" si="108"/>
        <v>#VALUE!</v>
      </c>
      <c r="AZ105" s="206">
        <f t="shared" si="109"/>
        <v>0</v>
      </c>
      <c r="BA105" s="70"/>
      <c r="BB105" s="208" t="e">
        <f t="shared" si="110"/>
        <v>#VALUE!</v>
      </c>
      <c r="BC105" s="207" t="e">
        <f t="shared" si="111"/>
        <v>#DIV/0!</v>
      </c>
      <c r="BD105" s="70"/>
      <c r="BE105" s="192" t="e">
        <f t="shared" si="112"/>
        <v>#VALUE!</v>
      </c>
      <c r="BF105" s="206">
        <f t="shared" si="113"/>
        <v>0</v>
      </c>
      <c r="BG105" s="70"/>
      <c r="BH105" s="208" t="e">
        <f t="shared" si="114"/>
        <v>#VALUE!</v>
      </c>
      <c r="BI105" s="207" t="e">
        <f t="shared" si="115"/>
        <v>#DIV/0!</v>
      </c>
      <c r="BJ105" s="70"/>
      <c r="BK105" s="192" t="e">
        <f t="shared" si="116"/>
        <v>#VALUE!</v>
      </c>
      <c r="BL105" s="206">
        <f t="shared" si="117"/>
        <v>0</v>
      </c>
      <c r="BM105" s="70"/>
      <c r="BN105" s="208" t="e">
        <f t="shared" si="118"/>
        <v>#VALUE!</v>
      </c>
      <c r="BO105" s="207" t="e">
        <f t="shared" si="119"/>
        <v>#DIV/0!</v>
      </c>
      <c r="BP105" s="70"/>
      <c r="BQ105" s="192" t="e">
        <f t="shared" si="120"/>
        <v>#VALUE!</v>
      </c>
      <c r="BR105" s="206">
        <f t="shared" si="121"/>
        <v>0</v>
      </c>
      <c r="BS105" s="70"/>
      <c r="BT105" s="208" t="e">
        <f t="shared" si="122"/>
        <v>#VALUE!</v>
      </c>
      <c r="BU105" s="207" t="e">
        <f t="shared" si="123"/>
        <v>#DIV/0!</v>
      </c>
      <c r="BV105" s="70"/>
      <c r="BW105" s="192" t="e">
        <f t="shared" si="124"/>
        <v>#VALUE!</v>
      </c>
      <c r="BX105" s="206">
        <f t="shared" si="125"/>
        <v>0</v>
      </c>
      <c r="BY105" s="70"/>
      <c r="BZ105" s="208" t="e">
        <f t="shared" si="126"/>
        <v>#VALUE!</v>
      </c>
      <c r="CA105" s="207" t="e">
        <f t="shared" si="127"/>
        <v>#DIV/0!</v>
      </c>
      <c r="CB105" s="70"/>
      <c r="CC105" s="192" t="e">
        <f t="shared" si="128"/>
        <v>#VALUE!</v>
      </c>
      <c r="CD105" s="206">
        <f t="shared" si="129"/>
        <v>0</v>
      </c>
      <c r="CE105" s="70"/>
      <c r="CF105" s="208" t="e">
        <f t="shared" si="130"/>
        <v>#VALUE!</v>
      </c>
      <c r="CG105" s="207" t="e">
        <f t="shared" si="131"/>
        <v>#DIV/0!</v>
      </c>
      <c r="CH105" s="70"/>
      <c r="CI105" s="192" t="e">
        <f t="shared" si="132"/>
        <v>#VALUE!</v>
      </c>
      <c r="CJ105" s="207">
        <f t="shared" si="133"/>
        <v>0</v>
      </c>
      <c r="CK105" s="70">
        <f t="shared" si="134"/>
        <v>0</v>
      </c>
      <c r="CL105" s="192" t="e">
        <f t="shared" si="135"/>
        <v>#VALUE!</v>
      </c>
      <c r="CM105" s="207" t="e">
        <f t="shared" si="136"/>
        <v>#DIV/0!</v>
      </c>
      <c r="CN105" s="70">
        <f t="shared" si="137"/>
        <v>0</v>
      </c>
      <c r="CO105" s="192" t="e">
        <f t="shared" si="138"/>
        <v>#VALUE!</v>
      </c>
      <c r="CP105" s="207">
        <f t="shared" si="139"/>
        <v>100</v>
      </c>
      <c r="CQ105" s="70">
        <f t="shared" si="140"/>
        <v>3</v>
      </c>
      <c r="CR105" s="192" t="e">
        <f t="shared" si="141"/>
        <v>#VALUE!</v>
      </c>
      <c r="CS105" s="207" t="e">
        <f t="shared" si="142"/>
        <v>#DIV/0!</v>
      </c>
      <c r="CT105" s="70">
        <f t="shared" si="143"/>
        <v>0</v>
      </c>
      <c r="CU105" s="192" t="e">
        <f t="shared" si="144"/>
        <v>#VALUE!</v>
      </c>
      <c r="CV105" s="202">
        <f t="shared" si="145"/>
        <v>0</v>
      </c>
      <c r="CW105" s="70">
        <f t="shared" si="146"/>
        <v>0</v>
      </c>
      <c r="CX105" s="192" t="e">
        <f t="shared" si="147"/>
        <v>#VALUE!</v>
      </c>
      <c r="CY105" s="202">
        <f t="shared" si="148"/>
        <v>1</v>
      </c>
      <c r="CZ105" s="70">
        <f t="shared" si="149"/>
        <v>3</v>
      </c>
      <c r="DA105" s="192" t="e">
        <f t="shared" si="150"/>
        <v>#VALUE!</v>
      </c>
      <c r="DB105" s="211"/>
    </row>
    <row r="106" spans="1:106" s="4" customFormat="1">
      <c r="A106" s="258" t="s">
        <v>63</v>
      </c>
      <c r="B106" s="482" t="s">
        <v>69</v>
      </c>
      <c r="C106" s="490" t="s">
        <v>553</v>
      </c>
      <c r="D106" s="69" t="s">
        <v>618</v>
      </c>
      <c r="E106" s="315" t="s">
        <v>669</v>
      </c>
      <c r="F106" s="477">
        <v>23.38</v>
      </c>
      <c r="G106" s="478">
        <v>6</v>
      </c>
      <c r="H106" s="283">
        <f t="shared" si="157"/>
        <v>6</v>
      </c>
      <c r="I106" s="372">
        <f t="shared" si="157"/>
        <v>6</v>
      </c>
      <c r="J106" s="132">
        <f t="shared" si="158"/>
        <v>0</v>
      </c>
      <c r="K106" s="132">
        <f t="shared" si="159"/>
        <v>0</v>
      </c>
      <c r="L106" s="39" t="e">
        <f t="shared" si="160"/>
        <v>#VALUE!</v>
      </c>
      <c r="M106" s="40" t="e">
        <f t="shared" si="161"/>
        <v>#VALUE!</v>
      </c>
      <c r="N106" s="238" t="e">
        <f t="shared" si="162"/>
        <v>#VALUE!</v>
      </c>
      <c r="O106" s="238" t="e">
        <f t="shared" si="163"/>
        <v>#VALUE!</v>
      </c>
      <c r="P106" s="207">
        <f t="shared" si="85"/>
        <v>0</v>
      </c>
      <c r="Q106" s="70"/>
      <c r="R106" s="208" t="e">
        <f t="shared" si="86"/>
        <v>#VALUE!</v>
      </c>
      <c r="S106" s="207" t="e">
        <f t="shared" si="87"/>
        <v>#DIV/0!</v>
      </c>
      <c r="T106" s="70"/>
      <c r="U106" s="192" t="e">
        <f t="shared" si="88"/>
        <v>#VALUE!</v>
      </c>
      <c r="V106" s="206">
        <f t="shared" si="89"/>
        <v>0</v>
      </c>
      <c r="W106" s="70"/>
      <c r="X106" s="208" t="e">
        <f t="shared" si="90"/>
        <v>#VALUE!</v>
      </c>
      <c r="Y106" s="207" t="e">
        <f t="shared" si="91"/>
        <v>#DIV/0!</v>
      </c>
      <c r="Z106" s="70"/>
      <c r="AA106" s="192" t="e">
        <f t="shared" si="92"/>
        <v>#VALUE!</v>
      </c>
      <c r="AB106" s="206">
        <f t="shared" si="93"/>
        <v>0</v>
      </c>
      <c r="AC106" s="70"/>
      <c r="AD106" s="208" t="e">
        <f t="shared" si="94"/>
        <v>#VALUE!</v>
      </c>
      <c r="AE106" s="207" t="e">
        <f t="shared" si="95"/>
        <v>#DIV/0!</v>
      </c>
      <c r="AF106" s="70"/>
      <c r="AG106" s="192" t="e">
        <f t="shared" si="96"/>
        <v>#VALUE!</v>
      </c>
      <c r="AH106" s="206">
        <f t="shared" si="97"/>
        <v>0</v>
      </c>
      <c r="AI106" s="70"/>
      <c r="AJ106" s="208" t="e">
        <f t="shared" si="98"/>
        <v>#VALUE!</v>
      </c>
      <c r="AK106" s="207" t="e">
        <f t="shared" si="99"/>
        <v>#DIV/0!</v>
      </c>
      <c r="AL106" s="70"/>
      <c r="AM106" s="192" t="e">
        <f t="shared" si="100"/>
        <v>#VALUE!</v>
      </c>
      <c r="AN106" s="206">
        <f t="shared" si="101"/>
        <v>0</v>
      </c>
      <c r="AO106" s="70"/>
      <c r="AP106" s="208" t="e">
        <f t="shared" si="102"/>
        <v>#VALUE!</v>
      </c>
      <c r="AQ106" s="207" t="e">
        <f t="shared" si="103"/>
        <v>#DIV/0!</v>
      </c>
      <c r="AR106" s="70"/>
      <c r="AS106" s="192" t="e">
        <f t="shared" si="104"/>
        <v>#VALUE!</v>
      </c>
      <c r="AT106" s="206">
        <f t="shared" si="105"/>
        <v>0</v>
      </c>
      <c r="AU106" s="70"/>
      <c r="AV106" s="208" t="e">
        <f t="shared" si="106"/>
        <v>#VALUE!</v>
      </c>
      <c r="AW106" s="207" t="e">
        <f t="shared" si="107"/>
        <v>#DIV/0!</v>
      </c>
      <c r="AX106" s="70"/>
      <c r="AY106" s="192" t="e">
        <f t="shared" si="108"/>
        <v>#VALUE!</v>
      </c>
      <c r="AZ106" s="206">
        <f t="shared" si="109"/>
        <v>0</v>
      </c>
      <c r="BA106" s="70"/>
      <c r="BB106" s="208" t="e">
        <f t="shared" si="110"/>
        <v>#VALUE!</v>
      </c>
      <c r="BC106" s="207" t="e">
        <f t="shared" si="111"/>
        <v>#DIV/0!</v>
      </c>
      <c r="BD106" s="70"/>
      <c r="BE106" s="192" t="e">
        <f t="shared" si="112"/>
        <v>#VALUE!</v>
      </c>
      <c r="BF106" s="206">
        <f t="shared" si="113"/>
        <v>0</v>
      </c>
      <c r="BG106" s="70"/>
      <c r="BH106" s="208" t="e">
        <f t="shared" si="114"/>
        <v>#VALUE!</v>
      </c>
      <c r="BI106" s="207" t="e">
        <f t="shared" si="115"/>
        <v>#DIV/0!</v>
      </c>
      <c r="BJ106" s="70"/>
      <c r="BK106" s="192" t="e">
        <f t="shared" si="116"/>
        <v>#VALUE!</v>
      </c>
      <c r="BL106" s="206">
        <f t="shared" si="117"/>
        <v>0</v>
      </c>
      <c r="BM106" s="70"/>
      <c r="BN106" s="208" t="e">
        <f t="shared" si="118"/>
        <v>#VALUE!</v>
      </c>
      <c r="BO106" s="207" t="e">
        <f t="shared" si="119"/>
        <v>#DIV/0!</v>
      </c>
      <c r="BP106" s="70"/>
      <c r="BQ106" s="192" t="e">
        <f t="shared" si="120"/>
        <v>#VALUE!</v>
      </c>
      <c r="BR106" s="206">
        <f t="shared" si="121"/>
        <v>0</v>
      </c>
      <c r="BS106" s="70"/>
      <c r="BT106" s="208" t="e">
        <f t="shared" si="122"/>
        <v>#VALUE!</v>
      </c>
      <c r="BU106" s="207" t="e">
        <f t="shared" si="123"/>
        <v>#DIV/0!</v>
      </c>
      <c r="BV106" s="70"/>
      <c r="BW106" s="192" t="e">
        <f t="shared" si="124"/>
        <v>#VALUE!</v>
      </c>
      <c r="BX106" s="206">
        <f t="shared" si="125"/>
        <v>0</v>
      </c>
      <c r="BY106" s="70"/>
      <c r="BZ106" s="208" t="e">
        <f t="shared" si="126"/>
        <v>#VALUE!</v>
      </c>
      <c r="CA106" s="207" t="e">
        <f t="shared" si="127"/>
        <v>#DIV/0!</v>
      </c>
      <c r="CB106" s="70"/>
      <c r="CC106" s="192" t="e">
        <f t="shared" si="128"/>
        <v>#VALUE!</v>
      </c>
      <c r="CD106" s="206">
        <f t="shared" si="129"/>
        <v>0</v>
      </c>
      <c r="CE106" s="70"/>
      <c r="CF106" s="208" t="e">
        <f t="shared" si="130"/>
        <v>#VALUE!</v>
      </c>
      <c r="CG106" s="207" t="e">
        <f t="shared" si="131"/>
        <v>#DIV/0!</v>
      </c>
      <c r="CH106" s="70"/>
      <c r="CI106" s="192" t="e">
        <f t="shared" si="132"/>
        <v>#VALUE!</v>
      </c>
      <c r="CJ106" s="207">
        <f t="shared" si="133"/>
        <v>0</v>
      </c>
      <c r="CK106" s="70">
        <f t="shared" si="134"/>
        <v>0</v>
      </c>
      <c r="CL106" s="192" t="e">
        <f t="shared" si="135"/>
        <v>#VALUE!</v>
      </c>
      <c r="CM106" s="207" t="e">
        <f t="shared" si="136"/>
        <v>#DIV/0!</v>
      </c>
      <c r="CN106" s="70">
        <f t="shared" si="137"/>
        <v>0</v>
      </c>
      <c r="CO106" s="192" t="e">
        <f t="shared" si="138"/>
        <v>#VALUE!</v>
      </c>
      <c r="CP106" s="207">
        <f t="shared" si="139"/>
        <v>100</v>
      </c>
      <c r="CQ106" s="70">
        <f t="shared" si="140"/>
        <v>6</v>
      </c>
      <c r="CR106" s="192" t="e">
        <f t="shared" si="141"/>
        <v>#VALUE!</v>
      </c>
      <c r="CS106" s="207" t="e">
        <f t="shared" si="142"/>
        <v>#DIV/0!</v>
      </c>
      <c r="CT106" s="70">
        <f t="shared" si="143"/>
        <v>0</v>
      </c>
      <c r="CU106" s="192" t="e">
        <f t="shared" si="144"/>
        <v>#VALUE!</v>
      </c>
      <c r="CV106" s="202">
        <f t="shared" si="145"/>
        <v>0</v>
      </c>
      <c r="CW106" s="70">
        <f t="shared" si="146"/>
        <v>0</v>
      </c>
      <c r="CX106" s="192" t="e">
        <f t="shared" si="147"/>
        <v>#VALUE!</v>
      </c>
      <c r="CY106" s="202">
        <f t="shared" si="148"/>
        <v>1</v>
      </c>
      <c r="CZ106" s="70">
        <f t="shared" si="149"/>
        <v>6</v>
      </c>
      <c r="DA106" s="192" t="e">
        <f t="shared" si="150"/>
        <v>#VALUE!</v>
      </c>
      <c r="DB106" s="211"/>
    </row>
    <row r="107" spans="1:106" s="4" customFormat="1">
      <c r="A107" s="258" t="s">
        <v>64</v>
      </c>
      <c r="B107" s="482" t="s">
        <v>69</v>
      </c>
      <c r="C107" s="490" t="s">
        <v>108</v>
      </c>
      <c r="D107" s="485" t="s">
        <v>554</v>
      </c>
      <c r="E107" s="315" t="s">
        <v>669</v>
      </c>
      <c r="F107" s="477">
        <v>14.84</v>
      </c>
      <c r="G107" s="478">
        <v>6</v>
      </c>
      <c r="H107" s="283">
        <f t="shared" si="157"/>
        <v>6</v>
      </c>
      <c r="I107" s="372">
        <f t="shared" si="157"/>
        <v>6</v>
      </c>
      <c r="J107" s="132">
        <f t="shared" si="158"/>
        <v>0</v>
      </c>
      <c r="K107" s="132">
        <f t="shared" si="159"/>
        <v>0</v>
      </c>
      <c r="L107" s="39" t="e">
        <f t="shared" si="160"/>
        <v>#VALUE!</v>
      </c>
      <c r="M107" s="40" t="e">
        <f t="shared" si="161"/>
        <v>#VALUE!</v>
      </c>
      <c r="N107" s="238" t="e">
        <f t="shared" si="162"/>
        <v>#VALUE!</v>
      </c>
      <c r="O107" s="238" t="e">
        <f t="shared" si="163"/>
        <v>#VALUE!</v>
      </c>
      <c r="P107" s="207">
        <f t="shared" si="85"/>
        <v>0</v>
      </c>
      <c r="Q107" s="70"/>
      <c r="R107" s="208" t="e">
        <f t="shared" si="86"/>
        <v>#VALUE!</v>
      </c>
      <c r="S107" s="207" t="e">
        <f t="shared" si="87"/>
        <v>#DIV/0!</v>
      </c>
      <c r="T107" s="70"/>
      <c r="U107" s="192" t="e">
        <f t="shared" si="88"/>
        <v>#VALUE!</v>
      </c>
      <c r="V107" s="206">
        <f t="shared" si="89"/>
        <v>0</v>
      </c>
      <c r="W107" s="70"/>
      <c r="X107" s="208" t="e">
        <f t="shared" si="90"/>
        <v>#VALUE!</v>
      </c>
      <c r="Y107" s="207" t="e">
        <f t="shared" si="91"/>
        <v>#DIV/0!</v>
      </c>
      <c r="Z107" s="70"/>
      <c r="AA107" s="192" t="e">
        <f t="shared" si="92"/>
        <v>#VALUE!</v>
      </c>
      <c r="AB107" s="206">
        <f t="shared" si="93"/>
        <v>0</v>
      </c>
      <c r="AC107" s="70"/>
      <c r="AD107" s="208" t="e">
        <f t="shared" si="94"/>
        <v>#VALUE!</v>
      </c>
      <c r="AE107" s="207" t="e">
        <f t="shared" si="95"/>
        <v>#DIV/0!</v>
      </c>
      <c r="AF107" s="70"/>
      <c r="AG107" s="192" t="e">
        <f t="shared" si="96"/>
        <v>#VALUE!</v>
      </c>
      <c r="AH107" s="206">
        <f t="shared" si="97"/>
        <v>0</v>
      </c>
      <c r="AI107" s="70"/>
      <c r="AJ107" s="208" t="e">
        <f t="shared" si="98"/>
        <v>#VALUE!</v>
      </c>
      <c r="AK107" s="207" t="e">
        <f t="shared" si="99"/>
        <v>#DIV/0!</v>
      </c>
      <c r="AL107" s="70"/>
      <c r="AM107" s="192" t="e">
        <f t="shared" si="100"/>
        <v>#VALUE!</v>
      </c>
      <c r="AN107" s="206">
        <f t="shared" si="101"/>
        <v>0</v>
      </c>
      <c r="AO107" s="70"/>
      <c r="AP107" s="208" t="e">
        <f t="shared" si="102"/>
        <v>#VALUE!</v>
      </c>
      <c r="AQ107" s="207" t="e">
        <f t="shared" si="103"/>
        <v>#DIV/0!</v>
      </c>
      <c r="AR107" s="70"/>
      <c r="AS107" s="192" t="e">
        <f t="shared" si="104"/>
        <v>#VALUE!</v>
      </c>
      <c r="AT107" s="206">
        <f t="shared" si="105"/>
        <v>0</v>
      </c>
      <c r="AU107" s="70"/>
      <c r="AV107" s="208" t="e">
        <f t="shared" si="106"/>
        <v>#VALUE!</v>
      </c>
      <c r="AW107" s="207" t="e">
        <f t="shared" si="107"/>
        <v>#DIV/0!</v>
      </c>
      <c r="AX107" s="70"/>
      <c r="AY107" s="192" t="e">
        <f t="shared" si="108"/>
        <v>#VALUE!</v>
      </c>
      <c r="AZ107" s="206">
        <f t="shared" si="109"/>
        <v>0</v>
      </c>
      <c r="BA107" s="70"/>
      <c r="BB107" s="208" t="e">
        <f t="shared" si="110"/>
        <v>#VALUE!</v>
      </c>
      <c r="BC107" s="207" t="e">
        <f t="shared" si="111"/>
        <v>#DIV/0!</v>
      </c>
      <c r="BD107" s="70"/>
      <c r="BE107" s="192" t="e">
        <f t="shared" si="112"/>
        <v>#VALUE!</v>
      </c>
      <c r="BF107" s="206">
        <f t="shared" si="113"/>
        <v>0</v>
      </c>
      <c r="BG107" s="70"/>
      <c r="BH107" s="208" t="e">
        <f t="shared" si="114"/>
        <v>#VALUE!</v>
      </c>
      <c r="BI107" s="207" t="e">
        <f t="shared" si="115"/>
        <v>#DIV/0!</v>
      </c>
      <c r="BJ107" s="70"/>
      <c r="BK107" s="192" t="e">
        <f t="shared" si="116"/>
        <v>#VALUE!</v>
      </c>
      <c r="BL107" s="206">
        <f t="shared" si="117"/>
        <v>0</v>
      </c>
      <c r="BM107" s="70"/>
      <c r="BN107" s="208" t="e">
        <f t="shared" si="118"/>
        <v>#VALUE!</v>
      </c>
      <c r="BO107" s="207" t="e">
        <f t="shared" si="119"/>
        <v>#DIV/0!</v>
      </c>
      <c r="BP107" s="70"/>
      <c r="BQ107" s="192" t="e">
        <f t="shared" si="120"/>
        <v>#VALUE!</v>
      </c>
      <c r="BR107" s="206">
        <f t="shared" si="121"/>
        <v>0</v>
      </c>
      <c r="BS107" s="70"/>
      <c r="BT107" s="208" t="e">
        <f t="shared" si="122"/>
        <v>#VALUE!</v>
      </c>
      <c r="BU107" s="207" t="e">
        <f t="shared" si="123"/>
        <v>#DIV/0!</v>
      </c>
      <c r="BV107" s="70"/>
      <c r="BW107" s="192" t="e">
        <f t="shared" si="124"/>
        <v>#VALUE!</v>
      </c>
      <c r="BX107" s="206">
        <f t="shared" si="125"/>
        <v>0</v>
      </c>
      <c r="BY107" s="70"/>
      <c r="BZ107" s="208" t="e">
        <f t="shared" si="126"/>
        <v>#VALUE!</v>
      </c>
      <c r="CA107" s="207" t="e">
        <f t="shared" si="127"/>
        <v>#DIV/0!</v>
      </c>
      <c r="CB107" s="70"/>
      <c r="CC107" s="192" t="e">
        <f t="shared" si="128"/>
        <v>#VALUE!</v>
      </c>
      <c r="CD107" s="206">
        <f t="shared" si="129"/>
        <v>0</v>
      </c>
      <c r="CE107" s="70"/>
      <c r="CF107" s="208" t="e">
        <f t="shared" si="130"/>
        <v>#VALUE!</v>
      </c>
      <c r="CG107" s="207" t="e">
        <f t="shared" si="131"/>
        <v>#DIV/0!</v>
      </c>
      <c r="CH107" s="70"/>
      <c r="CI107" s="192" t="e">
        <f t="shared" si="132"/>
        <v>#VALUE!</v>
      </c>
      <c r="CJ107" s="207">
        <f t="shared" si="133"/>
        <v>0</v>
      </c>
      <c r="CK107" s="70">
        <f t="shared" si="134"/>
        <v>0</v>
      </c>
      <c r="CL107" s="192" t="e">
        <f t="shared" si="135"/>
        <v>#VALUE!</v>
      </c>
      <c r="CM107" s="207" t="e">
        <f t="shared" si="136"/>
        <v>#DIV/0!</v>
      </c>
      <c r="CN107" s="70">
        <f t="shared" si="137"/>
        <v>0</v>
      </c>
      <c r="CO107" s="192" t="e">
        <f t="shared" si="138"/>
        <v>#VALUE!</v>
      </c>
      <c r="CP107" s="207">
        <f t="shared" si="139"/>
        <v>100</v>
      </c>
      <c r="CQ107" s="70">
        <f t="shared" si="140"/>
        <v>6</v>
      </c>
      <c r="CR107" s="192" t="e">
        <f t="shared" si="141"/>
        <v>#VALUE!</v>
      </c>
      <c r="CS107" s="207" t="e">
        <f t="shared" si="142"/>
        <v>#DIV/0!</v>
      </c>
      <c r="CT107" s="70">
        <f t="shared" si="143"/>
        <v>0</v>
      </c>
      <c r="CU107" s="192" t="e">
        <f t="shared" si="144"/>
        <v>#VALUE!</v>
      </c>
      <c r="CV107" s="202">
        <f t="shared" si="145"/>
        <v>0</v>
      </c>
      <c r="CW107" s="70">
        <f t="shared" si="146"/>
        <v>0</v>
      </c>
      <c r="CX107" s="192" t="e">
        <f t="shared" si="147"/>
        <v>#VALUE!</v>
      </c>
      <c r="CY107" s="202">
        <f t="shared" si="148"/>
        <v>1</v>
      </c>
      <c r="CZ107" s="70">
        <f t="shared" si="149"/>
        <v>6</v>
      </c>
      <c r="DA107" s="192" t="e">
        <f t="shared" si="150"/>
        <v>#VALUE!</v>
      </c>
      <c r="DB107" s="211"/>
    </row>
    <row r="108" spans="1:106" s="4" customFormat="1">
      <c r="A108" s="258" t="s">
        <v>65</v>
      </c>
      <c r="B108" s="482" t="s">
        <v>69</v>
      </c>
      <c r="C108" s="490" t="s">
        <v>555</v>
      </c>
      <c r="D108" s="259" t="s">
        <v>109</v>
      </c>
      <c r="E108" s="363" t="s">
        <v>287</v>
      </c>
      <c r="F108" s="477">
        <v>78</v>
      </c>
      <c r="G108" s="478">
        <v>0.5</v>
      </c>
      <c r="H108" s="283">
        <f t="shared" si="157"/>
        <v>0.5</v>
      </c>
      <c r="I108" s="372">
        <f t="shared" si="157"/>
        <v>0.5</v>
      </c>
      <c r="J108" s="132">
        <f t="shared" si="158"/>
        <v>0</v>
      </c>
      <c r="K108" s="132">
        <f t="shared" si="159"/>
        <v>0</v>
      </c>
      <c r="L108" s="39" t="e">
        <f t="shared" si="160"/>
        <v>#VALUE!</v>
      </c>
      <c r="M108" s="40" t="e">
        <f t="shared" si="161"/>
        <v>#VALUE!</v>
      </c>
      <c r="N108" s="238" t="e">
        <f t="shared" si="162"/>
        <v>#VALUE!</v>
      </c>
      <c r="O108" s="238" t="e">
        <f t="shared" si="163"/>
        <v>#VALUE!</v>
      </c>
      <c r="P108" s="207">
        <f t="shared" si="85"/>
        <v>0</v>
      </c>
      <c r="Q108" s="70"/>
      <c r="R108" s="208" t="e">
        <f t="shared" si="86"/>
        <v>#VALUE!</v>
      </c>
      <c r="S108" s="207" t="e">
        <f t="shared" si="87"/>
        <v>#DIV/0!</v>
      </c>
      <c r="T108" s="70"/>
      <c r="U108" s="192" t="e">
        <f t="shared" si="88"/>
        <v>#VALUE!</v>
      </c>
      <c r="V108" s="206">
        <f t="shared" si="89"/>
        <v>0</v>
      </c>
      <c r="W108" s="70"/>
      <c r="X108" s="208" t="e">
        <f t="shared" si="90"/>
        <v>#VALUE!</v>
      </c>
      <c r="Y108" s="207" t="e">
        <f t="shared" si="91"/>
        <v>#DIV/0!</v>
      </c>
      <c r="Z108" s="70"/>
      <c r="AA108" s="192" t="e">
        <f t="shared" si="92"/>
        <v>#VALUE!</v>
      </c>
      <c r="AB108" s="206">
        <f t="shared" si="93"/>
        <v>0</v>
      </c>
      <c r="AC108" s="70"/>
      <c r="AD108" s="208" t="e">
        <f t="shared" si="94"/>
        <v>#VALUE!</v>
      </c>
      <c r="AE108" s="207" t="e">
        <f t="shared" si="95"/>
        <v>#DIV/0!</v>
      </c>
      <c r="AF108" s="70"/>
      <c r="AG108" s="192" t="e">
        <f t="shared" si="96"/>
        <v>#VALUE!</v>
      </c>
      <c r="AH108" s="206">
        <f t="shared" si="97"/>
        <v>0</v>
      </c>
      <c r="AI108" s="70"/>
      <c r="AJ108" s="208" t="e">
        <f t="shared" si="98"/>
        <v>#VALUE!</v>
      </c>
      <c r="AK108" s="207" t="e">
        <f t="shared" si="99"/>
        <v>#DIV/0!</v>
      </c>
      <c r="AL108" s="70"/>
      <c r="AM108" s="192" t="e">
        <f t="shared" si="100"/>
        <v>#VALUE!</v>
      </c>
      <c r="AN108" s="206">
        <f t="shared" si="101"/>
        <v>0</v>
      </c>
      <c r="AO108" s="70"/>
      <c r="AP108" s="208" t="e">
        <f t="shared" si="102"/>
        <v>#VALUE!</v>
      </c>
      <c r="AQ108" s="207" t="e">
        <f t="shared" si="103"/>
        <v>#DIV/0!</v>
      </c>
      <c r="AR108" s="70"/>
      <c r="AS108" s="192" t="e">
        <f t="shared" si="104"/>
        <v>#VALUE!</v>
      </c>
      <c r="AT108" s="206">
        <f t="shared" si="105"/>
        <v>0</v>
      </c>
      <c r="AU108" s="70"/>
      <c r="AV108" s="208" t="e">
        <f t="shared" si="106"/>
        <v>#VALUE!</v>
      </c>
      <c r="AW108" s="207" t="e">
        <f t="shared" si="107"/>
        <v>#DIV/0!</v>
      </c>
      <c r="AX108" s="70"/>
      <c r="AY108" s="192" t="e">
        <f t="shared" si="108"/>
        <v>#VALUE!</v>
      </c>
      <c r="AZ108" s="206">
        <f t="shared" si="109"/>
        <v>0</v>
      </c>
      <c r="BA108" s="70"/>
      <c r="BB108" s="208" t="e">
        <f t="shared" si="110"/>
        <v>#VALUE!</v>
      </c>
      <c r="BC108" s="207" t="e">
        <f t="shared" si="111"/>
        <v>#DIV/0!</v>
      </c>
      <c r="BD108" s="70"/>
      <c r="BE108" s="192" t="e">
        <f t="shared" si="112"/>
        <v>#VALUE!</v>
      </c>
      <c r="BF108" s="206">
        <f t="shared" si="113"/>
        <v>0</v>
      </c>
      <c r="BG108" s="70"/>
      <c r="BH108" s="208" t="e">
        <f t="shared" si="114"/>
        <v>#VALUE!</v>
      </c>
      <c r="BI108" s="207" t="e">
        <f t="shared" si="115"/>
        <v>#DIV/0!</v>
      </c>
      <c r="BJ108" s="70"/>
      <c r="BK108" s="192" t="e">
        <f t="shared" si="116"/>
        <v>#VALUE!</v>
      </c>
      <c r="BL108" s="206">
        <f t="shared" si="117"/>
        <v>0</v>
      </c>
      <c r="BM108" s="70"/>
      <c r="BN108" s="208" t="e">
        <f t="shared" si="118"/>
        <v>#VALUE!</v>
      </c>
      <c r="BO108" s="207" t="e">
        <f t="shared" si="119"/>
        <v>#DIV/0!</v>
      </c>
      <c r="BP108" s="70"/>
      <c r="BQ108" s="192" t="e">
        <f t="shared" si="120"/>
        <v>#VALUE!</v>
      </c>
      <c r="BR108" s="206">
        <f t="shared" si="121"/>
        <v>0</v>
      </c>
      <c r="BS108" s="70"/>
      <c r="BT108" s="208" t="e">
        <f t="shared" si="122"/>
        <v>#VALUE!</v>
      </c>
      <c r="BU108" s="207" t="e">
        <f t="shared" si="123"/>
        <v>#DIV/0!</v>
      </c>
      <c r="BV108" s="70"/>
      <c r="BW108" s="192" t="e">
        <f t="shared" si="124"/>
        <v>#VALUE!</v>
      </c>
      <c r="BX108" s="206">
        <f t="shared" si="125"/>
        <v>0</v>
      </c>
      <c r="BY108" s="70"/>
      <c r="BZ108" s="208" t="e">
        <f t="shared" si="126"/>
        <v>#VALUE!</v>
      </c>
      <c r="CA108" s="207" t="e">
        <f t="shared" si="127"/>
        <v>#DIV/0!</v>
      </c>
      <c r="CB108" s="70"/>
      <c r="CC108" s="192" t="e">
        <f t="shared" si="128"/>
        <v>#VALUE!</v>
      </c>
      <c r="CD108" s="206">
        <f t="shared" si="129"/>
        <v>0</v>
      </c>
      <c r="CE108" s="70"/>
      <c r="CF108" s="208" t="e">
        <f t="shared" si="130"/>
        <v>#VALUE!</v>
      </c>
      <c r="CG108" s="207" t="e">
        <f t="shared" si="131"/>
        <v>#DIV/0!</v>
      </c>
      <c r="CH108" s="70"/>
      <c r="CI108" s="192" t="e">
        <f t="shared" si="132"/>
        <v>#VALUE!</v>
      </c>
      <c r="CJ108" s="207">
        <f t="shared" si="133"/>
        <v>0</v>
      </c>
      <c r="CK108" s="70">
        <f t="shared" si="134"/>
        <v>0</v>
      </c>
      <c r="CL108" s="192" t="e">
        <f t="shared" si="135"/>
        <v>#VALUE!</v>
      </c>
      <c r="CM108" s="207" t="e">
        <f t="shared" si="136"/>
        <v>#DIV/0!</v>
      </c>
      <c r="CN108" s="70">
        <f t="shared" si="137"/>
        <v>0</v>
      </c>
      <c r="CO108" s="192" t="e">
        <f t="shared" si="138"/>
        <v>#VALUE!</v>
      </c>
      <c r="CP108" s="207">
        <f t="shared" si="139"/>
        <v>100</v>
      </c>
      <c r="CQ108" s="70">
        <f t="shared" si="140"/>
        <v>0.5</v>
      </c>
      <c r="CR108" s="192" t="e">
        <f t="shared" si="141"/>
        <v>#VALUE!</v>
      </c>
      <c r="CS108" s="207" t="e">
        <f t="shared" si="142"/>
        <v>#DIV/0!</v>
      </c>
      <c r="CT108" s="70">
        <f t="shared" si="143"/>
        <v>0</v>
      </c>
      <c r="CU108" s="192" t="e">
        <f t="shared" si="144"/>
        <v>#VALUE!</v>
      </c>
      <c r="CV108" s="202">
        <f t="shared" si="145"/>
        <v>0</v>
      </c>
      <c r="CW108" s="70">
        <f t="shared" si="146"/>
        <v>0</v>
      </c>
      <c r="CX108" s="192" t="e">
        <f t="shared" si="147"/>
        <v>#VALUE!</v>
      </c>
      <c r="CY108" s="202">
        <f t="shared" si="148"/>
        <v>1</v>
      </c>
      <c r="CZ108" s="70">
        <f t="shared" si="149"/>
        <v>0.5</v>
      </c>
      <c r="DA108" s="192" t="e">
        <f t="shared" si="150"/>
        <v>#VALUE!</v>
      </c>
      <c r="DB108" s="211"/>
    </row>
    <row r="109" spans="1:106" s="4" customFormat="1">
      <c r="A109" s="258" t="s">
        <v>66</v>
      </c>
      <c r="B109" s="482" t="s">
        <v>69</v>
      </c>
      <c r="C109" s="490" t="s">
        <v>556</v>
      </c>
      <c r="D109" s="259" t="s">
        <v>110</v>
      </c>
      <c r="E109" s="363" t="s">
        <v>287</v>
      </c>
      <c r="F109" s="477">
        <v>53</v>
      </c>
      <c r="G109" s="478">
        <v>0.5</v>
      </c>
      <c r="H109" s="283">
        <f t="shared" si="157"/>
        <v>0.5</v>
      </c>
      <c r="I109" s="372">
        <f t="shared" si="157"/>
        <v>0.5</v>
      </c>
      <c r="J109" s="132">
        <f t="shared" si="158"/>
        <v>0</v>
      </c>
      <c r="K109" s="132">
        <f t="shared" si="159"/>
        <v>0</v>
      </c>
      <c r="L109" s="39" t="e">
        <f t="shared" si="160"/>
        <v>#VALUE!</v>
      </c>
      <c r="M109" s="40" t="e">
        <f t="shared" si="161"/>
        <v>#VALUE!</v>
      </c>
      <c r="N109" s="238" t="e">
        <f t="shared" si="162"/>
        <v>#VALUE!</v>
      </c>
      <c r="O109" s="238" t="e">
        <f t="shared" si="163"/>
        <v>#VALUE!</v>
      </c>
      <c r="P109" s="207">
        <f t="shared" si="85"/>
        <v>0</v>
      </c>
      <c r="Q109" s="70"/>
      <c r="R109" s="208" t="e">
        <f t="shared" si="86"/>
        <v>#VALUE!</v>
      </c>
      <c r="S109" s="207" t="e">
        <f t="shared" si="87"/>
        <v>#DIV/0!</v>
      </c>
      <c r="T109" s="70"/>
      <c r="U109" s="192" t="e">
        <f t="shared" si="88"/>
        <v>#VALUE!</v>
      </c>
      <c r="V109" s="206">
        <f t="shared" si="89"/>
        <v>0</v>
      </c>
      <c r="W109" s="70"/>
      <c r="X109" s="208" t="e">
        <f t="shared" si="90"/>
        <v>#VALUE!</v>
      </c>
      <c r="Y109" s="207" t="e">
        <f t="shared" si="91"/>
        <v>#DIV/0!</v>
      </c>
      <c r="Z109" s="70"/>
      <c r="AA109" s="192" t="e">
        <f t="shared" si="92"/>
        <v>#VALUE!</v>
      </c>
      <c r="AB109" s="206">
        <f t="shared" si="93"/>
        <v>0</v>
      </c>
      <c r="AC109" s="70"/>
      <c r="AD109" s="208" t="e">
        <f t="shared" si="94"/>
        <v>#VALUE!</v>
      </c>
      <c r="AE109" s="207" t="e">
        <f t="shared" si="95"/>
        <v>#DIV/0!</v>
      </c>
      <c r="AF109" s="70"/>
      <c r="AG109" s="192" t="e">
        <f t="shared" si="96"/>
        <v>#VALUE!</v>
      </c>
      <c r="AH109" s="206">
        <f t="shared" si="97"/>
        <v>0</v>
      </c>
      <c r="AI109" s="70"/>
      <c r="AJ109" s="208" t="e">
        <f t="shared" si="98"/>
        <v>#VALUE!</v>
      </c>
      <c r="AK109" s="207" t="e">
        <f t="shared" si="99"/>
        <v>#DIV/0!</v>
      </c>
      <c r="AL109" s="70"/>
      <c r="AM109" s="192" t="e">
        <f t="shared" si="100"/>
        <v>#VALUE!</v>
      </c>
      <c r="AN109" s="206">
        <f t="shared" si="101"/>
        <v>0</v>
      </c>
      <c r="AO109" s="70"/>
      <c r="AP109" s="208" t="e">
        <f t="shared" si="102"/>
        <v>#VALUE!</v>
      </c>
      <c r="AQ109" s="207" t="e">
        <f t="shared" si="103"/>
        <v>#DIV/0!</v>
      </c>
      <c r="AR109" s="70"/>
      <c r="AS109" s="192" t="e">
        <f t="shared" si="104"/>
        <v>#VALUE!</v>
      </c>
      <c r="AT109" s="206">
        <f t="shared" si="105"/>
        <v>0</v>
      </c>
      <c r="AU109" s="70"/>
      <c r="AV109" s="208" t="e">
        <f t="shared" si="106"/>
        <v>#VALUE!</v>
      </c>
      <c r="AW109" s="207" t="e">
        <f t="shared" si="107"/>
        <v>#DIV/0!</v>
      </c>
      <c r="AX109" s="70"/>
      <c r="AY109" s="192" t="e">
        <f t="shared" si="108"/>
        <v>#VALUE!</v>
      </c>
      <c r="AZ109" s="206">
        <f t="shared" si="109"/>
        <v>0</v>
      </c>
      <c r="BA109" s="70"/>
      <c r="BB109" s="208" t="e">
        <f t="shared" si="110"/>
        <v>#VALUE!</v>
      </c>
      <c r="BC109" s="207" t="e">
        <f t="shared" si="111"/>
        <v>#DIV/0!</v>
      </c>
      <c r="BD109" s="70"/>
      <c r="BE109" s="192" t="e">
        <f t="shared" si="112"/>
        <v>#VALUE!</v>
      </c>
      <c r="BF109" s="206">
        <f t="shared" si="113"/>
        <v>0</v>
      </c>
      <c r="BG109" s="70"/>
      <c r="BH109" s="208" t="e">
        <f t="shared" si="114"/>
        <v>#VALUE!</v>
      </c>
      <c r="BI109" s="207" t="e">
        <f t="shared" si="115"/>
        <v>#DIV/0!</v>
      </c>
      <c r="BJ109" s="70"/>
      <c r="BK109" s="192" t="e">
        <f t="shared" si="116"/>
        <v>#VALUE!</v>
      </c>
      <c r="BL109" s="206">
        <f t="shared" si="117"/>
        <v>0</v>
      </c>
      <c r="BM109" s="70"/>
      <c r="BN109" s="208" t="e">
        <f t="shared" si="118"/>
        <v>#VALUE!</v>
      </c>
      <c r="BO109" s="207" t="e">
        <f t="shared" si="119"/>
        <v>#DIV/0!</v>
      </c>
      <c r="BP109" s="70"/>
      <c r="BQ109" s="192" t="e">
        <f t="shared" si="120"/>
        <v>#VALUE!</v>
      </c>
      <c r="BR109" s="206">
        <f t="shared" si="121"/>
        <v>0</v>
      </c>
      <c r="BS109" s="70"/>
      <c r="BT109" s="208" t="e">
        <f t="shared" si="122"/>
        <v>#VALUE!</v>
      </c>
      <c r="BU109" s="207" t="e">
        <f t="shared" si="123"/>
        <v>#DIV/0!</v>
      </c>
      <c r="BV109" s="70"/>
      <c r="BW109" s="192" t="e">
        <f t="shared" si="124"/>
        <v>#VALUE!</v>
      </c>
      <c r="BX109" s="206">
        <f t="shared" si="125"/>
        <v>0</v>
      </c>
      <c r="BY109" s="70"/>
      <c r="BZ109" s="208" t="e">
        <f t="shared" si="126"/>
        <v>#VALUE!</v>
      </c>
      <c r="CA109" s="207" t="e">
        <f t="shared" si="127"/>
        <v>#DIV/0!</v>
      </c>
      <c r="CB109" s="70"/>
      <c r="CC109" s="192" t="e">
        <f t="shared" si="128"/>
        <v>#VALUE!</v>
      </c>
      <c r="CD109" s="206">
        <f t="shared" si="129"/>
        <v>0</v>
      </c>
      <c r="CE109" s="70"/>
      <c r="CF109" s="208" t="e">
        <f t="shared" si="130"/>
        <v>#VALUE!</v>
      </c>
      <c r="CG109" s="207" t="e">
        <f t="shared" si="131"/>
        <v>#DIV/0!</v>
      </c>
      <c r="CH109" s="70"/>
      <c r="CI109" s="192" t="e">
        <f t="shared" si="132"/>
        <v>#VALUE!</v>
      </c>
      <c r="CJ109" s="207">
        <f t="shared" si="133"/>
        <v>0</v>
      </c>
      <c r="CK109" s="70">
        <f t="shared" si="134"/>
        <v>0</v>
      </c>
      <c r="CL109" s="192" t="e">
        <f t="shared" si="135"/>
        <v>#VALUE!</v>
      </c>
      <c r="CM109" s="207" t="e">
        <f t="shared" si="136"/>
        <v>#DIV/0!</v>
      </c>
      <c r="CN109" s="70">
        <f t="shared" si="137"/>
        <v>0</v>
      </c>
      <c r="CO109" s="192" t="e">
        <f t="shared" si="138"/>
        <v>#VALUE!</v>
      </c>
      <c r="CP109" s="207">
        <f t="shared" si="139"/>
        <v>100</v>
      </c>
      <c r="CQ109" s="70">
        <f t="shared" si="140"/>
        <v>0.5</v>
      </c>
      <c r="CR109" s="192" t="e">
        <f t="shared" si="141"/>
        <v>#VALUE!</v>
      </c>
      <c r="CS109" s="207" t="e">
        <f t="shared" si="142"/>
        <v>#DIV/0!</v>
      </c>
      <c r="CT109" s="70">
        <f t="shared" si="143"/>
        <v>0</v>
      </c>
      <c r="CU109" s="192" t="e">
        <f t="shared" si="144"/>
        <v>#VALUE!</v>
      </c>
      <c r="CV109" s="202">
        <f t="shared" si="145"/>
        <v>0</v>
      </c>
      <c r="CW109" s="70">
        <f t="shared" si="146"/>
        <v>0</v>
      </c>
      <c r="CX109" s="192" t="e">
        <f t="shared" si="147"/>
        <v>#VALUE!</v>
      </c>
      <c r="CY109" s="202">
        <f t="shared" si="148"/>
        <v>1</v>
      </c>
      <c r="CZ109" s="70">
        <f t="shared" si="149"/>
        <v>0.5</v>
      </c>
      <c r="DA109" s="192" t="e">
        <f t="shared" si="150"/>
        <v>#VALUE!</v>
      </c>
      <c r="DB109" s="211"/>
    </row>
    <row r="110" spans="1:106" s="4" customFormat="1">
      <c r="A110" s="258" t="s">
        <v>67</v>
      </c>
      <c r="B110" s="482" t="s">
        <v>69</v>
      </c>
      <c r="C110" s="490" t="s">
        <v>557</v>
      </c>
      <c r="D110" s="259" t="s">
        <v>111</v>
      </c>
      <c r="E110" s="363" t="s">
        <v>70</v>
      </c>
      <c r="F110" s="489">
        <v>25</v>
      </c>
      <c r="G110" s="478">
        <v>2</v>
      </c>
      <c r="H110" s="283">
        <f t="shared" si="157"/>
        <v>2</v>
      </c>
      <c r="I110" s="372">
        <f t="shared" si="157"/>
        <v>2</v>
      </c>
      <c r="J110" s="132">
        <f t="shared" si="79"/>
        <v>0</v>
      </c>
      <c r="K110" s="132">
        <f t="shared" si="80"/>
        <v>0</v>
      </c>
      <c r="L110" s="39" t="e">
        <f t="shared" si="81"/>
        <v>#VALUE!</v>
      </c>
      <c r="M110" s="40" t="e">
        <f>TRUNC(L110*G110,2)</f>
        <v>#VALUE!</v>
      </c>
      <c r="N110" s="238" t="e">
        <f t="shared" si="83"/>
        <v>#VALUE!</v>
      </c>
      <c r="O110" s="238" t="e">
        <f t="shared" si="84"/>
        <v>#VALUE!</v>
      </c>
      <c r="P110" s="207">
        <f t="shared" si="85"/>
        <v>0</v>
      </c>
      <c r="Q110" s="70"/>
      <c r="R110" s="208" t="e">
        <f t="shared" si="86"/>
        <v>#VALUE!</v>
      </c>
      <c r="S110" s="207" t="e">
        <f t="shared" si="87"/>
        <v>#DIV/0!</v>
      </c>
      <c r="T110" s="70"/>
      <c r="U110" s="192" t="e">
        <f t="shared" si="88"/>
        <v>#VALUE!</v>
      </c>
      <c r="V110" s="206">
        <f t="shared" si="89"/>
        <v>0</v>
      </c>
      <c r="W110" s="70"/>
      <c r="X110" s="208" t="e">
        <f t="shared" si="90"/>
        <v>#VALUE!</v>
      </c>
      <c r="Y110" s="207" t="e">
        <f t="shared" si="91"/>
        <v>#DIV/0!</v>
      </c>
      <c r="Z110" s="70"/>
      <c r="AA110" s="192" t="e">
        <f t="shared" si="92"/>
        <v>#VALUE!</v>
      </c>
      <c r="AB110" s="206">
        <f t="shared" si="93"/>
        <v>0</v>
      </c>
      <c r="AC110" s="70"/>
      <c r="AD110" s="208" t="e">
        <f t="shared" si="94"/>
        <v>#VALUE!</v>
      </c>
      <c r="AE110" s="207" t="e">
        <f t="shared" si="95"/>
        <v>#DIV/0!</v>
      </c>
      <c r="AF110" s="70"/>
      <c r="AG110" s="192" t="e">
        <f t="shared" si="96"/>
        <v>#VALUE!</v>
      </c>
      <c r="AH110" s="206">
        <f t="shared" si="97"/>
        <v>0</v>
      </c>
      <c r="AI110" s="70"/>
      <c r="AJ110" s="208" t="e">
        <f t="shared" si="98"/>
        <v>#VALUE!</v>
      </c>
      <c r="AK110" s="207" t="e">
        <f t="shared" si="99"/>
        <v>#DIV/0!</v>
      </c>
      <c r="AL110" s="70"/>
      <c r="AM110" s="192" t="e">
        <f t="shared" si="100"/>
        <v>#VALUE!</v>
      </c>
      <c r="AN110" s="206">
        <f t="shared" si="101"/>
        <v>0</v>
      </c>
      <c r="AO110" s="70"/>
      <c r="AP110" s="208" t="e">
        <f t="shared" si="102"/>
        <v>#VALUE!</v>
      </c>
      <c r="AQ110" s="207" t="e">
        <f t="shared" si="103"/>
        <v>#DIV/0!</v>
      </c>
      <c r="AR110" s="70"/>
      <c r="AS110" s="192" t="e">
        <f t="shared" si="104"/>
        <v>#VALUE!</v>
      </c>
      <c r="AT110" s="206">
        <f t="shared" si="105"/>
        <v>0</v>
      </c>
      <c r="AU110" s="70"/>
      <c r="AV110" s="208" t="e">
        <f t="shared" si="106"/>
        <v>#VALUE!</v>
      </c>
      <c r="AW110" s="207" t="e">
        <f t="shared" si="107"/>
        <v>#DIV/0!</v>
      </c>
      <c r="AX110" s="70"/>
      <c r="AY110" s="192" t="e">
        <f t="shared" si="108"/>
        <v>#VALUE!</v>
      </c>
      <c r="AZ110" s="206">
        <f t="shared" si="109"/>
        <v>0</v>
      </c>
      <c r="BA110" s="70"/>
      <c r="BB110" s="208" t="e">
        <f t="shared" si="110"/>
        <v>#VALUE!</v>
      </c>
      <c r="BC110" s="207" t="e">
        <f t="shared" si="111"/>
        <v>#DIV/0!</v>
      </c>
      <c r="BD110" s="70"/>
      <c r="BE110" s="192" t="e">
        <f t="shared" si="112"/>
        <v>#VALUE!</v>
      </c>
      <c r="BF110" s="206">
        <f t="shared" si="113"/>
        <v>0</v>
      </c>
      <c r="BG110" s="70"/>
      <c r="BH110" s="208" t="e">
        <f t="shared" si="114"/>
        <v>#VALUE!</v>
      </c>
      <c r="BI110" s="207" t="e">
        <f t="shared" si="115"/>
        <v>#DIV/0!</v>
      </c>
      <c r="BJ110" s="70"/>
      <c r="BK110" s="192" t="e">
        <f t="shared" si="116"/>
        <v>#VALUE!</v>
      </c>
      <c r="BL110" s="206">
        <f t="shared" si="117"/>
        <v>0</v>
      </c>
      <c r="BM110" s="70"/>
      <c r="BN110" s="208" t="e">
        <f t="shared" si="118"/>
        <v>#VALUE!</v>
      </c>
      <c r="BO110" s="207" t="e">
        <f t="shared" si="119"/>
        <v>#DIV/0!</v>
      </c>
      <c r="BP110" s="70"/>
      <c r="BQ110" s="192" t="e">
        <f t="shared" si="120"/>
        <v>#VALUE!</v>
      </c>
      <c r="BR110" s="206">
        <f t="shared" si="121"/>
        <v>0</v>
      </c>
      <c r="BS110" s="70"/>
      <c r="BT110" s="208" t="e">
        <f t="shared" si="122"/>
        <v>#VALUE!</v>
      </c>
      <c r="BU110" s="207" t="e">
        <f t="shared" si="123"/>
        <v>#DIV/0!</v>
      </c>
      <c r="BV110" s="70"/>
      <c r="BW110" s="192" t="e">
        <f t="shared" si="124"/>
        <v>#VALUE!</v>
      </c>
      <c r="BX110" s="206">
        <f t="shared" si="125"/>
        <v>0</v>
      </c>
      <c r="BY110" s="70"/>
      <c r="BZ110" s="208" t="e">
        <f t="shared" si="126"/>
        <v>#VALUE!</v>
      </c>
      <c r="CA110" s="207" t="e">
        <f t="shared" si="127"/>
        <v>#DIV/0!</v>
      </c>
      <c r="CB110" s="70"/>
      <c r="CC110" s="192" t="e">
        <f t="shared" si="128"/>
        <v>#VALUE!</v>
      </c>
      <c r="CD110" s="206">
        <f t="shared" si="129"/>
        <v>0</v>
      </c>
      <c r="CE110" s="70"/>
      <c r="CF110" s="208" t="e">
        <f t="shared" si="130"/>
        <v>#VALUE!</v>
      </c>
      <c r="CG110" s="207" t="e">
        <f t="shared" si="131"/>
        <v>#DIV/0!</v>
      </c>
      <c r="CH110" s="70"/>
      <c r="CI110" s="192" t="e">
        <f t="shared" si="132"/>
        <v>#VALUE!</v>
      </c>
      <c r="CJ110" s="207">
        <f t="shared" si="133"/>
        <v>0</v>
      </c>
      <c r="CK110" s="70">
        <f t="shared" si="134"/>
        <v>0</v>
      </c>
      <c r="CL110" s="192" t="e">
        <f t="shared" si="135"/>
        <v>#VALUE!</v>
      </c>
      <c r="CM110" s="207" t="e">
        <f t="shared" si="136"/>
        <v>#DIV/0!</v>
      </c>
      <c r="CN110" s="70">
        <f t="shared" si="137"/>
        <v>0</v>
      </c>
      <c r="CO110" s="192" t="e">
        <f t="shared" si="138"/>
        <v>#VALUE!</v>
      </c>
      <c r="CP110" s="207">
        <f t="shared" si="139"/>
        <v>100</v>
      </c>
      <c r="CQ110" s="70">
        <f t="shared" si="140"/>
        <v>2</v>
      </c>
      <c r="CR110" s="192" t="e">
        <f t="shared" si="141"/>
        <v>#VALUE!</v>
      </c>
      <c r="CS110" s="207" t="e">
        <f t="shared" si="142"/>
        <v>#DIV/0!</v>
      </c>
      <c r="CT110" s="70">
        <f t="shared" si="143"/>
        <v>0</v>
      </c>
      <c r="CU110" s="192" t="e">
        <f t="shared" si="144"/>
        <v>#VALUE!</v>
      </c>
      <c r="CV110" s="202">
        <f t="shared" si="145"/>
        <v>0</v>
      </c>
      <c r="CW110" s="70">
        <f t="shared" si="146"/>
        <v>0</v>
      </c>
      <c r="CX110" s="192" t="e">
        <f t="shared" si="147"/>
        <v>#VALUE!</v>
      </c>
      <c r="CY110" s="202">
        <f t="shared" si="148"/>
        <v>1</v>
      </c>
      <c r="CZ110" s="70">
        <f t="shared" si="149"/>
        <v>2</v>
      </c>
      <c r="DA110" s="192" t="e">
        <f t="shared" si="150"/>
        <v>#VALUE!</v>
      </c>
      <c r="DB110" s="211"/>
    </row>
    <row r="111" spans="1:106" s="4" customFormat="1">
      <c r="A111" s="258" t="s">
        <v>68</v>
      </c>
      <c r="B111" s="482" t="s">
        <v>69</v>
      </c>
      <c r="C111" s="490" t="s">
        <v>558</v>
      </c>
      <c r="D111" s="259" t="s">
        <v>559</v>
      </c>
      <c r="E111" s="67" t="s">
        <v>673</v>
      </c>
      <c r="F111" s="492">
        <v>18.8</v>
      </c>
      <c r="G111" s="25">
        <v>60</v>
      </c>
      <c r="H111" s="283">
        <f t="shared" si="157"/>
        <v>60</v>
      </c>
      <c r="I111" s="372">
        <f t="shared" si="157"/>
        <v>60</v>
      </c>
      <c r="J111" s="132">
        <f t="shared" si="79"/>
        <v>0</v>
      </c>
      <c r="K111" s="132">
        <f t="shared" si="80"/>
        <v>0</v>
      </c>
      <c r="L111" s="39" t="e">
        <f t="shared" si="81"/>
        <v>#VALUE!</v>
      </c>
      <c r="M111" s="40" t="e">
        <f>TRUNC(L111*G111,2)</f>
        <v>#VALUE!</v>
      </c>
      <c r="N111" s="238" t="e">
        <f t="shared" si="83"/>
        <v>#VALUE!</v>
      </c>
      <c r="O111" s="238" t="e">
        <f t="shared" si="84"/>
        <v>#VALUE!</v>
      </c>
      <c r="P111" s="207">
        <f t="shared" si="85"/>
        <v>0</v>
      </c>
      <c r="Q111" s="70"/>
      <c r="R111" s="208" t="e">
        <f t="shared" si="86"/>
        <v>#VALUE!</v>
      </c>
      <c r="S111" s="207" t="e">
        <f t="shared" si="87"/>
        <v>#DIV/0!</v>
      </c>
      <c r="T111" s="70"/>
      <c r="U111" s="192" t="e">
        <f t="shared" si="88"/>
        <v>#VALUE!</v>
      </c>
      <c r="V111" s="206">
        <f t="shared" si="89"/>
        <v>0</v>
      </c>
      <c r="W111" s="70"/>
      <c r="X111" s="208" t="e">
        <f t="shared" si="90"/>
        <v>#VALUE!</v>
      </c>
      <c r="Y111" s="207" t="e">
        <f t="shared" si="91"/>
        <v>#DIV/0!</v>
      </c>
      <c r="Z111" s="70"/>
      <c r="AA111" s="192" t="e">
        <f t="shared" si="92"/>
        <v>#VALUE!</v>
      </c>
      <c r="AB111" s="206">
        <f t="shared" si="93"/>
        <v>0</v>
      </c>
      <c r="AC111" s="70"/>
      <c r="AD111" s="208" t="e">
        <f t="shared" si="94"/>
        <v>#VALUE!</v>
      </c>
      <c r="AE111" s="207" t="e">
        <f t="shared" si="95"/>
        <v>#DIV/0!</v>
      </c>
      <c r="AF111" s="70"/>
      <c r="AG111" s="192" t="e">
        <f t="shared" si="96"/>
        <v>#VALUE!</v>
      </c>
      <c r="AH111" s="206">
        <f t="shared" si="97"/>
        <v>0</v>
      </c>
      <c r="AI111" s="70"/>
      <c r="AJ111" s="208" t="e">
        <f t="shared" si="98"/>
        <v>#VALUE!</v>
      </c>
      <c r="AK111" s="207" t="e">
        <f t="shared" si="99"/>
        <v>#DIV/0!</v>
      </c>
      <c r="AL111" s="70"/>
      <c r="AM111" s="192" t="e">
        <f t="shared" si="100"/>
        <v>#VALUE!</v>
      </c>
      <c r="AN111" s="206">
        <f t="shared" si="101"/>
        <v>0</v>
      </c>
      <c r="AO111" s="70"/>
      <c r="AP111" s="208" t="e">
        <f t="shared" si="102"/>
        <v>#VALUE!</v>
      </c>
      <c r="AQ111" s="207" t="e">
        <f t="shared" si="103"/>
        <v>#DIV/0!</v>
      </c>
      <c r="AR111" s="70"/>
      <c r="AS111" s="192" t="e">
        <f t="shared" si="104"/>
        <v>#VALUE!</v>
      </c>
      <c r="AT111" s="206">
        <f t="shared" si="105"/>
        <v>0</v>
      </c>
      <c r="AU111" s="70"/>
      <c r="AV111" s="208" t="e">
        <f t="shared" si="106"/>
        <v>#VALUE!</v>
      </c>
      <c r="AW111" s="207" t="e">
        <f t="shared" si="107"/>
        <v>#DIV/0!</v>
      </c>
      <c r="AX111" s="70"/>
      <c r="AY111" s="192" t="e">
        <f t="shared" si="108"/>
        <v>#VALUE!</v>
      </c>
      <c r="AZ111" s="206">
        <f t="shared" si="109"/>
        <v>0</v>
      </c>
      <c r="BA111" s="70"/>
      <c r="BB111" s="208" t="e">
        <f t="shared" si="110"/>
        <v>#VALUE!</v>
      </c>
      <c r="BC111" s="207" t="e">
        <f t="shared" si="111"/>
        <v>#DIV/0!</v>
      </c>
      <c r="BD111" s="70"/>
      <c r="BE111" s="192" t="e">
        <f t="shared" si="112"/>
        <v>#VALUE!</v>
      </c>
      <c r="BF111" s="206">
        <f t="shared" si="113"/>
        <v>0</v>
      </c>
      <c r="BG111" s="70"/>
      <c r="BH111" s="208" t="e">
        <f t="shared" si="114"/>
        <v>#VALUE!</v>
      </c>
      <c r="BI111" s="207" t="e">
        <f t="shared" si="115"/>
        <v>#DIV/0!</v>
      </c>
      <c r="BJ111" s="70"/>
      <c r="BK111" s="192" t="e">
        <f t="shared" si="116"/>
        <v>#VALUE!</v>
      </c>
      <c r="BL111" s="206">
        <f t="shared" si="117"/>
        <v>0</v>
      </c>
      <c r="BM111" s="70"/>
      <c r="BN111" s="208" t="e">
        <f t="shared" si="118"/>
        <v>#VALUE!</v>
      </c>
      <c r="BO111" s="207" t="e">
        <f t="shared" si="119"/>
        <v>#DIV/0!</v>
      </c>
      <c r="BP111" s="70"/>
      <c r="BQ111" s="192" t="e">
        <f t="shared" si="120"/>
        <v>#VALUE!</v>
      </c>
      <c r="BR111" s="206">
        <f t="shared" si="121"/>
        <v>0</v>
      </c>
      <c r="BS111" s="70"/>
      <c r="BT111" s="208" t="e">
        <f t="shared" si="122"/>
        <v>#VALUE!</v>
      </c>
      <c r="BU111" s="207" t="e">
        <f t="shared" si="123"/>
        <v>#DIV/0!</v>
      </c>
      <c r="BV111" s="70"/>
      <c r="BW111" s="192" t="e">
        <f t="shared" si="124"/>
        <v>#VALUE!</v>
      </c>
      <c r="BX111" s="206">
        <f t="shared" si="125"/>
        <v>0</v>
      </c>
      <c r="BY111" s="70"/>
      <c r="BZ111" s="208" t="e">
        <f t="shared" si="126"/>
        <v>#VALUE!</v>
      </c>
      <c r="CA111" s="207" t="e">
        <f t="shared" si="127"/>
        <v>#DIV/0!</v>
      </c>
      <c r="CB111" s="70"/>
      <c r="CC111" s="192" t="e">
        <f t="shared" si="128"/>
        <v>#VALUE!</v>
      </c>
      <c r="CD111" s="206">
        <f t="shared" si="129"/>
        <v>0</v>
      </c>
      <c r="CE111" s="70"/>
      <c r="CF111" s="208" t="e">
        <f t="shared" si="130"/>
        <v>#VALUE!</v>
      </c>
      <c r="CG111" s="207" t="e">
        <f t="shared" si="131"/>
        <v>#DIV/0!</v>
      </c>
      <c r="CH111" s="70"/>
      <c r="CI111" s="192" t="e">
        <f t="shared" si="132"/>
        <v>#VALUE!</v>
      </c>
      <c r="CJ111" s="207">
        <f t="shared" si="133"/>
        <v>0</v>
      </c>
      <c r="CK111" s="70">
        <f t="shared" si="134"/>
        <v>0</v>
      </c>
      <c r="CL111" s="192" t="e">
        <f t="shared" si="135"/>
        <v>#VALUE!</v>
      </c>
      <c r="CM111" s="207" t="e">
        <f t="shared" si="136"/>
        <v>#DIV/0!</v>
      </c>
      <c r="CN111" s="70">
        <f t="shared" si="137"/>
        <v>0</v>
      </c>
      <c r="CO111" s="192" t="e">
        <f t="shared" si="138"/>
        <v>#VALUE!</v>
      </c>
      <c r="CP111" s="207">
        <f t="shared" si="139"/>
        <v>100</v>
      </c>
      <c r="CQ111" s="70">
        <f t="shared" si="140"/>
        <v>60</v>
      </c>
      <c r="CR111" s="192" t="e">
        <f t="shared" si="141"/>
        <v>#VALUE!</v>
      </c>
      <c r="CS111" s="207" t="e">
        <f t="shared" si="142"/>
        <v>#DIV/0!</v>
      </c>
      <c r="CT111" s="70">
        <f t="shared" si="143"/>
        <v>0</v>
      </c>
      <c r="CU111" s="192" t="e">
        <f t="shared" si="144"/>
        <v>#VALUE!</v>
      </c>
      <c r="CV111" s="202">
        <f t="shared" si="145"/>
        <v>0</v>
      </c>
      <c r="CW111" s="70">
        <f t="shared" si="146"/>
        <v>0</v>
      </c>
      <c r="CX111" s="192" t="e">
        <f t="shared" si="147"/>
        <v>#VALUE!</v>
      </c>
      <c r="CY111" s="202">
        <f t="shared" si="148"/>
        <v>1</v>
      </c>
      <c r="CZ111" s="70">
        <f t="shared" si="149"/>
        <v>60</v>
      </c>
      <c r="DA111" s="192" t="e">
        <f t="shared" si="150"/>
        <v>#VALUE!</v>
      </c>
      <c r="DB111" s="211"/>
    </row>
    <row r="112" spans="1:106" s="4" customFormat="1">
      <c r="A112" s="258"/>
      <c r="B112" s="261"/>
      <c r="C112" s="261"/>
      <c r="D112" s="261"/>
      <c r="E112" s="262"/>
      <c r="F112" s="72"/>
      <c r="G112" s="279"/>
      <c r="H112" s="284"/>
      <c r="I112" s="373"/>
      <c r="J112" s="280"/>
      <c r="K112" s="280"/>
      <c r="L112" s="279" t="s">
        <v>667</v>
      </c>
      <c r="M112" s="253" t="e">
        <f>SUM(M75:M111)</f>
        <v>#VALUE!</v>
      </c>
      <c r="N112" s="499" t="e">
        <f>SUM(N75:N111)</f>
        <v>#VALUE!</v>
      </c>
      <c r="O112" s="253" t="e">
        <f>SUM(O75:O111)</f>
        <v>#VALUE!</v>
      </c>
      <c r="P112" s="1266" t="s">
        <v>667</v>
      </c>
      <c r="Q112" s="1267"/>
      <c r="R112" s="500" t="e">
        <f>SUM(R75:R111)</f>
        <v>#VALUE!</v>
      </c>
      <c r="S112" s="1268" t="s">
        <v>667</v>
      </c>
      <c r="T112" s="1267"/>
      <c r="U112" s="253" t="e">
        <f>SUM(U75:U111)</f>
        <v>#VALUE!</v>
      </c>
      <c r="V112" s="1266" t="s">
        <v>667</v>
      </c>
      <c r="W112" s="1267"/>
      <c r="X112" s="500" t="e">
        <f>SUM(X75:X111)</f>
        <v>#VALUE!</v>
      </c>
      <c r="Y112" s="1268" t="s">
        <v>667</v>
      </c>
      <c r="Z112" s="1267"/>
      <c r="AA112" s="253" t="e">
        <f>SUM(AA75:AA111)</f>
        <v>#VALUE!</v>
      </c>
      <c r="AB112" s="1266" t="s">
        <v>667</v>
      </c>
      <c r="AC112" s="1267"/>
      <c r="AD112" s="500" t="e">
        <f>SUM(AD75:AD111)</f>
        <v>#VALUE!</v>
      </c>
      <c r="AE112" s="1268" t="s">
        <v>667</v>
      </c>
      <c r="AF112" s="1267"/>
      <c r="AG112" s="253" t="e">
        <f>SUM(AG75:AG111)</f>
        <v>#VALUE!</v>
      </c>
      <c r="AH112" s="1266" t="s">
        <v>667</v>
      </c>
      <c r="AI112" s="1267"/>
      <c r="AJ112" s="500" t="e">
        <f>SUM(AJ75:AJ111)</f>
        <v>#VALUE!</v>
      </c>
      <c r="AK112" s="1268" t="s">
        <v>667</v>
      </c>
      <c r="AL112" s="1267"/>
      <c r="AM112" s="253" t="e">
        <f>SUM(AM75:AM111)</f>
        <v>#VALUE!</v>
      </c>
      <c r="AN112" s="1266" t="s">
        <v>667</v>
      </c>
      <c r="AO112" s="1267"/>
      <c r="AP112" s="500" t="e">
        <f>SUM(AP75:AP111)</f>
        <v>#VALUE!</v>
      </c>
      <c r="AQ112" s="1268" t="s">
        <v>667</v>
      </c>
      <c r="AR112" s="1267"/>
      <c r="AS112" s="253" t="e">
        <f>SUM(AS75:AS111)</f>
        <v>#VALUE!</v>
      </c>
      <c r="AT112" s="1266" t="s">
        <v>667</v>
      </c>
      <c r="AU112" s="1267"/>
      <c r="AV112" s="500" t="e">
        <f>SUM(AV75:AV111)</f>
        <v>#VALUE!</v>
      </c>
      <c r="AW112" s="1268" t="s">
        <v>667</v>
      </c>
      <c r="AX112" s="1267"/>
      <c r="AY112" s="253" t="e">
        <f>SUM(AY75:AY111)</f>
        <v>#VALUE!</v>
      </c>
      <c r="AZ112" s="1266" t="s">
        <v>667</v>
      </c>
      <c r="BA112" s="1267"/>
      <c r="BB112" s="500" t="e">
        <f>SUM(BB75:BB111)</f>
        <v>#VALUE!</v>
      </c>
      <c r="BC112" s="1268" t="s">
        <v>667</v>
      </c>
      <c r="BD112" s="1267"/>
      <c r="BE112" s="253" t="e">
        <f>SUM(BE75:BE111)</f>
        <v>#VALUE!</v>
      </c>
      <c r="BF112" s="1266" t="s">
        <v>667</v>
      </c>
      <c r="BG112" s="1267"/>
      <c r="BH112" s="500" t="e">
        <f>SUM(BH75:BH111)</f>
        <v>#VALUE!</v>
      </c>
      <c r="BI112" s="1268" t="s">
        <v>667</v>
      </c>
      <c r="BJ112" s="1267"/>
      <c r="BK112" s="253" t="e">
        <f>SUM(BK75:BK111)</f>
        <v>#VALUE!</v>
      </c>
      <c r="BL112" s="1266" t="s">
        <v>667</v>
      </c>
      <c r="BM112" s="1267"/>
      <c r="BN112" s="500" t="e">
        <f>SUM(BN75:BN111)</f>
        <v>#VALUE!</v>
      </c>
      <c r="BO112" s="1268" t="s">
        <v>667</v>
      </c>
      <c r="BP112" s="1267"/>
      <c r="BQ112" s="253" t="e">
        <f>SUM(BQ75:BQ111)</f>
        <v>#VALUE!</v>
      </c>
      <c r="BR112" s="1266" t="s">
        <v>667</v>
      </c>
      <c r="BS112" s="1267"/>
      <c r="BT112" s="500" t="e">
        <f>SUM(BT75:BT111)</f>
        <v>#VALUE!</v>
      </c>
      <c r="BU112" s="1268" t="s">
        <v>667</v>
      </c>
      <c r="BV112" s="1267"/>
      <c r="BW112" s="253" t="e">
        <f>SUM(BW75:BW111)</f>
        <v>#VALUE!</v>
      </c>
      <c r="BX112" s="1266" t="s">
        <v>667</v>
      </c>
      <c r="BY112" s="1267"/>
      <c r="BZ112" s="500" t="e">
        <f>SUM(BZ75:BZ111)</f>
        <v>#VALUE!</v>
      </c>
      <c r="CA112" s="1268" t="s">
        <v>667</v>
      </c>
      <c r="CB112" s="1267"/>
      <c r="CC112" s="253" t="e">
        <f>SUM(CC75:CC111)</f>
        <v>#VALUE!</v>
      </c>
      <c r="CD112" s="1266" t="s">
        <v>667</v>
      </c>
      <c r="CE112" s="1267"/>
      <c r="CF112" s="500" t="e">
        <f>SUM(CF75:CF111)</f>
        <v>#VALUE!</v>
      </c>
      <c r="CG112" s="1268" t="s">
        <v>667</v>
      </c>
      <c r="CH112" s="1267"/>
      <c r="CI112" s="253" t="e">
        <f>SUM(CI75:CI111)</f>
        <v>#VALUE!</v>
      </c>
      <c r="CJ112" s="1267" t="s">
        <v>667</v>
      </c>
      <c r="CK112" s="1267"/>
      <c r="CL112" s="253" t="e">
        <f>SUM(CL75:CL111)</f>
        <v>#VALUE!</v>
      </c>
      <c r="CM112" s="1267" t="s">
        <v>667</v>
      </c>
      <c r="CN112" s="1267"/>
      <c r="CO112" s="253" t="e">
        <f>SUM(CO75:CO111)</f>
        <v>#VALUE!</v>
      </c>
      <c r="CP112" s="1267" t="s">
        <v>667</v>
      </c>
      <c r="CQ112" s="1267"/>
      <c r="CR112" s="253" t="e">
        <f>SUM(CR75:CR111)</f>
        <v>#VALUE!</v>
      </c>
      <c r="CS112" s="1267" t="s">
        <v>667</v>
      </c>
      <c r="CT112" s="1267"/>
      <c r="CU112" s="253" t="e">
        <f>SUM(CU75:CU111)</f>
        <v>#VALUE!</v>
      </c>
      <c r="CV112" s="1267" t="s">
        <v>667</v>
      </c>
      <c r="CW112" s="1267"/>
      <c r="CX112" s="253" t="e">
        <f>SUM(CX75:CX111)</f>
        <v>#VALUE!</v>
      </c>
      <c r="CY112" s="1267" t="s">
        <v>667</v>
      </c>
      <c r="CZ112" s="1267"/>
      <c r="DA112" s="253" t="e">
        <f>SUM(DA75:DA111)</f>
        <v>#VALUE!</v>
      </c>
      <c r="DB112" s="211"/>
    </row>
    <row r="113" spans="1:106" s="210" customFormat="1" ht="30">
      <c r="A113" s="73" t="s">
        <v>784</v>
      </c>
      <c r="B113" s="67"/>
      <c r="C113" s="67"/>
      <c r="D113" s="362" t="s">
        <v>43</v>
      </c>
      <c r="E113" s="67"/>
      <c r="F113" s="323"/>
      <c r="G113" s="365"/>
      <c r="H113" s="285"/>
      <c r="I113" s="374"/>
      <c r="J113" s="39"/>
      <c r="K113" s="39"/>
      <c r="L113" s="39"/>
      <c r="M113" s="40"/>
      <c r="N113" s="498"/>
      <c r="O113" s="498"/>
      <c r="P113" s="200"/>
      <c r="Q113" s="70"/>
      <c r="R113" s="203"/>
      <c r="S113" s="202"/>
      <c r="T113" s="70"/>
      <c r="U113" s="204"/>
      <c r="V113" s="200"/>
      <c r="W113" s="70"/>
      <c r="X113" s="203"/>
      <c r="Y113" s="202"/>
      <c r="Z113" s="70"/>
      <c r="AA113" s="204"/>
      <c r="AB113" s="200"/>
      <c r="AC113" s="70"/>
      <c r="AD113" s="203"/>
      <c r="AE113" s="202"/>
      <c r="AF113" s="70"/>
      <c r="AG113" s="204"/>
      <c r="AH113" s="200"/>
      <c r="AI113" s="70"/>
      <c r="AJ113" s="203"/>
      <c r="AK113" s="202"/>
      <c r="AL113" s="70"/>
      <c r="AM113" s="204"/>
      <c r="AN113" s="200"/>
      <c r="AO113" s="70"/>
      <c r="AP113" s="203"/>
      <c r="AQ113" s="202"/>
      <c r="AR113" s="70"/>
      <c r="AS113" s="204"/>
      <c r="AT113" s="200"/>
      <c r="AU113" s="70"/>
      <c r="AV113" s="203"/>
      <c r="AW113" s="202"/>
      <c r="AX113" s="70"/>
      <c r="AY113" s="204"/>
      <c r="AZ113" s="200"/>
      <c r="BA113" s="70"/>
      <c r="BB113" s="203"/>
      <c r="BC113" s="202"/>
      <c r="BD113" s="70"/>
      <c r="BE113" s="204"/>
      <c r="BF113" s="200"/>
      <c r="BG113" s="70"/>
      <c r="BH113" s="203"/>
      <c r="BI113" s="202"/>
      <c r="BJ113" s="70"/>
      <c r="BK113" s="204"/>
      <c r="BL113" s="200"/>
      <c r="BM113" s="70"/>
      <c r="BN113" s="203"/>
      <c r="BO113" s="202"/>
      <c r="BP113" s="70"/>
      <c r="BQ113" s="204"/>
      <c r="BR113" s="200"/>
      <c r="BS113" s="70"/>
      <c r="BT113" s="203"/>
      <c r="BU113" s="202"/>
      <c r="BV113" s="70"/>
      <c r="BW113" s="204"/>
      <c r="BX113" s="200"/>
      <c r="BY113" s="70"/>
      <c r="BZ113" s="203"/>
      <c r="CA113" s="202"/>
      <c r="CB113" s="70"/>
      <c r="CC113" s="204"/>
      <c r="CD113" s="200"/>
      <c r="CE113" s="70"/>
      <c r="CF113" s="203"/>
      <c r="CG113" s="202"/>
      <c r="CH113" s="70"/>
      <c r="CI113" s="204"/>
      <c r="CJ113" s="202"/>
      <c r="CK113" s="70"/>
      <c r="CL113" s="204"/>
      <c r="CM113" s="202"/>
      <c r="CN113" s="70"/>
      <c r="CO113" s="204"/>
      <c r="CP113" s="205"/>
      <c r="CQ113" s="70"/>
      <c r="CR113" s="204"/>
      <c r="CS113" s="205"/>
      <c r="CT113" s="70"/>
      <c r="CU113" s="204"/>
      <c r="CV113" s="202"/>
      <c r="CW113" s="70"/>
      <c r="CX113" s="204"/>
      <c r="CY113" s="205"/>
      <c r="CZ113" s="70"/>
      <c r="DA113" s="204"/>
      <c r="DB113" s="209"/>
    </row>
    <row r="114" spans="1:106" s="210" customFormat="1">
      <c r="A114" s="258" t="s">
        <v>785</v>
      </c>
      <c r="B114" s="72" t="s">
        <v>696</v>
      </c>
      <c r="C114" s="315" t="s">
        <v>1024</v>
      </c>
      <c r="D114" s="493" t="s">
        <v>25</v>
      </c>
      <c r="E114" s="33" t="s">
        <v>673</v>
      </c>
      <c r="F114" s="494">
        <v>7.83</v>
      </c>
      <c r="G114" s="495">
        <v>90</v>
      </c>
      <c r="H114" s="283">
        <f t="shared" ref="H114:I138" si="164">G114</f>
        <v>90</v>
      </c>
      <c r="I114" s="372">
        <f t="shared" si="164"/>
        <v>90</v>
      </c>
      <c r="J114" s="132">
        <f t="shared" ref="J114:J138" si="165">H114-G114</f>
        <v>0</v>
      </c>
      <c r="K114" s="132">
        <f t="shared" ref="K114:K138" si="166">I114-H114</f>
        <v>0</v>
      </c>
      <c r="L114" s="39" t="e">
        <f t="shared" ref="L114:L138" si="167">ROUND((F114*(1+$M$8))*(1+$G$8),2)</f>
        <v>#VALUE!</v>
      </c>
      <c r="M114" s="40" t="e">
        <f>TRUNC(L114*G114,2)</f>
        <v>#VALUE!</v>
      </c>
      <c r="N114" s="238" t="e">
        <f t="shared" ref="N114:N138" si="168">TRUNC(L114*J114,2)</f>
        <v>#VALUE!</v>
      </c>
      <c r="O114" s="238" t="e">
        <f t="shared" ref="O114:O124" si="169">TRUNC(L114*K114,2)</f>
        <v>#VALUE!</v>
      </c>
      <c r="P114" s="207">
        <f t="shared" ref="P114:P138" si="170">Q114/$G114*100</f>
        <v>0</v>
      </c>
      <c r="Q114" s="70"/>
      <c r="R114" s="208" t="e">
        <f t="shared" ref="R114:R138" si="171">TRUNC(Q114*$L114,2)</f>
        <v>#VALUE!</v>
      </c>
      <c r="S114" s="207" t="e">
        <f t="shared" ref="S114:S138" si="172">T114/(IF($I114&lt;&gt;$H114,($J114+$K114),$J114))*100</f>
        <v>#DIV/0!</v>
      </c>
      <c r="T114" s="70"/>
      <c r="U114" s="192" t="e">
        <f t="shared" ref="U114:U138" si="173">TRUNC(T114*$L114,2)</f>
        <v>#VALUE!</v>
      </c>
      <c r="V114" s="206">
        <f t="shared" ref="V114:V138" si="174">W114/$G114*100</f>
        <v>0</v>
      </c>
      <c r="W114" s="70"/>
      <c r="X114" s="208" t="e">
        <f t="shared" ref="X114:X138" si="175">TRUNC(W114*$L114,2)</f>
        <v>#VALUE!</v>
      </c>
      <c r="Y114" s="207" t="e">
        <f t="shared" ref="Y114:Y138" si="176">Z114/(IF($I114&lt;&gt;$H114,($J114+$K114),$J114))*100</f>
        <v>#DIV/0!</v>
      </c>
      <c r="Z114" s="70"/>
      <c r="AA114" s="192" t="e">
        <f t="shared" ref="AA114:AA138" si="177">TRUNC(Z114*$L114,2)</f>
        <v>#VALUE!</v>
      </c>
      <c r="AB114" s="206">
        <f t="shared" ref="AB114:AB138" si="178">AC114/$G114*100</f>
        <v>0</v>
      </c>
      <c r="AC114" s="70"/>
      <c r="AD114" s="208" t="e">
        <f t="shared" ref="AD114:AD138" si="179">TRUNC(AC114*$L114,2)</f>
        <v>#VALUE!</v>
      </c>
      <c r="AE114" s="207" t="e">
        <f t="shared" ref="AE114:AE138" si="180">AF114/(IF($I114&lt;&gt;$H114,($J114+$K114),$J114))*100</f>
        <v>#DIV/0!</v>
      </c>
      <c r="AF114" s="70"/>
      <c r="AG114" s="192" t="e">
        <f t="shared" ref="AG114:AG138" si="181">TRUNC(AF114*$L114,2)</f>
        <v>#VALUE!</v>
      </c>
      <c r="AH114" s="206">
        <f t="shared" ref="AH114:AH138" si="182">AI114/$G114*100</f>
        <v>0</v>
      </c>
      <c r="AI114" s="70"/>
      <c r="AJ114" s="208" t="e">
        <f t="shared" ref="AJ114:AJ138" si="183">TRUNC(AI114*$L114,2)</f>
        <v>#VALUE!</v>
      </c>
      <c r="AK114" s="207" t="e">
        <f t="shared" ref="AK114:AK138" si="184">AL114/(IF($I114&lt;&gt;$H114,($J114+$K114),$J114))*100</f>
        <v>#DIV/0!</v>
      </c>
      <c r="AL114" s="70"/>
      <c r="AM114" s="192" t="e">
        <f t="shared" ref="AM114:AM138" si="185">TRUNC(AL114*$L114,2)</f>
        <v>#VALUE!</v>
      </c>
      <c r="AN114" s="206">
        <f t="shared" ref="AN114:AN138" si="186">AO114/$G114*100</f>
        <v>0</v>
      </c>
      <c r="AO114" s="70"/>
      <c r="AP114" s="208" t="e">
        <f t="shared" ref="AP114:AP138" si="187">TRUNC(AO114*$L114,2)</f>
        <v>#VALUE!</v>
      </c>
      <c r="AQ114" s="207" t="e">
        <f t="shared" ref="AQ114:AQ138" si="188">AR114/(IF($I114&lt;&gt;$H114,($J114+$K114),$J114))*100</f>
        <v>#DIV/0!</v>
      </c>
      <c r="AR114" s="70"/>
      <c r="AS114" s="192" t="e">
        <f t="shared" ref="AS114:AS138" si="189">TRUNC(AR114*$L114,2)</f>
        <v>#VALUE!</v>
      </c>
      <c r="AT114" s="206">
        <f t="shared" ref="AT114:AT138" si="190">AU114/$G114*100</f>
        <v>0</v>
      </c>
      <c r="AU114" s="70"/>
      <c r="AV114" s="208" t="e">
        <f t="shared" ref="AV114:AV138" si="191">TRUNC(AU114*$L114,2)</f>
        <v>#VALUE!</v>
      </c>
      <c r="AW114" s="207" t="e">
        <f t="shared" ref="AW114:AW138" si="192">AX114/(IF($I114&lt;&gt;$H114,($J114+$K114),$J114))*100</f>
        <v>#DIV/0!</v>
      </c>
      <c r="AX114" s="70"/>
      <c r="AY114" s="192" t="e">
        <f t="shared" ref="AY114:AY138" si="193">TRUNC(AX114*$L114,2)</f>
        <v>#VALUE!</v>
      </c>
      <c r="AZ114" s="206">
        <f t="shared" ref="AZ114:AZ138" si="194">BA114/$G114*100</f>
        <v>0</v>
      </c>
      <c r="BA114" s="70"/>
      <c r="BB114" s="208" t="e">
        <f t="shared" ref="BB114:BB138" si="195">TRUNC(BA114*$L114,2)</f>
        <v>#VALUE!</v>
      </c>
      <c r="BC114" s="207" t="e">
        <f t="shared" ref="BC114:BC138" si="196">BD114/(IF($I114&lt;&gt;$H114,($J114+$K114),$J114))*100</f>
        <v>#DIV/0!</v>
      </c>
      <c r="BD114" s="70"/>
      <c r="BE114" s="192" t="e">
        <f t="shared" ref="BE114:BE138" si="197">TRUNC(BD114*$L114,2)</f>
        <v>#VALUE!</v>
      </c>
      <c r="BF114" s="206">
        <f t="shared" ref="BF114:BF138" si="198">BG114/$G114*100</f>
        <v>0</v>
      </c>
      <c r="BG114" s="70"/>
      <c r="BH114" s="208" t="e">
        <f t="shared" ref="BH114:BH138" si="199">TRUNC(BG114*$L114,2)</f>
        <v>#VALUE!</v>
      </c>
      <c r="BI114" s="207" t="e">
        <f t="shared" ref="BI114:BI138" si="200">BJ114/(IF($I114&lt;&gt;$H114,($J114+$K114),$J114))*100</f>
        <v>#DIV/0!</v>
      </c>
      <c r="BJ114" s="70"/>
      <c r="BK114" s="192" t="e">
        <f t="shared" ref="BK114:BK138" si="201">TRUNC(BJ114*$L114,2)</f>
        <v>#VALUE!</v>
      </c>
      <c r="BL114" s="206">
        <f t="shared" ref="BL114:BL138" si="202">BM114/$G114*100</f>
        <v>0</v>
      </c>
      <c r="BM114" s="70"/>
      <c r="BN114" s="208" t="e">
        <f t="shared" ref="BN114:BN138" si="203">TRUNC(BM114*$L114,2)</f>
        <v>#VALUE!</v>
      </c>
      <c r="BO114" s="207" t="e">
        <f t="shared" ref="BO114:BO138" si="204">BP114/(IF($I114&lt;&gt;$H114,($J114+$K114),$J114))*100</f>
        <v>#DIV/0!</v>
      </c>
      <c r="BP114" s="70"/>
      <c r="BQ114" s="192" t="e">
        <f t="shared" ref="BQ114:BQ138" si="205">TRUNC(BP114*$L114,2)</f>
        <v>#VALUE!</v>
      </c>
      <c r="BR114" s="206">
        <f t="shared" ref="BR114:BR138" si="206">BS114/$G114*100</f>
        <v>0</v>
      </c>
      <c r="BS114" s="70"/>
      <c r="BT114" s="208" t="e">
        <f t="shared" ref="BT114:BT138" si="207">TRUNC(BS114*$L114,2)</f>
        <v>#VALUE!</v>
      </c>
      <c r="BU114" s="207" t="e">
        <f t="shared" ref="BU114:BU138" si="208">BV114/(IF($I114&lt;&gt;$H114,($J114+$K114),$J114))*100</f>
        <v>#DIV/0!</v>
      </c>
      <c r="BV114" s="70"/>
      <c r="BW114" s="192" t="e">
        <f t="shared" ref="BW114:BW138" si="209">TRUNC(BV114*$L114,2)</f>
        <v>#VALUE!</v>
      </c>
      <c r="BX114" s="206">
        <f t="shared" ref="BX114:BX138" si="210">BY114/$G114*100</f>
        <v>0</v>
      </c>
      <c r="BY114" s="70"/>
      <c r="BZ114" s="208" t="e">
        <f t="shared" ref="BZ114:BZ138" si="211">TRUNC(BY114*$L114,2)</f>
        <v>#VALUE!</v>
      </c>
      <c r="CA114" s="207" t="e">
        <f t="shared" ref="CA114:CA138" si="212">CB114/(IF($I114&lt;&gt;$H114,($J114+$K114),$J114))*100</f>
        <v>#DIV/0!</v>
      </c>
      <c r="CB114" s="70"/>
      <c r="CC114" s="192" t="e">
        <f t="shared" ref="CC114:CC138" si="213">TRUNC(CB114*$L114,2)</f>
        <v>#VALUE!</v>
      </c>
      <c r="CD114" s="206">
        <f t="shared" ref="CD114:CD138" si="214">CE114/$G114*100</f>
        <v>0</v>
      </c>
      <c r="CE114" s="70"/>
      <c r="CF114" s="208" t="e">
        <f t="shared" ref="CF114:CF138" si="215">TRUNC(CE114*$L114,2)</f>
        <v>#VALUE!</v>
      </c>
      <c r="CG114" s="207" t="e">
        <f t="shared" ref="CG114:CG138" si="216">CH114/(IF($I114&lt;&gt;$H114,($J114+$K114),$J114))*100</f>
        <v>#DIV/0!</v>
      </c>
      <c r="CH114" s="70"/>
      <c r="CI114" s="192" t="e">
        <f t="shared" ref="CI114:CI138" si="217">TRUNC(CH114*$L114,2)</f>
        <v>#VALUE!</v>
      </c>
      <c r="CJ114" s="207">
        <f t="shared" ref="CJ114:CJ138" si="218">CK114/$G114*100</f>
        <v>0</v>
      </c>
      <c r="CK114" s="70">
        <f t="shared" ref="CK114:CK138" si="219">W114+Q114+AC114+AI114+AO114+AU114+BA114+BG114+BM114+BS114+BY114+CE114</f>
        <v>0</v>
      </c>
      <c r="CL114" s="192" t="e">
        <f t="shared" ref="CL114:CL138" si="220">TRUNC(CK114*$L114,2)</f>
        <v>#VALUE!</v>
      </c>
      <c r="CM114" s="207" t="e">
        <f t="shared" ref="CM114:CM138" si="221">CN114/(IF($K114&lt;&gt;0,($I114-$G114),($H114-$G114)))*100</f>
        <v>#DIV/0!</v>
      </c>
      <c r="CN114" s="70">
        <f t="shared" ref="CN114:CN138" si="222">T114+Z114+AF114+AL114+AR114+AX114+BD114+BJ114+BP114+BV114+CB114+CH114</f>
        <v>0</v>
      </c>
      <c r="CO114" s="192" t="e">
        <f t="shared" ref="CO114:CO138" si="223">TRUNC(CN114*$L114,2)</f>
        <v>#VALUE!</v>
      </c>
      <c r="CP114" s="207">
        <f t="shared" ref="CP114:CP138" si="224">CQ114/$G114*100</f>
        <v>100</v>
      </c>
      <c r="CQ114" s="70">
        <f t="shared" ref="CQ114:CQ138" si="225">G114-CK114</f>
        <v>90</v>
      </c>
      <c r="CR114" s="192" t="e">
        <f t="shared" ref="CR114:CR138" si="226">TRUNC(CQ114*$L114,2)</f>
        <v>#VALUE!</v>
      </c>
      <c r="CS114" s="207" t="e">
        <f t="shared" ref="CS114:CS138" si="227">CT114/(IF(I114&lt;&gt;H114,(I114-G114),(H114-G114)))*100</f>
        <v>#DIV/0!</v>
      </c>
      <c r="CT114" s="70">
        <f t="shared" ref="CT114:CT138" si="228">(IF(I114&lt;&gt;H114,(I114-G114),(H114-G114)))-CN114</f>
        <v>0</v>
      </c>
      <c r="CU114" s="192" t="e">
        <f t="shared" ref="CU114:CU138" si="229">TRUNC(CT114*$L114,2)</f>
        <v>#VALUE!</v>
      </c>
      <c r="CV114" s="202">
        <f t="shared" ref="CV114:CV139" si="230">$CW114/$I114</f>
        <v>0</v>
      </c>
      <c r="CW114" s="70">
        <f t="shared" ref="CW114:CW138" si="231">CK114+CN114</f>
        <v>0</v>
      </c>
      <c r="CX114" s="192" t="e">
        <f t="shared" ref="CX114:CX138" si="232">TRUNC(CW114*$L114,2)</f>
        <v>#VALUE!</v>
      </c>
      <c r="CY114" s="202">
        <f t="shared" ref="CY114:CY139" si="233">$CZ114/($G114+IF($K114&lt;&gt;0,$K114,$J114))</f>
        <v>1</v>
      </c>
      <c r="CZ114" s="70">
        <f t="shared" ref="CZ114:CZ138" si="234">CQ114+CT114</f>
        <v>90</v>
      </c>
      <c r="DA114" s="192" t="e">
        <f t="shared" ref="DA114:DA138" si="235">TRUNC(CZ114*$L114,2)</f>
        <v>#VALUE!</v>
      </c>
      <c r="DB114" s="209"/>
    </row>
    <row r="115" spans="1:106" s="210" customFormat="1">
      <c r="A115" s="258" t="s">
        <v>786</v>
      </c>
      <c r="B115" s="72" t="s">
        <v>696</v>
      </c>
      <c r="C115" s="315" t="s">
        <v>601</v>
      </c>
      <c r="D115" s="69" t="s">
        <v>602</v>
      </c>
      <c r="E115" s="33" t="s">
        <v>673</v>
      </c>
      <c r="F115" s="476">
        <v>13.55</v>
      </c>
      <c r="G115" s="495">
        <v>200</v>
      </c>
      <c r="H115" s="283">
        <f t="shared" si="164"/>
        <v>200</v>
      </c>
      <c r="I115" s="372">
        <f t="shared" si="164"/>
        <v>200</v>
      </c>
      <c r="J115" s="132">
        <f t="shared" si="165"/>
        <v>0</v>
      </c>
      <c r="K115" s="132">
        <f t="shared" si="166"/>
        <v>0</v>
      </c>
      <c r="L115" s="39" t="e">
        <f t="shared" si="167"/>
        <v>#VALUE!</v>
      </c>
      <c r="M115" s="40" t="e">
        <f t="shared" ref="M115:M138" si="236">TRUNC(L115*G115,2)</f>
        <v>#VALUE!</v>
      </c>
      <c r="N115" s="238" t="e">
        <f t="shared" si="168"/>
        <v>#VALUE!</v>
      </c>
      <c r="O115" s="238" t="e">
        <f t="shared" si="169"/>
        <v>#VALUE!</v>
      </c>
      <c r="P115" s="207">
        <f t="shared" si="170"/>
        <v>0</v>
      </c>
      <c r="Q115" s="70"/>
      <c r="R115" s="208" t="e">
        <f t="shared" si="171"/>
        <v>#VALUE!</v>
      </c>
      <c r="S115" s="207" t="e">
        <f t="shared" si="172"/>
        <v>#DIV/0!</v>
      </c>
      <c r="T115" s="70"/>
      <c r="U115" s="192" t="e">
        <f t="shared" si="173"/>
        <v>#VALUE!</v>
      </c>
      <c r="V115" s="206">
        <f t="shared" si="174"/>
        <v>0</v>
      </c>
      <c r="W115" s="70"/>
      <c r="X115" s="208" t="e">
        <f t="shared" si="175"/>
        <v>#VALUE!</v>
      </c>
      <c r="Y115" s="207" t="e">
        <f t="shared" si="176"/>
        <v>#DIV/0!</v>
      </c>
      <c r="Z115" s="70"/>
      <c r="AA115" s="192" t="e">
        <f t="shared" si="177"/>
        <v>#VALUE!</v>
      </c>
      <c r="AB115" s="206">
        <f t="shared" si="178"/>
        <v>0</v>
      </c>
      <c r="AC115" s="70"/>
      <c r="AD115" s="208" t="e">
        <f t="shared" si="179"/>
        <v>#VALUE!</v>
      </c>
      <c r="AE115" s="207" t="e">
        <f t="shared" si="180"/>
        <v>#DIV/0!</v>
      </c>
      <c r="AF115" s="70"/>
      <c r="AG115" s="192" t="e">
        <f t="shared" si="181"/>
        <v>#VALUE!</v>
      </c>
      <c r="AH115" s="206">
        <f t="shared" si="182"/>
        <v>0</v>
      </c>
      <c r="AI115" s="70"/>
      <c r="AJ115" s="208" t="e">
        <f t="shared" si="183"/>
        <v>#VALUE!</v>
      </c>
      <c r="AK115" s="207" t="e">
        <f t="shared" si="184"/>
        <v>#DIV/0!</v>
      </c>
      <c r="AL115" s="70"/>
      <c r="AM115" s="192" t="e">
        <f t="shared" si="185"/>
        <v>#VALUE!</v>
      </c>
      <c r="AN115" s="206">
        <f t="shared" si="186"/>
        <v>0</v>
      </c>
      <c r="AO115" s="70"/>
      <c r="AP115" s="208" t="e">
        <f t="shared" si="187"/>
        <v>#VALUE!</v>
      </c>
      <c r="AQ115" s="207" t="e">
        <f t="shared" si="188"/>
        <v>#DIV/0!</v>
      </c>
      <c r="AR115" s="70"/>
      <c r="AS115" s="192" t="e">
        <f t="shared" si="189"/>
        <v>#VALUE!</v>
      </c>
      <c r="AT115" s="206">
        <f t="shared" si="190"/>
        <v>0</v>
      </c>
      <c r="AU115" s="70"/>
      <c r="AV115" s="208" t="e">
        <f t="shared" si="191"/>
        <v>#VALUE!</v>
      </c>
      <c r="AW115" s="207" t="e">
        <f t="shared" si="192"/>
        <v>#DIV/0!</v>
      </c>
      <c r="AX115" s="70"/>
      <c r="AY115" s="192" t="e">
        <f t="shared" si="193"/>
        <v>#VALUE!</v>
      </c>
      <c r="AZ115" s="206">
        <f t="shared" si="194"/>
        <v>0</v>
      </c>
      <c r="BA115" s="70"/>
      <c r="BB115" s="208" t="e">
        <f t="shared" si="195"/>
        <v>#VALUE!</v>
      </c>
      <c r="BC115" s="207" t="e">
        <f t="shared" si="196"/>
        <v>#DIV/0!</v>
      </c>
      <c r="BD115" s="70"/>
      <c r="BE115" s="192" t="e">
        <f t="shared" si="197"/>
        <v>#VALUE!</v>
      </c>
      <c r="BF115" s="206">
        <f t="shared" si="198"/>
        <v>0</v>
      </c>
      <c r="BG115" s="70"/>
      <c r="BH115" s="208" t="e">
        <f t="shared" si="199"/>
        <v>#VALUE!</v>
      </c>
      <c r="BI115" s="207" t="e">
        <f t="shared" si="200"/>
        <v>#DIV/0!</v>
      </c>
      <c r="BJ115" s="70"/>
      <c r="BK115" s="192" t="e">
        <f t="shared" si="201"/>
        <v>#VALUE!</v>
      </c>
      <c r="BL115" s="206">
        <f t="shared" si="202"/>
        <v>0</v>
      </c>
      <c r="BM115" s="70"/>
      <c r="BN115" s="208" t="e">
        <f t="shared" si="203"/>
        <v>#VALUE!</v>
      </c>
      <c r="BO115" s="207" t="e">
        <f t="shared" si="204"/>
        <v>#DIV/0!</v>
      </c>
      <c r="BP115" s="70"/>
      <c r="BQ115" s="192" t="e">
        <f t="shared" si="205"/>
        <v>#VALUE!</v>
      </c>
      <c r="BR115" s="206">
        <f t="shared" si="206"/>
        <v>0</v>
      </c>
      <c r="BS115" s="70"/>
      <c r="BT115" s="208" t="e">
        <f t="shared" si="207"/>
        <v>#VALUE!</v>
      </c>
      <c r="BU115" s="207" t="e">
        <f t="shared" si="208"/>
        <v>#DIV/0!</v>
      </c>
      <c r="BV115" s="70"/>
      <c r="BW115" s="192" t="e">
        <f t="shared" si="209"/>
        <v>#VALUE!</v>
      </c>
      <c r="BX115" s="206">
        <f t="shared" si="210"/>
        <v>0</v>
      </c>
      <c r="BY115" s="70"/>
      <c r="BZ115" s="208" t="e">
        <f t="shared" si="211"/>
        <v>#VALUE!</v>
      </c>
      <c r="CA115" s="207" t="e">
        <f t="shared" si="212"/>
        <v>#DIV/0!</v>
      </c>
      <c r="CB115" s="70"/>
      <c r="CC115" s="192" t="e">
        <f t="shared" si="213"/>
        <v>#VALUE!</v>
      </c>
      <c r="CD115" s="206">
        <f t="shared" si="214"/>
        <v>0</v>
      </c>
      <c r="CE115" s="70"/>
      <c r="CF115" s="208" t="e">
        <f t="shared" si="215"/>
        <v>#VALUE!</v>
      </c>
      <c r="CG115" s="207" t="e">
        <f t="shared" si="216"/>
        <v>#DIV/0!</v>
      </c>
      <c r="CH115" s="70"/>
      <c r="CI115" s="192" t="e">
        <f t="shared" si="217"/>
        <v>#VALUE!</v>
      </c>
      <c r="CJ115" s="207">
        <f t="shared" si="218"/>
        <v>0</v>
      </c>
      <c r="CK115" s="70">
        <f t="shared" si="219"/>
        <v>0</v>
      </c>
      <c r="CL115" s="192" t="e">
        <f t="shared" si="220"/>
        <v>#VALUE!</v>
      </c>
      <c r="CM115" s="207" t="e">
        <f t="shared" si="221"/>
        <v>#DIV/0!</v>
      </c>
      <c r="CN115" s="70">
        <f t="shared" si="222"/>
        <v>0</v>
      </c>
      <c r="CO115" s="192" t="e">
        <f t="shared" si="223"/>
        <v>#VALUE!</v>
      </c>
      <c r="CP115" s="207">
        <f t="shared" si="224"/>
        <v>100</v>
      </c>
      <c r="CQ115" s="70">
        <f t="shared" si="225"/>
        <v>200</v>
      </c>
      <c r="CR115" s="192" t="e">
        <f t="shared" si="226"/>
        <v>#VALUE!</v>
      </c>
      <c r="CS115" s="207" t="e">
        <f t="shared" si="227"/>
        <v>#DIV/0!</v>
      </c>
      <c r="CT115" s="70">
        <f t="shared" si="228"/>
        <v>0</v>
      </c>
      <c r="CU115" s="192" t="e">
        <f t="shared" si="229"/>
        <v>#VALUE!</v>
      </c>
      <c r="CV115" s="202">
        <f t="shared" si="230"/>
        <v>0</v>
      </c>
      <c r="CW115" s="70">
        <f t="shared" si="231"/>
        <v>0</v>
      </c>
      <c r="CX115" s="192" t="e">
        <f t="shared" si="232"/>
        <v>#VALUE!</v>
      </c>
      <c r="CY115" s="202">
        <f t="shared" si="233"/>
        <v>1</v>
      </c>
      <c r="CZ115" s="70">
        <f t="shared" si="234"/>
        <v>200</v>
      </c>
      <c r="DA115" s="192" t="e">
        <f t="shared" si="235"/>
        <v>#VALUE!</v>
      </c>
      <c r="DB115" s="209"/>
    </row>
    <row r="116" spans="1:106" s="210" customFormat="1" ht="28.5">
      <c r="A116" s="258" t="s">
        <v>787</v>
      </c>
      <c r="B116" s="315" t="s">
        <v>696</v>
      </c>
      <c r="C116" s="308" t="s">
        <v>506</v>
      </c>
      <c r="D116" s="310" t="s">
        <v>507</v>
      </c>
      <c r="E116" s="315" t="s">
        <v>669</v>
      </c>
      <c r="F116" s="473">
        <v>28.13</v>
      </c>
      <c r="G116" s="496">
        <v>6</v>
      </c>
      <c r="H116" s="283">
        <f t="shared" si="164"/>
        <v>6</v>
      </c>
      <c r="I116" s="372">
        <f t="shared" si="164"/>
        <v>6</v>
      </c>
      <c r="J116" s="132">
        <f t="shared" si="165"/>
        <v>0</v>
      </c>
      <c r="K116" s="132">
        <f t="shared" si="166"/>
        <v>0</v>
      </c>
      <c r="L116" s="39" t="e">
        <f t="shared" si="167"/>
        <v>#VALUE!</v>
      </c>
      <c r="M116" s="40" t="e">
        <f t="shared" si="236"/>
        <v>#VALUE!</v>
      </c>
      <c r="N116" s="238" t="e">
        <f t="shared" si="168"/>
        <v>#VALUE!</v>
      </c>
      <c r="O116" s="238" t="e">
        <f t="shared" si="169"/>
        <v>#VALUE!</v>
      </c>
      <c r="P116" s="207">
        <f t="shared" si="170"/>
        <v>0</v>
      </c>
      <c r="Q116" s="70"/>
      <c r="R116" s="208" t="e">
        <f t="shared" si="171"/>
        <v>#VALUE!</v>
      </c>
      <c r="S116" s="207" t="e">
        <f t="shared" si="172"/>
        <v>#DIV/0!</v>
      </c>
      <c r="T116" s="70"/>
      <c r="U116" s="192" t="e">
        <f t="shared" si="173"/>
        <v>#VALUE!</v>
      </c>
      <c r="V116" s="206">
        <f t="shared" si="174"/>
        <v>0</v>
      </c>
      <c r="W116" s="70"/>
      <c r="X116" s="208" t="e">
        <f t="shared" si="175"/>
        <v>#VALUE!</v>
      </c>
      <c r="Y116" s="207" t="e">
        <f t="shared" si="176"/>
        <v>#DIV/0!</v>
      </c>
      <c r="Z116" s="70"/>
      <c r="AA116" s="192" t="e">
        <f t="shared" si="177"/>
        <v>#VALUE!</v>
      </c>
      <c r="AB116" s="206">
        <f t="shared" si="178"/>
        <v>0</v>
      </c>
      <c r="AC116" s="70"/>
      <c r="AD116" s="208" t="e">
        <f t="shared" si="179"/>
        <v>#VALUE!</v>
      </c>
      <c r="AE116" s="207" t="e">
        <f t="shared" si="180"/>
        <v>#DIV/0!</v>
      </c>
      <c r="AF116" s="70"/>
      <c r="AG116" s="192" t="e">
        <f t="shared" si="181"/>
        <v>#VALUE!</v>
      </c>
      <c r="AH116" s="206">
        <f t="shared" si="182"/>
        <v>0</v>
      </c>
      <c r="AI116" s="70"/>
      <c r="AJ116" s="208" t="e">
        <f t="shared" si="183"/>
        <v>#VALUE!</v>
      </c>
      <c r="AK116" s="207" t="e">
        <f t="shared" si="184"/>
        <v>#DIV/0!</v>
      </c>
      <c r="AL116" s="70"/>
      <c r="AM116" s="192" t="e">
        <f t="shared" si="185"/>
        <v>#VALUE!</v>
      </c>
      <c r="AN116" s="206">
        <f t="shared" si="186"/>
        <v>0</v>
      </c>
      <c r="AO116" s="70"/>
      <c r="AP116" s="208" t="e">
        <f t="shared" si="187"/>
        <v>#VALUE!</v>
      </c>
      <c r="AQ116" s="207" t="e">
        <f t="shared" si="188"/>
        <v>#DIV/0!</v>
      </c>
      <c r="AR116" s="70"/>
      <c r="AS116" s="192" t="e">
        <f t="shared" si="189"/>
        <v>#VALUE!</v>
      </c>
      <c r="AT116" s="206">
        <f t="shared" si="190"/>
        <v>0</v>
      </c>
      <c r="AU116" s="70"/>
      <c r="AV116" s="208" t="e">
        <f t="shared" si="191"/>
        <v>#VALUE!</v>
      </c>
      <c r="AW116" s="207" t="e">
        <f t="shared" si="192"/>
        <v>#DIV/0!</v>
      </c>
      <c r="AX116" s="70"/>
      <c r="AY116" s="192" t="e">
        <f t="shared" si="193"/>
        <v>#VALUE!</v>
      </c>
      <c r="AZ116" s="206">
        <f t="shared" si="194"/>
        <v>0</v>
      </c>
      <c r="BA116" s="70"/>
      <c r="BB116" s="208" t="e">
        <f t="shared" si="195"/>
        <v>#VALUE!</v>
      </c>
      <c r="BC116" s="207" t="e">
        <f t="shared" si="196"/>
        <v>#DIV/0!</v>
      </c>
      <c r="BD116" s="70"/>
      <c r="BE116" s="192" t="e">
        <f t="shared" si="197"/>
        <v>#VALUE!</v>
      </c>
      <c r="BF116" s="206">
        <f t="shared" si="198"/>
        <v>0</v>
      </c>
      <c r="BG116" s="70"/>
      <c r="BH116" s="208" t="e">
        <f t="shared" si="199"/>
        <v>#VALUE!</v>
      </c>
      <c r="BI116" s="207" t="e">
        <f t="shared" si="200"/>
        <v>#DIV/0!</v>
      </c>
      <c r="BJ116" s="70"/>
      <c r="BK116" s="192" t="e">
        <f t="shared" si="201"/>
        <v>#VALUE!</v>
      </c>
      <c r="BL116" s="206">
        <f t="shared" si="202"/>
        <v>0</v>
      </c>
      <c r="BM116" s="70"/>
      <c r="BN116" s="208" t="e">
        <f t="shared" si="203"/>
        <v>#VALUE!</v>
      </c>
      <c r="BO116" s="207" t="e">
        <f t="shared" si="204"/>
        <v>#DIV/0!</v>
      </c>
      <c r="BP116" s="70"/>
      <c r="BQ116" s="192" t="e">
        <f t="shared" si="205"/>
        <v>#VALUE!</v>
      </c>
      <c r="BR116" s="206">
        <f t="shared" si="206"/>
        <v>0</v>
      </c>
      <c r="BS116" s="70"/>
      <c r="BT116" s="208" t="e">
        <f t="shared" si="207"/>
        <v>#VALUE!</v>
      </c>
      <c r="BU116" s="207" t="e">
        <f t="shared" si="208"/>
        <v>#DIV/0!</v>
      </c>
      <c r="BV116" s="70"/>
      <c r="BW116" s="192" t="e">
        <f t="shared" si="209"/>
        <v>#VALUE!</v>
      </c>
      <c r="BX116" s="206">
        <f t="shared" si="210"/>
        <v>0</v>
      </c>
      <c r="BY116" s="70"/>
      <c r="BZ116" s="208" t="e">
        <f t="shared" si="211"/>
        <v>#VALUE!</v>
      </c>
      <c r="CA116" s="207" t="e">
        <f t="shared" si="212"/>
        <v>#DIV/0!</v>
      </c>
      <c r="CB116" s="70"/>
      <c r="CC116" s="192" t="e">
        <f t="shared" si="213"/>
        <v>#VALUE!</v>
      </c>
      <c r="CD116" s="206">
        <f t="shared" si="214"/>
        <v>0</v>
      </c>
      <c r="CE116" s="70"/>
      <c r="CF116" s="208" t="e">
        <f t="shared" si="215"/>
        <v>#VALUE!</v>
      </c>
      <c r="CG116" s="207" t="e">
        <f t="shared" si="216"/>
        <v>#DIV/0!</v>
      </c>
      <c r="CH116" s="70"/>
      <c r="CI116" s="192" t="e">
        <f t="shared" si="217"/>
        <v>#VALUE!</v>
      </c>
      <c r="CJ116" s="207">
        <f t="shared" si="218"/>
        <v>0</v>
      </c>
      <c r="CK116" s="70">
        <f t="shared" si="219"/>
        <v>0</v>
      </c>
      <c r="CL116" s="192" t="e">
        <f t="shared" si="220"/>
        <v>#VALUE!</v>
      </c>
      <c r="CM116" s="207" t="e">
        <f t="shared" si="221"/>
        <v>#DIV/0!</v>
      </c>
      <c r="CN116" s="70">
        <f t="shared" si="222"/>
        <v>0</v>
      </c>
      <c r="CO116" s="192" t="e">
        <f t="shared" si="223"/>
        <v>#VALUE!</v>
      </c>
      <c r="CP116" s="207">
        <f t="shared" si="224"/>
        <v>100</v>
      </c>
      <c r="CQ116" s="70">
        <f t="shared" si="225"/>
        <v>6</v>
      </c>
      <c r="CR116" s="192" t="e">
        <f t="shared" si="226"/>
        <v>#VALUE!</v>
      </c>
      <c r="CS116" s="207" t="e">
        <f t="shared" si="227"/>
        <v>#DIV/0!</v>
      </c>
      <c r="CT116" s="70">
        <f t="shared" si="228"/>
        <v>0</v>
      </c>
      <c r="CU116" s="192" t="e">
        <f t="shared" si="229"/>
        <v>#VALUE!</v>
      </c>
      <c r="CV116" s="202">
        <f t="shared" si="230"/>
        <v>0</v>
      </c>
      <c r="CW116" s="70">
        <f t="shared" si="231"/>
        <v>0</v>
      </c>
      <c r="CX116" s="192" t="e">
        <f t="shared" si="232"/>
        <v>#VALUE!</v>
      </c>
      <c r="CY116" s="202">
        <f t="shared" si="233"/>
        <v>1</v>
      </c>
      <c r="CZ116" s="70">
        <f t="shared" si="234"/>
        <v>6</v>
      </c>
      <c r="DA116" s="192" t="e">
        <f t="shared" si="235"/>
        <v>#VALUE!</v>
      </c>
      <c r="DB116" s="209"/>
    </row>
    <row r="117" spans="1:106" s="210" customFormat="1" ht="42.75">
      <c r="A117" s="258" t="s">
        <v>768</v>
      </c>
      <c r="B117" s="315" t="s">
        <v>696</v>
      </c>
      <c r="C117" s="315" t="s">
        <v>1015</v>
      </c>
      <c r="D117" s="463" t="s">
        <v>519</v>
      </c>
      <c r="E117" s="315" t="s">
        <v>669</v>
      </c>
      <c r="F117" s="476">
        <v>125.08</v>
      </c>
      <c r="G117" s="496">
        <v>6</v>
      </c>
      <c r="H117" s="283">
        <f t="shared" si="164"/>
        <v>6</v>
      </c>
      <c r="I117" s="372">
        <f t="shared" si="164"/>
        <v>6</v>
      </c>
      <c r="J117" s="132">
        <f t="shared" si="165"/>
        <v>0</v>
      </c>
      <c r="K117" s="132">
        <f t="shared" si="166"/>
        <v>0</v>
      </c>
      <c r="L117" s="39" t="e">
        <f t="shared" si="167"/>
        <v>#VALUE!</v>
      </c>
      <c r="M117" s="40" t="e">
        <f t="shared" si="236"/>
        <v>#VALUE!</v>
      </c>
      <c r="N117" s="238" t="e">
        <f t="shared" si="168"/>
        <v>#VALUE!</v>
      </c>
      <c r="O117" s="238" t="e">
        <f t="shared" si="169"/>
        <v>#VALUE!</v>
      </c>
      <c r="P117" s="207">
        <f t="shared" si="170"/>
        <v>0</v>
      </c>
      <c r="Q117" s="70"/>
      <c r="R117" s="208" t="e">
        <f t="shared" si="171"/>
        <v>#VALUE!</v>
      </c>
      <c r="S117" s="207" t="e">
        <f t="shared" si="172"/>
        <v>#DIV/0!</v>
      </c>
      <c r="T117" s="70"/>
      <c r="U117" s="192" t="e">
        <f t="shared" si="173"/>
        <v>#VALUE!</v>
      </c>
      <c r="V117" s="206">
        <f t="shared" si="174"/>
        <v>0</v>
      </c>
      <c r="W117" s="70"/>
      <c r="X117" s="208" t="e">
        <f t="shared" si="175"/>
        <v>#VALUE!</v>
      </c>
      <c r="Y117" s="207" t="e">
        <f t="shared" si="176"/>
        <v>#DIV/0!</v>
      </c>
      <c r="Z117" s="70"/>
      <c r="AA117" s="192" t="e">
        <f t="shared" si="177"/>
        <v>#VALUE!</v>
      </c>
      <c r="AB117" s="206">
        <f t="shared" si="178"/>
        <v>0</v>
      </c>
      <c r="AC117" s="70"/>
      <c r="AD117" s="208" t="e">
        <f t="shared" si="179"/>
        <v>#VALUE!</v>
      </c>
      <c r="AE117" s="207" t="e">
        <f t="shared" si="180"/>
        <v>#DIV/0!</v>
      </c>
      <c r="AF117" s="70"/>
      <c r="AG117" s="192" t="e">
        <f t="shared" si="181"/>
        <v>#VALUE!</v>
      </c>
      <c r="AH117" s="206">
        <f t="shared" si="182"/>
        <v>0</v>
      </c>
      <c r="AI117" s="70"/>
      <c r="AJ117" s="208" t="e">
        <f t="shared" si="183"/>
        <v>#VALUE!</v>
      </c>
      <c r="AK117" s="207" t="e">
        <f t="shared" si="184"/>
        <v>#DIV/0!</v>
      </c>
      <c r="AL117" s="70"/>
      <c r="AM117" s="192" t="e">
        <f t="shared" si="185"/>
        <v>#VALUE!</v>
      </c>
      <c r="AN117" s="206">
        <f t="shared" si="186"/>
        <v>0</v>
      </c>
      <c r="AO117" s="70"/>
      <c r="AP117" s="208" t="e">
        <f t="shared" si="187"/>
        <v>#VALUE!</v>
      </c>
      <c r="AQ117" s="207" t="e">
        <f t="shared" si="188"/>
        <v>#DIV/0!</v>
      </c>
      <c r="AR117" s="70"/>
      <c r="AS117" s="192" t="e">
        <f t="shared" si="189"/>
        <v>#VALUE!</v>
      </c>
      <c r="AT117" s="206">
        <f t="shared" si="190"/>
        <v>0</v>
      </c>
      <c r="AU117" s="70"/>
      <c r="AV117" s="208" t="e">
        <f t="shared" si="191"/>
        <v>#VALUE!</v>
      </c>
      <c r="AW117" s="207" t="e">
        <f t="shared" si="192"/>
        <v>#DIV/0!</v>
      </c>
      <c r="AX117" s="70"/>
      <c r="AY117" s="192" t="e">
        <f t="shared" si="193"/>
        <v>#VALUE!</v>
      </c>
      <c r="AZ117" s="206">
        <f t="shared" si="194"/>
        <v>0</v>
      </c>
      <c r="BA117" s="70"/>
      <c r="BB117" s="208" t="e">
        <f t="shared" si="195"/>
        <v>#VALUE!</v>
      </c>
      <c r="BC117" s="207" t="e">
        <f t="shared" si="196"/>
        <v>#DIV/0!</v>
      </c>
      <c r="BD117" s="70"/>
      <c r="BE117" s="192" t="e">
        <f t="shared" si="197"/>
        <v>#VALUE!</v>
      </c>
      <c r="BF117" s="206">
        <f t="shared" si="198"/>
        <v>0</v>
      </c>
      <c r="BG117" s="70"/>
      <c r="BH117" s="208" t="e">
        <f t="shared" si="199"/>
        <v>#VALUE!</v>
      </c>
      <c r="BI117" s="207" t="e">
        <f t="shared" si="200"/>
        <v>#DIV/0!</v>
      </c>
      <c r="BJ117" s="70"/>
      <c r="BK117" s="192" t="e">
        <f t="shared" si="201"/>
        <v>#VALUE!</v>
      </c>
      <c r="BL117" s="206">
        <f t="shared" si="202"/>
        <v>0</v>
      </c>
      <c r="BM117" s="70"/>
      <c r="BN117" s="208" t="e">
        <f t="shared" si="203"/>
        <v>#VALUE!</v>
      </c>
      <c r="BO117" s="207" t="e">
        <f t="shared" si="204"/>
        <v>#DIV/0!</v>
      </c>
      <c r="BP117" s="70"/>
      <c r="BQ117" s="192" t="e">
        <f t="shared" si="205"/>
        <v>#VALUE!</v>
      </c>
      <c r="BR117" s="206">
        <f t="shared" si="206"/>
        <v>0</v>
      </c>
      <c r="BS117" s="70"/>
      <c r="BT117" s="208" t="e">
        <f t="shared" si="207"/>
        <v>#VALUE!</v>
      </c>
      <c r="BU117" s="207" t="e">
        <f t="shared" si="208"/>
        <v>#DIV/0!</v>
      </c>
      <c r="BV117" s="70"/>
      <c r="BW117" s="192" t="e">
        <f t="shared" si="209"/>
        <v>#VALUE!</v>
      </c>
      <c r="BX117" s="206">
        <f t="shared" si="210"/>
        <v>0</v>
      </c>
      <c r="BY117" s="70"/>
      <c r="BZ117" s="208" t="e">
        <f t="shared" si="211"/>
        <v>#VALUE!</v>
      </c>
      <c r="CA117" s="207" t="e">
        <f t="shared" si="212"/>
        <v>#DIV/0!</v>
      </c>
      <c r="CB117" s="70"/>
      <c r="CC117" s="192" t="e">
        <f t="shared" si="213"/>
        <v>#VALUE!</v>
      </c>
      <c r="CD117" s="206">
        <f t="shared" si="214"/>
        <v>0</v>
      </c>
      <c r="CE117" s="70"/>
      <c r="CF117" s="208" t="e">
        <f t="shared" si="215"/>
        <v>#VALUE!</v>
      </c>
      <c r="CG117" s="207" t="e">
        <f t="shared" si="216"/>
        <v>#DIV/0!</v>
      </c>
      <c r="CH117" s="70"/>
      <c r="CI117" s="192" t="e">
        <f t="shared" si="217"/>
        <v>#VALUE!</v>
      </c>
      <c r="CJ117" s="207">
        <f t="shared" si="218"/>
        <v>0</v>
      </c>
      <c r="CK117" s="70">
        <f t="shared" si="219"/>
        <v>0</v>
      </c>
      <c r="CL117" s="192" t="e">
        <f t="shared" si="220"/>
        <v>#VALUE!</v>
      </c>
      <c r="CM117" s="207" t="e">
        <f t="shared" si="221"/>
        <v>#DIV/0!</v>
      </c>
      <c r="CN117" s="70">
        <f t="shared" si="222"/>
        <v>0</v>
      </c>
      <c r="CO117" s="192" t="e">
        <f t="shared" si="223"/>
        <v>#VALUE!</v>
      </c>
      <c r="CP117" s="207">
        <f t="shared" si="224"/>
        <v>100</v>
      </c>
      <c r="CQ117" s="70">
        <f t="shared" si="225"/>
        <v>6</v>
      </c>
      <c r="CR117" s="192" t="e">
        <f t="shared" si="226"/>
        <v>#VALUE!</v>
      </c>
      <c r="CS117" s="207" t="e">
        <f t="shared" si="227"/>
        <v>#DIV/0!</v>
      </c>
      <c r="CT117" s="70">
        <f t="shared" si="228"/>
        <v>0</v>
      </c>
      <c r="CU117" s="192" t="e">
        <f t="shared" si="229"/>
        <v>#VALUE!</v>
      </c>
      <c r="CV117" s="202">
        <f t="shared" si="230"/>
        <v>0</v>
      </c>
      <c r="CW117" s="70">
        <f t="shared" si="231"/>
        <v>0</v>
      </c>
      <c r="CX117" s="192" t="e">
        <f t="shared" si="232"/>
        <v>#VALUE!</v>
      </c>
      <c r="CY117" s="202">
        <f t="shared" si="233"/>
        <v>1</v>
      </c>
      <c r="CZ117" s="70">
        <f t="shared" si="234"/>
        <v>6</v>
      </c>
      <c r="DA117" s="192" t="e">
        <f t="shared" si="235"/>
        <v>#VALUE!</v>
      </c>
      <c r="DB117" s="209"/>
    </row>
    <row r="118" spans="1:106" s="210" customFormat="1">
      <c r="A118" s="258" t="s">
        <v>769</v>
      </c>
      <c r="B118" s="72" t="s">
        <v>696</v>
      </c>
      <c r="C118" s="315" t="s">
        <v>603</v>
      </c>
      <c r="D118" s="48" t="s">
        <v>604</v>
      </c>
      <c r="E118" s="33" t="s">
        <v>669</v>
      </c>
      <c r="F118" s="473">
        <v>22.6</v>
      </c>
      <c r="G118" s="496">
        <v>56</v>
      </c>
      <c r="H118" s="283">
        <f t="shared" si="164"/>
        <v>56</v>
      </c>
      <c r="I118" s="372">
        <f t="shared" si="164"/>
        <v>56</v>
      </c>
      <c r="J118" s="132">
        <f t="shared" si="165"/>
        <v>0</v>
      </c>
      <c r="K118" s="132">
        <f t="shared" si="166"/>
        <v>0</v>
      </c>
      <c r="L118" s="39" t="e">
        <f t="shared" si="167"/>
        <v>#VALUE!</v>
      </c>
      <c r="M118" s="40" t="e">
        <f t="shared" si="236"/>
        <v>#VALUE!</v>
      </c>
      <c r="N118" s="238" t="e">
        <f t="shared" si="168"/>
        <v>#VALUE!</v>
      </c>
      <c r="O118" s="238" t="e">
        <f t="shared" si="169"/>
        <v>#VALUE!</v>
      </c>
      <c r="P118" s="207">
        <f t="shared" si="170"/>
        <v>0</v>
      </c>
      <c r="Q118" s="70"/>
      <c r="R118" s="208" t="e">
        <f t="shared" si="171"/>
        <v>#VALUE!</v>
      </c>
      <c r="S118" s="207" t="e">
        <f t="shared" si="172"/>
        <v>#DIV/0!</v>
      </c>
      <c r="T118" s="70"/>
      <c r="U118" s="192" t="e">
        <f t="shared" si="173"/>
        <v>#VALUE!</v>
      </c>
      <c r="V118" s="206">
        <f t="shared" si="174"/>
        <v>0</v>
      </c>
      <c r="W118" s="70"/>
      <c r="X118" s="208" t="e">
        <f t="shared" si="175"/>
        <v>#VALUE!</v>
      </c>
      <c r="Y118" s="207" t="e">
        <f t="shared" si="176"/>
        <v>#DIV/0!</v>
      </c>
      <c r="Z118" s="70"/>
      <c r="AA118" s="192" t="e">
        <f t="shared" si="177"/>
        <v>#VALUE!</v>
      </c>
      <c r="AB118" s="206">
        <f t="shared" si="178"/>
        <v>0</v>
      </c>
      <c r="AC118" s="70"/>
      <c r="AD118" s="208" t="e">
        <f t="shared" si="179"/>
        <v>#VALUE!</v>
      </c>
      <c r="AE118" s="207" t="e">
        <f t="shared" si="180"/>
        <v>#DIV/0!</v>
      </c>
      <c r="AF118" s="70"/>
      <c r="AG118" s="192" t="e">
        <f t="shared" si="181"/>
        <v>#VALUE!</v>
      </c>
      <c r="AH118" s="206">
        <f t="shared" si="182"/>
        <v>0</v>
      </c>
      <c r="AI118" s="70"/>
      <c r="AJ118" s="208" t="e">
        <f t="shared" si="183"/>
        <v>#VALUE!</v>
      </c>
      <c r="AK118" s="207" t="e">
        <f t="shared" si="184"/>
        <v>#DIV/0!</v>
      </c>
      <c r="AL118" s="70"/>
      <c r="AM118" s="192" t="e">
        <f t="shared" si="185"/>
        <v>#VALUE!</v>
      </c>
      <c r="AN118" s="206">
        <f t="shared" si="186"/>
        <v>0</v>
      </c>
      <c r="AO118" s="70"/>
      <c r="AP118" s="208" t="e">
        <f t="shared" si="187"/>
        <v>#VALUE!</v>
      </c>
      <c r="AQ118" s="207" t="e">
        <f t="shared" si="188"/>
        <v>#DIV/0!</v>
      </c>
      <c r="AR118" s="70"/>
      <c r="AS118" s="192" t="e">
        <f t="shared" si="189"/>
        <v>#VALUE!</v>
      </c>
      <c r="AT118" s="206">
        <f t="shared" si="190"/>
        <v>0</v>
      </c>
      <c r="AU118" s="70"/>
      <c r="AV118" s="208" t="e">
        <f t="shared" si="191"/>
        <v>#VALUE!</v>
      </c>
      <c r="AW118" s="207" t="e">
        <f t="shared" si="192"/>
        <v>#DIV/0!</v>
      </c>
      <c r="AX118" s="70"/>
      <c r="AY118" s="192" t="e">
        <f t="shared" si="193"/>
        <v>#VALUE!</v>
      </c>
      <c r="AZ118" s="206">
        <f t="shared" si="194"/>
        <v>0</v>
      </c>
      <c r="BA118" s="70"/>
      <c r="BB118" s="208" t="e">
        <f t="shared" si="195"/>
        <v>#VALUE!</v>
      </c>
      <c r="BC118" s="207" t="e">
        <f t="shared" si="196"/>
        <v>#DIV/0!</v>
      </c>
      <c r="BD118" s="70"/>
      <c r="BE118" s="192" t="e">
        <f t="shared" si="197"/>
        <v>#VALUE!</v>
      </c>
      <c r="BF118" s="206">
        <f t="shared" si="198"/>
        <v>0</v>
      </c>
      <c r="BG118" s="70"/>
      <c r="BH118" s="208" t="e">
        <f t="shared" si="199"/>
        <v>#VALUE!</v>
      </c>
      <c r="BI118" s="207" t="e">
        <f t="shared" si="200"/>
        <v>#DIV/0!</v>
      </c>
      <c r="BJ118" s="70"/>
      <c r="BK118" s="192" t="e">
        <f t="shared" si="201"/>
        <v>#VALUE!</v>
      </c>
      <c r="BL118" s="206">
        <f t="shared" si="202"/>
        <v>0</v>
      </c>
      <c r="BM118" s="70"/>
      <c r="BN118" s="208" t="e">
        <f t="shared" si="203"/>
        <v>#VALUE!</v>
      </c>
      <c r="BO118" s="207" t="e">
        <f t="shared" si="204"/>
        <v>#DIV/0!</v>
      </c>
      <c r="BP118" s="70"/>
      <c r="BQ118" s="192" t="e">
        <f t="shared" si="205"/>
        <v>#VALUE!</v>
      </c>
      <c r="BR118" s="206">
        <f t="shared" si="206"/>
        <v>0</v>
      </c>
      <c r="BS118" s="70"/>
      <c r="BT118" s="208" t="e">
        <f t="shared" si="207"/>
        <v>#VALUE!</v>
      </c>
      <c r="BU118" s="207" t="e">
        <f t="shared" si="208"/>
        <v>#DIV/0!</v>
      </c>
      <c r="BV118" s="70"/>
      <c r="BW118" s="192" t="e">
        <f t="shared" si="209"/>
        <v>#VALUE!</v>
      </c>
      <c r="BX118" s="206">
        <f t="shared" si="210"/>
        <v>0</v>
      </c>
      <c r="BY118" s="70"/>
      <c r="BZ118" s="208" t="e">
        <f t="shared" si="211"/>
        <v>#VALUE!</v>
      </c>
      <c r="CA118" s="207" t="e">
        <f t="shared" si="212"/>
        <v>#DIV/0!</v>
      </c>
      <c r="CB118" s="70"/>
      <c r="CC118" s="192" t="e">
        <f t="shared" si="213"/>
        <v>#VALUE!</v>
      </c>
      <c r="CD118" s="206">
        <f t="shared" si="214"/>
        <v>0</v>
      </c>
      <c r="CE118" s="70"/>
      <c r="CF118" s="208" t="e">
        <f t="shared" si="215"/>
        <v>#VALUE!</v>
      </c>
      <c r="CG118" s="207" t="e">
        <f t="shared" si="216"/>
        <v>#DIV/0!</v>
      </c>
      <c r="CH118" s="70"/>
      <c r="CI118" s="192" t="e">
        <f t="shared" si="217"/>
        <v>#VALUE!</v>
      </c>
      <c r="CJ118" s="207">
        <f t="shared" si="218"/>
        <v>0</v>
      </c>
      <c r="CK118" s="70">
        <f t="shared" si="219"/>
        <v>0</v>
      </c>
      <c r="CL118" s="192" t="e">
        <f t="shared" si="220"/>
        <v>#VALUE!</v>
      </c>
      <c r="CM118" s="207" t="e">
        <f t="shared" si="221"/>
        <v>#DIV/0!</v>
      </c>
      <c r="CN118" s="70">
        <f t="shared" si="222"/>
        <v>0</v>
      </c>
      <c r="CO118" s="192" t="e">
        <f t="shared" si="223"/>
        <v>#VALUE!</v>
      </c>
      <c r="CP118" s="207">
        <f t="shared" si="224"/>
        <v>100</v>
      </c>
      <c r="CQ118" s="70">
        <f t="shared" si="225"/>
        <v>56</v>
      </c>
      <c r="CR118" s="192" t="e">
        <f t="shared" si="226"/>
        <v>#VALUE!</v>
      </c>
      <c r="CS118" s="207" t="e">
        <f t="shared" si="227"/>
        <v>#DIV/0!</v>
      </c>
      <c r="CT118" s="70">
        <f t="shared" si="228"/>
        <v>0</v>
      </c>
      <c r="CU118" s="192" t="e">
        <f t="shared" si="229"/>
        <v>#VALUE!</v>
      </c>
      <c r="CV118" s="202">
        <f t="shared" si="230"/>
        <v>0</v>
      </c>
      <c r="CW118" s="70">
        <f t="shared" si="231"/>
        <v>0</v>
      </c>
      <c r="CX118" s="192" t="e">
        <f t="shared" si="232"/>
        <v>#VALUE!</v>
      </c>
      <c r="CY118" s="202">
        <f t="shared" si="233"/>
        <v>1</v>
      </c>
      <c r="CZ118" s="70">
        <f t="shared" si="234"/>
        <v>56</v>
      </c>
      <c r="DA118" s="192" t="e">
        <f t="shared" si="235"/>
        <v>#VALUE!</v>
      </c>
      <c r="DB118" s="209"/>
    </row>
    <row r="119" spans="1:106" s="210" customFormat="1">
      <c r="A119" s="258" t="s">
        <v>647</v>
      </c>
      <c r="B119" s="72" t="s">
        <v>605</v>
      </c>
      <c r="C119" s="315" t="s">
        <v>606</v>
      </c>
      <c r="D119" s="259" t="s">
        <v>607</v>
      </c>
      <c r="E119" s="33" t="s">
        <v>669</v>
      </c>
      <c r="F119" s="473">
        <v>56.78</v>
      </c>
      <c r="G119" s="496">
        <v>6</v>
      </c>
      <c r="H119" s="283">
        <f t="shared" si="164"/>
        <v>6</v>
      </c>
      <c r="I119" s="372">
        <f t="shared" si="164"/>
        <v>6</v>
      </c>
      <c r="J119" s="132">
        <f t="shared" si="165"/>
        <v>0</v>
      </c>
      <c r="K119" s="132">
        <f t="shared" si="166"/>
        <v>0</v>
      </c>
      <c r="L119" s="39" t="e">
        <f t="shared" si="167"/>
        <v>#VALUE!</v>
      </c>
      <c r="M119" s="40" t="e">
        <f t="shared" si="236"/>
        <v>#VALUE!</v>
      </c>
      <c r="N119" s="238" t="e">
        <f t="shared" si="168"/>
        <v>#VALUE!</v>
      </c>
      <c r="O119" s="238" t="e">
        <f t="shared" si="169"/>
        <v>#VALUE!</v>
      </c>
      <c r="P119" s="207">
        <f t="shared" si="170"/>
        <v>0</v>
      </c>
      <c r="Q119" s="70"/>
      <c r="R119" s="208" t="e">
        <f t="shared" si="171"/>
        <v>#VALUE!</v>
      </c>
      <c r="S119" s="207" t="e">
        <f t="shared" si="172"/>
        <v>#DIV/0!</v>
      </c>
      <c r="T119" s="70"/>
      <c r="U119" s="192" t="e">
        <f t="shared" si="173"/>
        <v>#VALUE!</v>
      </c>
      <c r="V119" s="206">
        <f t="shared" si="174"/>
        <v>0</v>
      </c>
      <c r="W119" s="70"/>
      <c r="X119" s="208" t="e">
        <f t="shared" si="175"/>
        <v>#VALUE!</v>
      </c>
      <c r="Y119" s="207" t="e">
        <f t="shared" si="176"/>
        <v>#DIV/0!</v>
      </c>
      <c r="Z119" s="70"/>
      <c r="AA119" s="192" t="e">
        <f t="shared" si="177"/>
        <v>#VALUE!</v>
      </c>
      <c r="AB119" s="206">
        <f t="shared" si="178"/>
        <v>0</v>
      </c>
      <c r="AC119" s="70"/>
      <c r="AD119" s="208" t="e">
        <f t="shared" si="179"/>
        <v>#VALUE!</v>
      </c>
      <c r="AE119" s="207" t="e">
        <f t="shared" si="180"/>
        <v>#DIV/0!</v>
      </c>
      <c r="AF119" s="70"/>
      <c r="AG119" s="192" t="e">
        <f t="shared" si="181"/>
        <v>#VALUE!</v>
      </c>
      <c r="AH119" s="206">
        <f t="shared" si="182"/>
        <v>0</v>
      </c>
      <c r="AI119" s="70"/>
      <c r="AJ119" s="208" t="e">
        <f t="shared" si="183"/>
        <v>#VALUE!</v>
      </c>
      <c r="AK119" s="207" t="e">
        <f t="shared" si="184"/>
        <v>#DIV/0!</v>
      </c>
      <c r="AL119" s="70"/>
      <c r="AM119" s="192" t="e">
        <f t="shared" si="185"/>
        <v>#VALUE!</v>
      </c>
      <c r="AN119" s="206">
        <f t="shared" si="186"/>
        <v>0</v>
      </c>
      <c r="AO119" s="70"/>
      <c r="AP119" s="208" t="e">
        <f t="shared" si="187"/>
        <v>#VALUE!</v>
      </c>
      <c r="AQ119" s="207" t="e">
        <f t="shared" si="188"/>
        <v>#DIV/0!</v>
      </c>
      <c r="AR119" s="70"/>
      <c r="AS119" s="192" t="e">
        <f t="shared" si="189"/>
        <v>#VALUE!</v>
      </c>
      <c r="AT119" s="206">
        <f t="shared" si="190"/>
        <v>0</v>
      </c>
      <c r="AU119" s="70"/>
      <c r="AV119" s="208" t="e">
        <f t="shared" si="191"/>
        <v>#VALUE!</v>
      </c>
      <c r="AW119" s="207" t="e">
        <f t="shared" si="192"/>
        <v>#DIV/0!</v>
      </c>
      <c r="AX119" s="70"/>
      <c r="AY119" s="192" t="e">
        <f t="shared" si="193"/>
        <v>#VALUE!</v>
      </c>
      <c r="AZ119" s="206">
        <f t="shared" si="194"/>
        <v>0</v>
      </c>
      <c r="BA119" s="70"/>
      <c r="BB119" s="208" t="e">
        <f t="shared" si="195"/>
        <v>#VALUE!</v>
      </c>
      <c r="BC119" s="207" t="e">
        <f t="shared" si="196"/>
        <v>#DIV/0!</v>
      </c>
      <c r="BD119" s="70"/>
      <c r="BE119" s="192" t="e">
        <f t="shared" si="197"/>
        <v>#VALUE!</v>
      </c>
      <c r="BF119" s="206">
        <f t="shared" si="198"/>
        <v>0</v>
      </c>
      <c r="BG119" s="70"/>
      <c r="BH119" s="208" t="e">
        <f t="shared" si="199"/>
        <v>#VALUE!</v>
      </c>
      <c r="BI119" s="207" t="e">
        <f t="shared" si="200"/>
        <v>#DIV/0!</v>
      </c>
      <c r="BJ119" s="70"/>
      <c r="BK119" s="192" t="e">
        <f t="shared" si="201"/>
        <v>#VALUE!</v>
      </c>
      <c r="BL119" s="206">
        <f t="shared" si="202"/>
        <v>0</v>
      </c>
      <c r="BM119" s="70"/>
      <c r="BN119" s="208" t="e">
        <f t="shared" si="203"/>
        <v>#VALUE!</v>
      </c>
      <c r="BO119" s="207" t="e">
        <f t="shared" si="204"/>
        <v>#DIV/0!</v>
      </c>
      <c r="BP119" s="70"/>
      <c r="BQ119" s="192" t="e">
        <f t="shared" si="205"/>
        <v>#VALUE!</v>
      </c>
      <c r="BR119" s="206">
        <f t="shared" si="206"/>
        <v>0</v>
      </c>
      <c r="BS119" s="70"/>
      <c r="BT119" s="208" t="e">
        <f t="shared" si="207"/>
        <v>#VALUE!</v>
      </c>
      <c r="BU119" s="207" t="e">
        <f t="shared" si="208"/>
        <v>#DIV/0!</v>
      </c>
      <c r="BV119" s="70"/>
      <c r="BW119" s="192" t="e">
        <f t="shared" si="209"/>
        <v>#VALUE!</v>
      </c>
      <c r="BX119" s="206">
        <f t="shared" si="210"/>
        <v>0</v>
      </c>
      <c r="BY119" s="70"/>
      <c r="BZ119" s="208" t="e">
        <f t="shared" si="211"/>
        <v>#VALUE!</v>
      </c>
      <c r="CA119" s="207" t="e">
        <f t="shared" si="212"/>
        <v>#DIV/0!</v>
      </c>
      <c r="CB119" s="70"/>
      <c r="CC119" s="192" t="e">
        <f t="shared" si="213"/>
        <v>#VALUE!</v>
      </c>
      <c r="CD119" s="206">
        <f t="shared" si="214"/>
        <v>0</v>
      </c>
      <c r="CE119" s="70"/>
      <c r="CF119" s="208" t="e">
        <f t="shared" si="215"/>
        <v>#VALUE!</v>
      </c>
      <c r="CG119" s="207" t="e">
        <f t="shared" si="216"/>
        <v>#DIV/0!</v>
      </c>
      <c r="CH119" s="70"/>
      <c r="CI119" s="192" t="e">
        <f t="shared" si="217"/>
        <v>#VALUE!</v>
      </c>
      <c r="CJ119" s="207">
        <f t="shared" si="218"/>
        <v>0</v>
      </c>
      <c r="CK119" s="70">
        <f t="shared" si="219"/>
        <v>0</v>
      </c>
      <c r="CL119" s="192" t="e">
        <f t="shared" si="220"/>
        <v>#VALUE!</v>
      </c>
      <c r="CM119" s="207" t="e">
        <f t="shared" si="221"/>
        <v>#DIV/0!</v>
      </c>
      <c r="CN119" s="70">
        <f t="shared" si="222"/>
        <v>0</v>
      </c>
      <c r="CO119" s="192" t="e">
        <f t="shared" si="223"/>
        <v>#VALUE!</v>
      </c>
      <c r="CP119" s="207">
        <f t="shared" si="224"/>
        <v>100</v>
      </c>
      <c r="CQ119" s="70">
        <f t="shared" si="225"/>
        <v>6</v>
      </c>
      <c r="CR119" s="192" t="e">
        <f t="shared" si="226"/>
        <v>#VALUE!</v>
      </c>
      <c r="CS119" s="207" t="e">
        <f t="shared" si="227"/>
        <v>#DIV/0!</v>
      </c>
      <c r="CT119" s="70">
        <f t="shared" si="228"/>
        <v>0</v>
      </c>
      <c r="CU119" s="192" t="e">
        <f t="shared" si="229"/>
        <v>#VALUE!</v>
      </c>
      <c r="CV119" s="202">
        <f t="shared" si="230"/>
        <v>0</v>
      </c>
      <c r="CW119" s="70">
        <f t="shared" si="231"/>
        <v>0</v>
      </c>
      <c r="CX119" s="192" t="e">
        <f t="shared" si="232"/>
        <v>#VALUE!</v>
      </c>
      <c r="CY119" s="202">
        <f t="shared" si="233"/>
        <v>1</v>
      </c>
      <c r="CZ119" s="70">
        <f t="shared" si="234"/>
        <v>6</v>
      </c>
      <c r="DA119" s="192" t="e">
        <f t="shared" si="235"/>
        <v>#VALUE!</v>
      </c>
      <c r="DB119" s="209"/>
    </row>
    <row r="120" spans="1:106" s="210" customFormat="1">
      <c r="A120" s="258" t="s">
        <v>781</v>
      </c>
      <c r="B120" s="72" t="s">
        <v>696</v>
      </c>
      <c r="C120" s="67" t="s">
        <v>608</v>
      </c>
      <c r="D120" s="48" t="s">
        <v>44</v>
      </c>
      <c r="E120" s="33" t="s">
        <v>669</v>
      </c>
      <c r="F120" s="473">
        <v>5.05</v>
      </c>
      <c r="G120" s="496">
        <v>36</v>
      </c>
      <c r="H120" s="283">
        <f t="shared" si="164"/>
        <v>36</v>
      </c>
      <c r="I120" s="372">
        <f t="shared" si="164"/>
        <v>36</v>
      </c>
      <c r="J120" s="132">
        <f t="shared" si="165"/>
        <v>0</v>
      </c>
      <c r="K120" s="132">
        <f t="shared" si="166"/>
        <v>0</v>
      </c>
      <c r="L120" s="39" t="e">
        <f t="shared" si="167"/>
        <v>#VALUE!</v>
      </c>
      <c r="M120" s="40" t="e">
        <f t="shared" si="236"/>
        <v>#VALUE!</v>
      </c>
      <c r="N120" s="238" t="e">
        <f t="shared" si="168"/>
        <v>#VALUE!</v>
      </c>
      <c r="O120" s="238" t="e">
        <f t="shared" si="169"/>
        <v>#VALUE!</v>
      </c>
      <c r="P120" s="207">
        <f t="shared" si="170"/>
        <v>0</v>
      </c>
      <c r="Q120" s="70"/>
      <c r="R120" s="208" t="e">
        <f t="shared" si="171"/>
        <v>#VALUE!</v>
      </c>
      <c r="S120" s="207" t="e">
        <f t="shared" si="172"/>
        <v>#DIV/0!</v>
      </c>
      <c r="T120" s="70"/>
      <c r="U120" s="192" t="e">
        <f t="shared" si="173"/>
        <v>#VALUE!</v>
      </c>
      <c r="V120" s="206">
        <f t="shared" si="174"/>
        <v>0</v>
      </c>
      <c r="W120" s="70"/>
      <c r="X120" s="208" t="e">
        <f t="shared" si="175"/>
        <v>#VALUE!</v>
      </c>
      <c r="Y120" s="207" t="e">
        <f t="shared" si="176"/>
        <v>#DIV/0!</v>
      </c>
      <c r="Z120" s="70"/>
      <c r="AA120" s="192" t="e">
        <f t="shared" si="177"/>
        <v>#VALUE!</v>
      </c>
      <c r="AB120" s="206">
        <f t="shared" si="178"/>
        <v>0</v>
      </c>
      <c r="AC120" s="70"/>
      <c r="AD120" s="208" t="e">
        <f t="shared" si="179"/>
        <v>#VALUE!</v>
      </c>
      <c r="AE120" s="207" t="e">
        <f t="shared" si="180"/>
        <v>#DIV/0!</v>
      </c>
      <c r="AF120" s="70"/>
      <c r="AG120" s="192" t="e">
        <f t="shared" si="181"/>
        <v>#VALUE!</v>
      </c>
      <c r="AH120" s="206">
        <f t="shared" si="182"/>
        <v>0</v>
      </c>
      <c r="AI120" s="70"/>
      <c r="AJ120" s="208" t="e">
        <f t="shared" si="183"/>
        <v>#VALUE!</v>
      </c>
      <c r="AK120" s="207" t="e">
        <f t="shared" si="184"/>
        <v>#DIV/0!</v>
      </c>
      <c r="AL120" s="70"/>
      <c r="AM120" s="192" t="e">
        <f t="shared" si="185"/>
        <v>#VALUE!</v>
      </c>
      <c r="AN120" s="206">
        <f t="shared" si="186"/>
        <v>0</v>
      </c>
      <c r="AO120" s="70"/>
      <c r="AP120" s="208" t="e">
        <f t="shared" si="187"/>
        <v>#VALUE!</v>
      </c>
      <c r="AQ120" s="207" t="e">
        <f t="shared" si="188"/>
        <v>#DIV/0!</v>
      </c>
      <c r="AR120" s="70"/>
      <c r="AS120" s="192" t="e">
        <f t="shared" si="189"/>
        <v>#VALUE!</v>
      </c>
      <c r="AT120" s="206">
        <f t="shared" si="190"/>
        <v>0</v>
      </c>
      <c r="AU120" s="70"/>
      <c r="AV120" s="208" t="e">
        <f t="shared" si="191"/>
        <v>#VALUE!</v>
      </c>
      <c r="AW120" s="207" t="e">
        <f t="shared" si="192"/>
        <v>#DIV/0!</v>
      </c>
      <c r="AX120" s="70"/>
      <c r="AY120" s="192" t="e">
        <f t="shared" si="193"/>
        <v>#VALUE!</v>
      </c>
      <c r="AZ120" s="206">
        <f t="shared" si="194"/>
        <v>0</v>
      </c>
      <c r="BA120" s="70"/>
      <c r="BB120" s="208" t="e">
        <f t="shared" si="195"/>
        <v>#VALUE!</v>
      </c>
      <c r="BC120" s="207" t="e">
        <f t="shared" si="196"/>
        <v>#DIV/0!</v>
      </c>
      <c r="BD120" s="70"/>
      <c r="BE120" s="192" t="e">
        <f t="shared" si="197"/>
        <v>#VALUE!</v>
      </c>
      <c r="BF120" s="206">
        <f t="shared" si="198"/>
        <v>0</v>
      </c>
      <c r="BG120" s="70"/>
      <c r="BH120" s="208" t="e">
        <f t="shared" si="199"/>
        <v>#VALUE!</v>
      </c>
      <c r="BI120" s="207" t="e">
        <f t="shared" si="200"/>
        <v>#DIV/0!</v>
      </c>
      <c r="BJ120" s="70"/>
      <c r="BK120" s="192" t="e">
        <f t="shared" si="201"/>
        <v>#VALUE!</v>
      </c>
      <c r="BL120" s="206">
        <f t="shared" si="202"/>
        <v>0</v>
      </c>
      <c r="BM120" s="70"/>
      <c r="BN120" s="208" t="e">
        <f t="shared" si="203"/>
        <v>#VALUE!</v>
      </c>
      <c r="BO120" s="207" t="e">
        <f t="shared" si="204"/>
        <v>#DIV/0!</v>
      </c>
      <c r="BP120" s="70"/>
      <c r="BQ120" s="192" t="e">
        <f t="shared" si="205"/>
        <v>#VALUE!</v>
      </c>
      <c r="BR120" s="206">
        <f t="shared" si="206"/>
        <v>0</v>
      </c>
      <c r="BS120" s="70"/>
      <c r="BT120" s="208" t="e">
        <f t="shared" si="207"/>
        <v>#VALUE!</v>
      </c>
      <c r="BU120" s="207" t="e">
        <f t="shared" si="208"/>
        <v>#DIV/0!</v>
      </c>
      <c r="BV120" s="70"/>
      <c r="BW120" s="192" t="e">
        <f t="shared" si="209"/>
        <v>#VALUE!</v>
      </c>
      <c r="BX120" s="206">
        <f t="shared" si="210"/>
        <v>0</v>
      </c>
      <c r="BY120" s="70"/>
      <c r="BZ120" s="208" t="e">
        <f t="shared" si="211"/>
        <v>#VALUE!</v>
      </c>
      <c r="CA120" s="207" t="e">
        <f t="shared" si="212"/>
        <v>#DIV/0!</v>
      </c>
      <c r="CB120" s="70"/>
      <c r="CC120" s="192" t="e">
        <f t="shared" si="213"/>
        <v>#VALUE!</v>
      </c>
      <c r="CD120" s="206">
        <f t="shared" si="214"/>
        <v>0</v>
      </c>
      <c r="CE120" s="70"/>
      <c r="CF120" s="208" t="e">
        <f t="shared" si="215"/>
        <v>#VALUE!</v>
      </c>
      <c r="CG120" s="207" t="e">
        <f t="shared" si="216"/>
        <v>#DIV/0!</v>
      </c>
      <c r="CH120" s="70"/>
      <c r="CI120" s="192" t="e">
        <f t="shared" si="217"/>
        <v>#VALUE!</v>
      </c>
      <c r="CJ120" s="207">
        <f t="shared" si="218"/>
        <v>0</v>
      </c>
      <c r="CK120" s="70">
        <f t="shared" si="219"/>
        <v>0</v>
      </c>
      <c r="CL120" s="192" t="e">
        <f t="shared" si="220"/>
        <v>#VALUE!</v>
      </c>
      <c r="CM120" s="207" t="e">
        <f t="shared" si="221"/>
        <v>#DIV/0!</v>
      </c>
      <c r="CN120" s="70">
        <f t="shared" si="222"/>
        <v>0</v>
      </c>
      <c r="CO120" s="192" t="e">
        <f t="shared" si="223"/>
        <v>#VALUE!</v>
      </c>
      <c r="CP120" s="207">
        <f t="shared" si="224"/>
        <v>100</v>
      </c>
      <c r="CQ120" s="70">
        <f t="shared" si="225"/>
        <v>36</v>
      </c>
      <c r="CR120" s="192" t="e">
        <f t="shared" si="226"/>
        <v>#VALUE!</v>
      </c>
      <c r="CS120" s="207" t="e">
        <f t="shared" si="227"/>
        <v>#DIV/0!</v>
      </c>
      <c r="CT120" s="70">
        <f t="shared" si="228"/>
        <v>0</v>
      </c>
      <c r="CU120" s="192" t="e">
        <f t="shared" si="229"/>
        <v>#VALUE!</v>
      </c>
      <c r="CV120" s="202">
        <f t="shared" si="230"/>
        <v>0</v>
      </c>
      <c r="CW120" s="70">
        <f t="shared" si="231"/>
        <v>0</v>
      </c>
      <c r="CX120" s="192" t="e">
        <f t="shared" si="232"/>
        <v>#VALUE!</v>
      </c>
      <c r="CY120" s="202">
        <f t="shared" si="233"/>
        <v>1</v>
      </c>
      <c r="CZ120" s="70">
        <f t="shared" si="234"/>
        <v>36</v>
      </c>
      <c r="DA120" s="192" t="e">
        <f t="shared" si="235"/>
        <v>#VALUE!</v>
      </c>
      <c r="DB120" s="209"/>
    </row>
    <row r="121" spans="1:106" s="210" customFormat="1" ht="28.5">
      <c r="A121" s="258" t="s">
        <v>1026</v>
      </c>
      <c r="B121" s="72" t="s">
        <v>696</v>
      </c>
      <c r="C121" s="67" t="s">
        <v>609</v>
      </c>
      <c r="D121" s="48" t="s">
        <v>45</v>
      </c>
      <c r="E121" s="33" t="s">
        <v>669</v>
      </c>
      <c r="F121" s="473">
        <v>6.13</v>
      </c>
      <c r="G121" s="496">
        <v>24</v>
      </c>
      <c r="H121" s="283">
        <f t="shared" si="164"/>
        <v>24</v>
      </c>
      <c r="I121" s="372">
        <f t="shared" si="164"/>
        <v>24</v>
      </c>
      <c r="J121" s="132">
        <f t="shared" si="165"/>
        <v>0</v>
      </c>
      <c r="K121" s="132">
        <f t="shared" si="166"/>
        <v>0</v>
      </c>
      <c r="L121" s="39" t="e">
        <f t="shared" si="167"/>
        <v>#VALUE!</v>
      </c>
      <c r="M121" s="40" t="e">
        <f t="shared" si="236"/>
        <v>#VALUE!</v>
      </c>
      <c r="N121" s="238" t="e">
        <f t="shared" si="168"/>
        <v>#VALUE!</v>
      </c>
      <c r="O121" s="238" t="e">
        <f t="shared" si="169"/>
        <v>#VALUE!</v>
      </c>
      <c r="P121" s="207">
        <f t="shared" si="170"/>
        <v>0</v>
      </c>
      <c r="Q121" s="70"/>
      <c r="R121" s="208" t="e">
        <f t="shared" si="171"/>
        <v>#VALUE!</v>
      </c>
      <c r="S121" s="207" t="e">
        <f t="shared" si="172"/>
        <v>#DIV/0!</v>
      </c>
      <c r="T121" s="70"/>
      <c r="U121" s="192" t="e">
        <f t="shared" si="173"/>
        <v>#VALUE!</v>
      </c>
      <c r="V121" s="206">
        <f t="shared" si="174"/>
        <v>0</v>
      </c>
      <c r="W121" s="70"/>
      <c r="X121" s="208" t="e">
        <f t="shared" si="175"/>
        <v>#VALUE!</v>
      </c>
      <c r="Y121" s="207" t="e">
        <f t="shared" si="176"/>
        <v>#DIV/0!</v>
      </c>
      <c r="Z121" s="70"/>
      <c r="AA121" s="192" t="e">
        <f t="shared" si="177"/>
        <v>#VALUE!</v>
      </c>
      <c r="AB121" s="206">
        <f t="shared" si="178"/>
        <v>0</v>
      </c>
      <c r="AC121" s="70"/>
      <c r="AD121" s="208" t="e">
        <f t="shared" si="179"/>
        <v>#VALUE!</v>
      </c>
      <c r="AE121" s="207" t="e">
        <f t="shared" si="180"/>
        <v>#DIV/0!</v>
      </c>
      <c r="AF121" s="70"/>
      <c r="AG121" s="192" t="e">
        <f t="shared" si="181"/>
        <v>#VALUE!</v>
      </c>
      <c r="AH121" s="206">
        <f t="shared" si="182"/>
        <v>0</v>
      </c>
      <c r="AI121" s="70"/>
      <c r="AJ121" s="208" t="e">
        <f t="shared" si="183"/>
        <v>#VALUE!</v>
      </c>
      <c r="AK121" s="207" t="e">
        <f t="shared" si="184"/>
        <v>#DIV/0!</v>
      </c>
      <c r="AL121" s="70"/>
      <c r="AM121" s="192" t="e">
        <f t="shared" si="185"/>
        <v>#VALUE!</v>
      </c>
      <c r="AN121" s="206">
        <f t="shared" si="186"/>
        <v>0</v>
      </c>
      <c r="AO121" s="70"/>
      <c r="AP121" s="208" t="e">
        <f t="shared" si="187"/>
        <v>#VALUE!</v>
      </c>
      <c r="AQ121" s="207" t="e">
        <f t="shared" si="188"/>
        <v>#DIV/0!</v>
      </c>
      <c r="AR121" s="70"/>
      <c r="AS121" s="192" t="e">
        <f t="shared" si="189"/>
        <v>#VALUE!</v>
      </c>
      <c r="AT121" s="206">
        <f t="shared" si="190"/>
        <v>0</v>
      </c>
      <c r="AU121" s="70"/>
      <c r="AV121" s="208" t="e">
        <f t="shared" si="191"/>
        <v>#VALUE!</v>
      </c>
      <c r="AW121" s="207" t="e">
        <f t="shared" si="192"/>
        <v>#DIV/0!</v>
      </c>
      <c r="AX121" s="70"/>
      <c r="AY121" s="192" t="e">
        <f t="shared" si="193"/>
        <v>#VALUE!</v>
      </c>
      <c r="AZ121" s="206">
        <f t="shared" si="194"/>
        <v>0</v>
      </c>
      <c r="BA121" s="70"/>
      <c r="BB121" s="208" t="e">
        <f t="shared" si="195"/>
        <v>#VALUE!</v>
      </c>
      <c r="BC121" s="207" t="e">
        <f t="shared" si="196"/>
        <v>#DIV/0!</v>
      </c>
      <c r="BD121" s="70"/>
      <c r="BE121" s="192" t="e">
        <f t="shared" si="197"/>
        <v>#VALUE!</v>
      </c>
      <c r="BF121" s="206">
        <f t="shared" si="198"/>
        <v>0</v>
      </c>
      <c r="BG121" s="70"/>
      <c r="BH121" s="208" t="e">
        <f t="shared" si="199"/>
        <v>#VALUE!</v>
      </c>
      <c r="BI121" s="207" t="e">
        <f t="shared" si="200"/>
        <v>#DIV/0!</v>
      </c>
      <c r="BJ121" s="70"/>
      <c r="BK121" s="192" t="e">
        <f t="shared" si="201"/>
        <v>#VALUE!</v>
      </c>
      <c r="BL121" s="206">
        <f t="shared" si="202"/>
        <v>0</v>
      </c>
      <c r="BM121" s="70"/>
      <c r="BN121" s="208" t="e">
        <f t="shared" si="203"/>
        <v>#VALUE!</v>
      </c>
      <c r="BO121" s="207" t="e">
        <f t="shared" si="204"/>
        <v>#DIV/0!</v>
      </c>
      <c r="BP121" s="70"/>
      <c r="BQ121" s="192" t="e">
        <f t="shared" si="205"/>
        <v>#VALUE!</v>
      </c>
      <c r="BR121" s="206">
        <f t="shared" si="206"/>
        <v>0</v>
      </c>
      <c r="BS121" s="70"/>
      <c r="BT121" s="208" t="e">
        <f t="shared" si="207"/>
        <v>#VALUE!</v>
      </c>
      <c r="BU121" s="207" t="e">
        <f t="shared" si="208"/>
        <v>#DIV/0!</v>
      </c>
      <c r="BV121" s="70"/>
      <c r="BW121" s="192" t="e">
        <f t="shared" si="209"/>
        <v>#VALUE!</v>
      </c>
      <c r="BX121" s="206">
        <f t="shared" si="210"/>
        <v>0</v>
      </c>
      <c r="BY121" s="70"/>
      <c r="BZ121" s="208" t="e">
        <f t="shared" si="211"/>
        <v>#VALUE!</v>
      </c>
      <c r="CA121" s="207" t="e">
        <f t="shared" si="212"/>
        <v>#DIV/0!</v>
      </c>
      <c r="CB121" s="70"/>
      <c r="CC121" s="192" t="e">
        <f t="shared" si="213"/>
        <v>#VALUE!</v>
      </c>
      <c r="CD121" s="206">
        <f t="shared" si="214"/>
        <v>0</v>
      </c>
      <c r="CE121" s="70"/>
      <c r="CF121" s="208" t="e">
        <f t="shared" si="215"/>
        <v>#VALUE!</v>
      </c>
      <c r="CG121" s="207" t="e">
        <f t="shared" si="216"/>
        <v>#DIV/0!</v>
      </c>
      <c r="CH121" s="70"/>
      <c r="CI121" s="192" t="e">
        <f t="shared" si="217"/>
        <v>#VALUE!</v>
      </c>
      <c r="CJ121" s="207">
        <f t="shared" si="218"/>
        <v>0</v>
      </c>
      <c r="CK121" s="70">
        <f t="shared" si="219"/>
        <v>0</v>
      </c>
      <c r="CL121" s="192" t="e">
        <f t="shared" si="220"/>
        <v>#VALUE!</v>
      </c>
      <c r="CM121" s="207" t="e">
        <f t="shared" si="221"/>
        <v>#DIV/0!</v>
      </c>
      <c r="CN121" s="70">
        <f t="shared" si="222"/>
        <v>0</v>
      </c>
      <c r="CO121" s="192" t="e">
        <f t="shared" si="223"/>
        <v>#VALUE!</v>
      </c>
      <c r="CP121" s="207">
        <f t="shared" si="224"/>
        <v>100</v>
      </c>
      <c r="CQ121" s="70">
        <f t="shared" si="225"/>
        <v>24</v>
      </c>
      <c r="CR121" s="192" t="e">
        <f t="shared" si="226"/>
        <v>#VALUE!</v>
      </c>
      <c r="CS121" s="207" t="e">
        <f t="shared" si="227"/>
        <v>#DIV/0!</v>
      </c>
      <c r="CT121" s="70">
        <f t="shared" si="228"/>
        <v>0</v>
      </c>
      <c r="CU121" s="192" t="e">
        <f t="shared" si="229"/>
        <v>#VALUE!</v>
      </c>
      <c r="CV121" s="202">
        <f t="shared" si="230"/>
        <v>0</v>
      </c>
      <c r="CW121" s="70">
        <f t="shared" si="231"/>
        <v>0</v>
      </c>
      <c r="CX121" s="192" t="e">
        <f t="shared" si="232"/>
        <v>#VALUE!</v>
      </c>
      <c r="CY121" s="202">
        <f t="shared" si="233"/>
        <v>1</v>
      </c>
      <c r="CZ121" s="70">
        <f t="shared" si="234"/>
        <v>24</v>
      </c>
      <c r="DA121" s="192" t="e">
        <f t="shared" si="235"/>
        <v>#VALUE!</v>
      </c>
      <c r="DB121" s="209"/>
    </row>
    <row r="122" spans="1:106" s="210" customFormat="1">
      <c r="A122" s="258" t="s">
        <v>1027</v>
      </c>
      <c r="B122" s="72" t="s">
        <v>696</v>
      </c>
      <c r="C122" s="67" t="s">
        <v>610</v>
      </c>
      <c r="D122" s="260" t="s">
        <v>611</v>
      </c>
      <c r="E122" s="33" t="s">
        <v>669</v>
      </c>
      <c r="F122" s="473">
        <v>619.04999999999995</v>
      </c>
      <c r="G122" s="495">
        <v>6</v>
      </c>
      <c r="H122" s="283">
        <f t="shared" si="164"/>
        <v>6</v>
      </c>
      <c r="I122" s="372">
        <f t="shared" si="164"/>
        <v>6</v>
      </c>
      <c r="J122" s="132">
        <f t="shared" si="165"/>
        <v>0</v>
      </c>
      <c r="K122" s="132">
        <f t="shared" si="166"/>
        <v>0</v>
      </c>
      <c r="L122" s="39" t="e">
        <f t="shared" si="167"/>
        <v>#VALUE!</v>
      </c>
      <c r="M122" s="40" t="e">
        <f t="shared" si="236"/>
        <v>#VALUE!</v>
      </c>
      <c r="N122" s="238" t="e">
        <f t="shared" si="168"/>
        <v>#VALUE!</v>
      </c>
      <c r="O122" s="238" t="e">
        <f t="shared" si="169"/>
        <v>#VALUE!</v>
      </c>
      <c r="P122" s="207">
        <f t="shared" si="170"/>
        <v>0</v>
      </c>
      <c r="Q122" s="70"/>
      <c r="R122" s="208" t="e">
        <f t="shared" si="171"/>
        <v>#VALUE!</v>
      </c>
      <c r="S122" s="207" t="e">
        <f t="shared" si="172"/>
        <v>#DIV/0!</v>
      </c>
      <c r="T122" s="70"/>
      <c r="U122" s="192" t="e">
        <f t="shared" si="173"/>
        <v>#VALUE!</v>
      </c>
      <c r="V122" s="206">
        <f t="shared" si="174"/>
        <v>0</v>
      </c>
      <c r="W122" s="70"/>
      <c r="X122" s="208" t="e">
        <f t="shared" si="175"/>
        <v>#VALUE!</v>
      </c>
      <c r="Y122" s="207" t="e">
        <f t="shared" si="176"/>
        <v>#DIV/0!</v>
      </c>
      <c r="Z122" s="70"/>
      <c r="AA122" s="192" t="e">
        <f t="shared" si="177"/>
        <v>#VALUE!</v>
      </c>
      <c r="AB122" s="206">
        <f t="shared" si="178"/>
        <v>0</v>
      </c>
      <c r="AC122" s="70"/>
      <c r="AD122" s="208" t="e">
        <f t="shared" si="179"/>
        <v>#VALUE!</v>
      </c>
      <c r="AE122" s="207" t="e">
        <f t="shared" si="180"/>
        <v>#DIV/0!</v>
      </c>
      <c r="AF122" s="70"/>
      <c r="AG122" s="192" t="e">
        <f t="shared" si="181"/>
        <v>#VALUE!</v>
      </c>
      <c r="AH122" s="206">
        <f t="shared" si="182"/>
        <v>0</v>
      </c>
      <c r="AI122" s="70"/>
      <c r="AJ122" s="208" t="e">
        <f t="shared" si="183"/>
        <v>#VALUE!</v>
      </c>
      <c r="AK122" s="207" t="e">
        <f t="shared" si="184"/>
        <v>#DIV/0!</v>
      </c>
      <c r="AL122" s="70"/>
      <c r="AM122" s="192" t="e">
        <f t="shared" si="185"/>
        <v>#VALUE!</v>
      </c>
      <c r="AN122" s="206">
        <f t="shared" si="186"/>
        <v>0</v>
      </c>
      <c r="AO122" s="70"/>
      <c r="AP122" s="208" t="e">
        <f t="shared" si="187"/>
        <v>#VALUE!</v>
      </c>
      <c r="AQ122" s="207" t="e">
        <f t="shared" si="188"/>
        <v>#DIV/0!</v>
      </c>
      <c r="AR122" s="70"/>
      <c r="AS122" s="192" t="e">
        <f t="shared" si="189"/>
        <v>#VALUE!</v>
      </c>
      <c r="AT122" s="206">
        <f t="shared" si="190"/>
        <v>0</v>
      </c>
      <c r="AU122" s="70"/>
      <c r="AV122" s="208" t="e">
        <f t="shared" si="191"/>
        <v>#VALUE!</v>
      </c>
      <c r="AW122" s="207" t="e">
        <f t="shared" si="192"/>
        <v>#DIV/0!</v>
      </c>
      <c r="AX122" s="70"/>
      <c r="AY122" s="192" t="e">
        <f t="shared" si="193"/>
        <v>#VALUE!</v>
      </c>
      <c r="AZ122" s="206">
        <f t="shared" si="194"/>
        <v>0</v>
      </c>
      <c r="BA122" s="70"/>
      <c r="BB122" s="208" t="e">
        <f t="shared" si="195"/>
        <v>#VALUE!</v>
      </c>
      <c r="BC122" s="207" t="e">
        <f t="shared" si="196"/>
        <v>#DIV/0!</v>
      </c>
      <c r="BD122" s="70"/>
      <c r="BE122" s="192" t="e">
        <f t="shared" si="197"/>
        <v>#VALUE!</v>
      </c>
      <c r="BF122" s="206">
        <f t="shared" si="198"/>
        <v>0</v>
      </c>
      <c r="BG122" s="70"/>
      <c r="BH122" s="208" t="e">
        <f t="shared" si="199"/>
        <v>#VALUE!</v>
      </c>
      <c r="BI122" s="207" t="e">
        <f t="shared" si="200"/>
        <v>#DIV/0!</v>
      </c>
      <c r="BJ122" s="70"/>
      <c r="BK122" s="192" t="e">
        <f t="shared" si="201"/>
        <v>#VALUE!</v>
      </c>
      <c r="BL122" s="206">
        <f t="shared" si="202"/>
        <v>0</v>
      </c>
      <c r="BM122" s="70"/>
      <c r="BN122" s="208" t="e">
        <f t="shared" si="203"/>
        <v>#VALUE!</v>
      </c>
      <c r="BO122" s="207" t="e">
        <f t="shared" si="204"/>
        <v>#DIV/0!</v>
      </c>
      <c r="BP122" s="70"/>
      <c r="BQ122" s="192" t="e">
        <f t="shared" si="205"/>
        <v>#VALUE!</v>
      </c>
      <c r="BR122" s="206">
        <f t="shared" si="206"/>
        <v>0</v>
      </c>
      <c r="BS122" s="70"/>
      <c r="BT122" s="208" t="e">
        <f t="shared" si="207"/>
        <v>#VALUE!</v>
      </c>
      <c r="BU122" s="207" t="e">
        <f t="shared" si="208"/>
        <v>#DIV/0!</v>
      </c>
      <c r="BV122" s="70"/>
      <c r="BW122" s="192" t="e">
        <f t="shared" si="209"/>
        <v>#VALUE!</v>
      </c>
      <c r="BX122" s="206">
        <f t="shared" si="210"/>
        <v>0</v>
      </c>
      <c r="BY122" s="70"/>
      <c r="BZ122" s="208" t="e">
        <f t="shared" si="211"/>
        <v>#VALUE!</v>
      </c>
      <c r="CA122" s="207" t="e">
        <f t="shared" si="212"/>
        <v>#DIV/0!</v>
      </c>
      <c r="CB122" s="70"/>
      <c r="CC122" s="192" t="e">
        <f t="shared" si="213"/>
        <v>#VALUE!</v>
      </c>
      <c r="CD122" s="206">
        <f t="shared" si="214"/>
        <v>0</v>
      </c>
      <c r="CE122" s="70"/>
      <c r="CF122" s="208" t="e">
        <f t="shared" si="215"/>
        <v>#VALUE!</v>
      </c>
      <c r="CG122" s="207" t="e">
        <f t="shared" si="216"/>
        <v>#DIV/0!</v>
      </c>
      <c r="CH122" s="70"/>
      <c r="CI122" s="192" t="e">
        <f t="shared" si="217"/>
        <v>#VALUE!</v>
      </c>
      <c r="CJ122" s="207">
        <f t="shared" si="218"/>
        <v>0</v>
      </c>
      <c r="CK122" s="70">
        <f t="shared" si="219"/>
        <v>0</v>
      </c>
      <c r="CL122" s="192" t="e">
        <f t="shared" si="220"/>
        <v>#VALUE!</v>
      </c>
      <c r="CM122" s="207" t="e">
        <f t="shared" si="221"/>
        <v>#DIV/0!</v>
      </c>
      <c r="CN122" s="70">
        <f t="shared" si="222"/>
        <v>0</v>
      </c>
      <c r="CO122" s="192" t="e">
        <f t="shared" si="223"/>
        <v>#VALUE!</v>
      </c>
      <c r="CP122" s="207">
        <f t="shared" si="224"/>
        <v>100</v>
      </c>
      <c r="CQ122" s="70">
        <f t="shared" si="225"/>
        <v>6</v>
      </c>
      <c r="CR122" s="192" t="e">
        <f t="shared" si="226"/>
        <v>#VALUE!</v>
      </c>
      <c r="CS122" s="207" t="e">
        <f t="shared" si="227"/>
        <v>#DIV/0!</v>
      </c>
      <c r="CT122" s="70">
        <f t="shared" si="228"/>
        <v>0</v>
      </c>
      <c r="CU122" s="192" t="e">
        <f t="shared" si="229"/>
        <v>#VALUE!</v>
      </c>
      <c r="CV122" s="202">
        <f t="shared" si="230"/>
        <v>0</v>
      </c>
      <c r="CW122" s="70">
        <f t="shared" si="231"/>
        <v>0</v>
      </c>
      <c r="CX122" s="192" t="e">
        <f t="shared" si="232"/>
        <v>#VALUE!</v>
      </c>
      <c r="CY122" s="202">
        <f t="shared" si="233"/>
        <v>1</v>
      </c>
      <c r="CZ122" s="70">
        <f t="shared" si="234"/>
        <v>6</v>
      </c>
      <c r="DA122" s="192" t="e">
        <f t="shared" si="235"/>
        <v>#VALUE!</v>
      </c>
      <c r="DB122" s="209"/>
    </row>
    <row r="123" spans="1:106" s="210" customFormat="1">
      <c r="A123" s="258" t="s">
        <v>1028</v>
      </c>
      <c r="B123" s="72" t="s">
        <v>696</v>
      </c>
      <c r="C123" s="67" t="s">
        <v>612</v>
      </c>
      <c r="D123" s="48" t="s">
        <v>562</v>
      </c>
      <c r="E123" s="33" t="s">
        <v>669</v>
      </c>
      <c r="F123" s="473">
        <v>6.63</v>
      </c>
      <c r="G123" s="495">
        <v>12</v>
      </c>
      <c r="H123" s="283">
        <f t="shared" si="164"/>
        <v>12</v>
      </c>
      <c r="I123" s="372">
        <f t="shared" si="164"/>
        <v>12</v>
      </c>
      <c r="J123" s="132">
        <f t="shared" si="165"/>
        <v>0</v>
      </c>
      <c r="K123" s="132">
        <f t="shared" si="166"/>
        <v>0</v>
      </c>
      <c r="L123" s="39" t="e">
        <f t="shared" si="167"/>
        <v>#VALUE!</v>
      </c>
      <c r="M123" s="40" t="e">
        <f t="shared" si="236"/>
        <v>#VALUE!</v>
      </c>
      <c r="N123" s="238" t="e">
        <f t="shared" si="168"/>
        <v>#VALUE!</v>
      </c>
      <c r="O123" s="238" t="e">
        <f t="shared" si="169"/>
        <v>#VALUE!</v>
      </c>
      <c r="P123" s="207">
        <f t="shared" si="170"/>
        <v>0</v>
      </c>
      <c r="Q123" s="70"/>
      <c r="R123" s="208" t="e">
        <f t="shared" si="171"/>
        <v>#VALUE!</v>
      </c>
      <c r="S123" s="207" t="e">
        <f t="shared" si="172"/>
        <v>#DIV/0!</v>
      </c>
      <c r="T123" s="70"/>
      <c r="U123" s="192" t="e">
        <f t="shared" si="173"/>
        <v>#VALUE!</v>
      </c>
      <c r="V123" s="206">
        <f t="shared" si="174"/>
        <v>0</v>
      </c>
      <c r="W123" s="70"/>
      <c r="X123" s="208" t="e">
        <f t="shared" si="175"/>
        <v>#VALUE!</v>
      </c>
      <c r="Y123" s="207" t="e">
        <f t="shared" si="176"/>
        <v>#DIV/0!</v>
      </c>
      <c r="Z123" s="70"/>
      <c r="AA123" s="192" t="e">
        <f t="shared" si="177"/>
        <v>#VALUE!</v>
      </c>
      <c r="AB123" s="206">
        <f t="shared" si="178"/>
        <v>0</v>
      </c>
      <c r="AC123" s="70"/>
      <c r="AD123" s="208" t="e">
        <f t="shared" si="179"/>
        <v>#VALUE!</v>
      </c>
      <c r="AE123" s="207" t="e">
        <f t="shared" si="180"/>
        <v>#DIV/0!</v>
      </c>
      <c r="AF123" s="70"/>
      <c r="AG123" s="192" t="e">
        <f t="shared" si="181"/>
        <v>#VALUE!</v>
      </c>
      <c r="AH123" s="206">
        <f t="shared" si="182"/>
        <v>0</v>
      </c>
      <c r="AI123" s="70"/>
      <c r="AJ123" s="208" t="e">
        <f t="shared" si="183"/>
        <v>#VALUE!</v>
      </c>
      <c r="AK123" s="207" t="e">
        <f t="shared" si="184"/>
        <v>#DIV/0!</v>
      </c>
      <c r="AL123" s="70"/>
      <c r="AM123" s="192" t="e">
        <f t="shared" si="185"/>
        <v>#VALUE!</v>
      </c>
      <c r="AN123" s="206">
        <f t="shared" si="186"/>
        <v>0</v>
      </c>
      <c r="AO123" s="70"/>
      <c r="AP123" s="208" t="e">
        <f t="shared" si="187"/>
        <v>#VALUE!</v>
      </c>
      <c r="AQ123" s="207" t="e">
        <f t="shared" si="188"/>
        <v>#DIV/0!</v>
      </c>
      <c r="AR123" s="70"/>
      <c r="AS123" s="192" t="e">
        <f t="shared" si="189"/>
        <v>#VALUE!</v>
      </c>
      <c r="AT123" s="206">
        <f t="shared" si="190"/>
        <v>0</v>
      </c>
      <c r="AU123" s="70"/>
      <c r="AV123" s="208" t="e">
        <f t="shared" si="191"/>
        <v>#VALUE!</v>
      </c>
      <c r="AW123" s="207" t="e">
        <f t="shared" si="192"/>
        <v>#DIV/0!</v>
      </c>
      <c r="AX123" s="70"/>
      <c r="AY123" s="192" t="e">
        <f t="shared" si="193"/>
        <v>#VALUE!</v>
      </c>
      <c r="AZ123" s="206">
        <f t="shared" si="194"/>
        <v>0</v>
      </c>
      <c r="BA123" s="70"/>
      <c r="BB123" s="208" t="e">
        <f t="shared" si="195"/>
        <v>#VALUE!</v>
      </c>
      <c r="BC123" s="207" t="e">
        <f t="shared" si="196"/>
        <v>#DIV/0!</v>
      </c>
      <c r="BD123" s="70"/>
      <c r="BE123" s="192" t="e">
        <f t="shared" si="197"/>
        <v>#VALUE!</v>
      </c>
      <c r="BF123" s="206">
        <f t="shared" si="198"/>
        <v>0</v>
      </c>
      <c r="BG123" s="70"/>
      <c r="BH123" s="208" t="e">
        <f t="shared" si="199"/>
        <v>#VALUE!</v>
      </c>
      <c r="BI123" s="207" t="e">
        <f t="shared" si="200"/>
        <v>#DIV/0!</v>
      </c>
      <c r="BJ123" s="70"/>
      <c r="BK123" s="192" t="e">
        <f t="shared" si="201"/>
        <v>#VALUE!</v>
      </c>
      <c r="BL123" s="206">
        <f t="shared" si="202"/>
        <v>0</v>
      </c>
      <c r="BM123" s="70"/>
      <c r="BN123" s="208" t="e">
        <f t="shared" si="203"/>
        <v>#VALUE!</v>
      </c>
      <c r="BO123" s="207" t="e">
        <f t="shared" si="204"/>
        <v>#DIV/0!</v>
      </c>
      <c r="BP123" s="70"/>
      <c r="BQ123" s="192" t="e">
        <f t="shared" si="205"/>
        <v>#VALUE!</v>
      </c>
      <c r="BR123" s="206">
        <f t="shared" si="206"/>
        <v>0</v>
      </c>
      <c r="BS123" s="70"/>
      <c r="BT123" s="208" t="e">
        <f t="shared" si="207"/>
        <v>#VALUE!</v>
      </c>
      <c r="BU123" s="207" t="e">
        <f t="shared" si="208"/>
        <v>#DIV/0!</v>
      </c>
      <c r="BV123" s="70"/>
      <c r="BW123" s="192" t="e">
        <f t="shared" si="209"/>
        <v>#VALUE!</v>
      </c>
      <c r="BX123" s="206">
        <f t="shared" si="210"/>
        <v>0</v>
      </c>
      <c r="BY123" s="70"/>
      <c r="BZ123" s="208" t="e">
        <f t="shared" si="211"/>
        <v>#VALUE!</v>
      </c>
      <c r="CA123" s="207" t="e">
        <f t="shared" si="212"/>
        <v>#DIV/0!</v>
      </c>
      <c r="CB123" s="70"/>
      <c r="CC123" s="192" t="e">
        <f t="shared" si="213"/>
        <v>#VALUE!</v>
      </c>
      <c r="CD123" s="206">
        <f t="shared" si="214"/>
        <v>0</v>
      </c>
      <c r="CE123" s="70"/>
      <c r="CF123" s="208" t="e">
        <f t="shared" si="215"/>
        <v>#VALUE!</v>
      </c>
      <c r="CG123" s="207" t="e">
        <f t="shared" si="216"/>
        <v>#DIV/0!</v>
      </c>
      <c r="CH123" s="70"/>
      <c r="CI123" s="192" t="e">
        <f t="shared" si="217"/>
        <v>#VALUE!</v>
      </c>
      <c r="CJ123" s="207">
        <f t="shared" si="218"/>
        <v>0</v>
      </c>
      <c r="CK123" s="70">
        <f t="shared" si="219"/>
        <v>0</v>
      </c>
      <c r="CL123" s="192" t="e">
        <f t="shared" si="220"/>
        <v>#VALUE!</v>
      </c>
      <c r="CM123" s="207" t="e">
        <f t="shared" si="221"/>
        <v>#DIV/0!</v>
      </c>
      <c r="CN123" s="70">
        <f t="shared" si="222"/>
        <v>0</v>
      </c>
      <c r="CO123" s="192" t="e">
        <f t="shared" si="223"/>
        <v>#VALUE!</v>
      </c>
      <c r="CP123" s="207">
        <f t="shared" si="224"/>
        <v>100</v>
      </c>
      <c r="CQ123" s="70">
        <f t="shared" si="225"/>
        <v>12</v>
      </c>
      <c r="CR123" s="192" t="e">
        <f t="shared" si="226"/>
        <v>#VALUE!</v>
      </c>
      <c r="CS123" s="207" t="e">
        <f t="shared" si="227"/>
        <v>#DIV/0!</v>
      </c>
      <c r="CT123" s="70">
        <f t="shared" si="228"/>
        <v>0</v>
      </c>
      <c r="CU123" s="192" t="e">
        <f t="shared" si="229"/>
        <v>#VALUE!</v>
      </c>
      <c r="CV123" s="202">
        <f t="shared" si="230"/>
        <v>0</v>
      </c>
      <c r="CW123" s="70">
        <f t="shared" si="231"/>
        <v>0</v>
      </c>
      <c r="CX123" s="192" t="e">
        <f t="shared" si="232"/>
        <v>#VALUE!</v>
      </c>
      <c r="CY123" s="202">
        <f t="shared" si="233"/>
        <v>1</v>
      </c>
      <c r="CZ123" s="70">
        <f t="shared" si="234"/>
        <v>12</v>
      </c>
      <c r="DA123" s="192" t="e">
        <f t="shared" si="235"/>
        <v>#VALUE!</v>
      </c>
      <c r="DB123" s="209"/>
    </row>
    <row r="124" spans="1:106" s="210" customFormat="1">
      <c r="A124" s="258" t="s">
        <v>1029</v>
      </c>
      <c r="B124" s="72" t="s">
        <v>696</v>
      </c>
      <c r="C124" s="67" t="s">
        <v>613</v>
      </c>
      <c r="D124" s="48" t="s">
        <v>563</v>
      </c>
      <c r="E124" s="33" t="s">
        <v>669</v>
      </c>
      <c r="F124" s="473">
        <v>2.4</v>
      </c>
      <c r="G124" s="495">
        <v>30</v>
      </c>
      <c r="H124" s="283">
        <f t="shared" si="164"/>
        <v>30</v>
      </c>
      <c r="I124" s="372">
        <f t="shared" si="164"/>
        <v>30</v>
      </c>
      <c r="J124" s="132">
        <f t="shared" si="165"/>
        <v>0</v>
      </c>
      <c r="K124" s="132">
        <f t="shared" si="166"/>
        <v>0</v>
      </c>
      <c r="L124" s="39" t="e">
        <f t="shared" si="167"/>
        <v>#VALUE!</v>
      </c>
      <c r="M124" s="40" t="e">
        <f t="shared" si="236"/>
        <v>#VALUE!</v>
      </c>
      <c r="N124" s="238" t="e">
        <f t="shared" si="168"/>
        <v>#VALUE!</v>
      </c>
      <c r="O124" s="238" t="e">
        <f t="shared" si="169"/>
        <v>#VALUE!</v>
      </c>
      <c r="P124" s="207">
        <f t="shared" si="170"/>
        <v>0</v>
      </c>
      <c r="Q124" s="70"/>
      <c r="R124" s="208" t="e">
        <f t="shared" si="171"/>
        <v>#VALUE!</v>
      </c>
      <c r="S124" s="207" t="e">
        <f t="shared" si="172"/>
        <v>#DIV/0!</v>
      </c>
      <c r="T124" s="70"/>
      <c r="U124" s="192" t="e">
        <f t="shared" si="173"/>
        <v>#VALUE!</v>
      </c>
      <c r="V124" s="206">
        <f t="shared" si="174"/>
        <v>0</v>
      </c>
      <c r="W124" s="70"/>
      <c r="X124" s="208" t="e">
        <f t="shared" si="175"/>
        <v>#VALUE!</v>
      </c>
      <c r="Y124" s="207" t="e">
        <f t="shared" si="176"/>
        <v>#DIV/0!</v>
      </c>
      <c r="Z124" s="70"/>
      <c r="AA124" s="192" t="e">
        <f t="shared" si="177"/>
        <v>#VALUE!</v>
      </c>
      <c r="AB124" s="206">
        <f t="shared" si="178"/>
        <v>0</v>
      </c>
      <c r="AC124" s="70"/>
      <c r="AD124" s="208" t="e">
        <f t="shared" si="179"/>
        <v>#VALUE!</v>
      </c>
      <c r="AE124" s="207" t="e">
        <f t="shared" si="180"/>
        <v>#DIV/0!</v>
      </c>
      <c r="AF124" s="70"/>
      <c r="AG124" s="192" t="e">
        <f t="shared" si="181"/>
        <v>#VALUE!</v>
      </c>
      <c r="AH124" s="206">
        <f t="shared" si="182"/>
        <v>0</v>
      </c>
      <c r="AI124" s="70"/>
      <c r="AJ124" s="208" t="e">
        <f t="shared" si="183"/>
        <v>#VALUE!</v>
      </c>
      <c r="AK124" s="207" t="e">
        <f t="shared" si="184"/>
        <v>#DIV/0!</v>
      </c>
      <c r="AL124" s="70"/>
      <c r="AM124" s="192" t="e">
        <f t="shared" si="185"/>
        <v>#VALUE!</v>
      </c>
      <c r="AN124" s="206">
        <f t="shared" si="186"/>
        <v>0</v>
      </c>
      <c r="AO124" s="70"/>
      <c r="AP124" s="208" t="e">
        <f t="shared" si="187"/>
        <v>#VALUE!</v>
      </c>
      <c r="AQ124" s="207" t="e">
        <f t="shared" si="188"/>
        <v>#DIV/0!</v>
      </c>
      <c r="AR124" s="70"/>
      <c r="AS124" s="192" t="e">
        <f t="shared" si="189"/>
        <v>#VALUE!</v>
      </c>
      <c r="AT124" s="206">
        <f t="shared" si="190"/>
        <v>0</v>
      </c>
      <c r="AU124" s="70"/>
      <c r="AV124" s="208" t="e">
        <f t="shared" si="191"/>
        <v>#VALUE!</v>
      </c>
      <c r="AW124" s="207" t="e">
        <f t="shared" si="192"/>
        <v>#DIV/0!</v>
      </c>
      <c r="AX124" s="70"/>
      <c r="AY124" s="192" t="e">
        <f t="shared" si="193"/>
        <v>#VALUE!</v>
      </c>
      <c r="AZ124" s="206">
        <f t="shared" si="194"/>
        <v>0</v>
      </c>
      <c r="BA124" s="70"/>
      <c r="BB124" s="208" t="e">
        <f t="shared" si="195"/>
        <v>#VALUE!</v>
      </c>
      <c r="BC124" s="207" t="e">
        <f t="shared" si="196"/>
        <v>#DIV/0!</v>
      </c>
      <c r="BD124" s="70"/>
      <c r="BE124" s="192" t="e">
        <f t="shared" si="197"/>
        <v>#VALUE!</v>
      </c>
      <c r="BF124" s="206">
        <f t="shared" si="198"/>
        <v>0</v>
      </c>
      <c r="BG124" s="70"/>
      <c r="BH124" s="208" t="e">
        <f t="shared" si="199"/>
        <v>#VALUE!</v>
      </c>
      <c r="BI124" s="207" t="e">
        <f t="shared" si="200"/>
        <v>#DIV/0!</v>
      </c>
      <c r="BJ124" s="70"/>
      <c r="BK124" s="192" t="e">
        <f t="shared" si="201"/>
        <v>#VALUE!</v>
      </c>
      <c r="BL124" s="206">
        <f t="shared" si="202"/>
        <v>0</v>
      </c>
      <c r="BM124" s="70"/>
      <c r="BN124" s="208" t="e">
        <f t="shared" si="203"/>
        <v>#VALUE!</v>
      </c>
      <c r="BO124" s="207" t="e">
        <f t="shared" si="204"/>
        <v>#DIV/0!</v>
      </c>
      <c r="BP124" s="70"/>
      <c r="BQ124" s="192" t="e">
        <f t="shared" si="205"/>
        <v>#VALUE!</v>
      </c>
      <c r="BR124" s="206">
        <f t="shared" si="206"/>
        <v>0</v>
      </c>
      <c r="BS124" s="70"/>
      <c r="BT124" s="208" t="e">
        <f t="shared" si="207"/>
        <v>#VALUE!</v>
      </c>
      <c r="BU124" s="207" t="e">
        <f t="shared" si="208"/>
        <v>#DIV/0!</v>
      </c>
      <c r="BV124" s="70"/>
      <c r="BW124" s="192" t="e">
        <f t="shared" si="209"/>
        <v>#VALUE!</v>
      </c>
      <c r="BX124" s="206">
        <f t="shared" si="210"/>
        <v>0</v>
      </c>
      <c r="BY124" s="70"/>
      <c r="BZ124" s="208" t="e">
        <f t="shared" si="211"/>
        <v>#VALUE!</v>
      </c>
      <c r="CA124" s="207" t="e">
        <f t="shared" si="212"/>
        <v>#DIV/0!</v>
      </c>
      <c r="CB124" s="70"/>
      <c r="CC124" s="192" t="e">
        <f t="shared" si="213"/>
        <v>#VALUE!</v>
      </c>
      <c r="CD124" s="206">
        <f t="shared" si="214"/>
        <v>0</v>
      </c>
      <c r="CE124" s="70"/>
      <c r="CF124" s="208" t="e">
        <f t="shared" si="215"/>
        <v>#VALUE!</v>
      </c>
      <c r="CG124" s="207" t="e">
        <f t="shared" si="216"/>
        <v>#DIV/0!</v>
      </c>
      <c r="CH124" s="70"/>
      <c r="CI124" s="192" t="e">
        <f t="shared" si="217"/>
        <v>#VALUE!</v>
      </c>
      <c r="CJ124" s="207">
        <f t="shared" si="218"/>
        <v>0</v>
      </c>
      <c r="CK124" s="70">
        <f t="shared" si="219"/>
        <v>0</v>
      </c>
      <c r="CL124" s="192" t="e">
        <f t="shared" si="220"/>
        <v>#VALUE!</v>
      </c>
      <c r="CM124" s="207" t="e">
        <f t="shared" si="221"/>
        <v>#DIV/0!</v>
      </c>
      <c r="CN124" s="70">
        <f t="shared" si="222"/>
        <v>0</v>
      </c>
      <c r="CO124" s="192" t="e">
        <f t="shared" si="223"/>
        <v>#VALUE!</v>
      </c>
      <c r="CP124" s="207">
        <f t="shared" si="224"/>
        <v>100</v>
      </c>
      <c r="CQ124" s="70">
        <f t="shared" si="225"/>
        <v>30</v>
      </c>
      <c r="CR124" s="192" t="e">
        <f t="shared" si="226"/>
        <v>#VALUE!</v>
      </c>
      <c r="CS124" s="207" t="e">
        <f t="shared" si="227"/>
        <v>#DIV/0!</v>
      </c>
      <c r="CT124" s="70">
        <f t="shared" si="228"/>
        <v>0</v>
      </c>
      <c r="CU124" s="192" t="e">
        <f t="shared" si="229"/>
        <v>#VALUE!</v>
      </c>
      <c r="CV124" s="202">
        <f t="shared" si="230"/>
        <v>0</v>
      </c>
      <c r="CW124" s="70">
        <f t="shared" si="231"/>
        <v>0</v>
      </c>
      <c r="CX124" s="192" t="e">
        <f t="shared" si="232"/>
        <v>#VALUE!</v>
      </c>
      <c r="CY124" s="202">
        <f t="shared" si="233"/>
        <v>1</v>
      </c>
      <c r="CZ124" s="70">
        <f t="shared" si="234"/>
        <v>30</v>
      </c>
      <c r="DA124" s="192" t="e">
        <f t="shared" si="235"/>
        <v>#VALUE!</v>
      </c>
      <c r="DB124" s="209"/>
    </row>
    <row r="125" spans="1:106" s="4" customFormat="1">
      <c r="A125" s="258" t="s">
        <v>1030</v>
      </c>
      <c r="B125" s="72" t="s">
        <v>696</v>
      </c>
      <c r="C125" s="67" t="s">
        <v>614</v>
      </c>
      <c r="D125" s="259" t="s">
        <v>564</v>
      </c>
      <c r="E125" s="33" t="s">
        <v>669</v>
      </c>
      <c r="F125" s="473">
        <v>6.43</v>
      </c>
      <c r="G125" s="495">
        <v>6</v>
      </c>
      <c r="H125" s="283">
        <f t="shared" si="164"/>
        <v>6</v>
      </c>
      <c r="I125" s="372">
        <f t="shared" si="164"/>
        <v>6</v>
      </c>
      <c r="J125" s="132">
        <f t="shared" si="165"/>
        <v>0</v>
      </c>
      <c r="K125" s="132">
        <f t="shared" si="166"/>
        <v>0</v>
      </c>
      <c r="L125" s="39" t="e">
        <f t="shared" si="167"/>
        <v>#VALUE!</v>
      </c>
      <c r="M125" s="40" t="e">
        <f t="shared" si="236"/>
        <v>#VALUE!</v>
      </c>
      <c r="N125" s="238" t="e">
        <f t="shared" si="168"/>
        <v>#VALUE!</v>
      </c>
      <c r="O125" s="238" t="e">
        <f t="shared" ref="O125:O138" si="237">TRUNC(L125*K125,2)</f>
        <v>#VALUE!</v>
      </c>
      <c r="P125" s="207">
        <f t="shared" si="170"/>
        <v>0</v>
      </c>
      <c r="Q125" s="70"/>
      <c r="R125" s="208" t="e">
        <f t="shared" si="171"/>
        <v>#VALUE!</v>
      </c>
      <c r="S125" s="207" t="e">
        <f t="shared" si="172"/>
        <v>#DIV/0!</v>
      </c>
      <c r="T125" s="70"/>
      <c r="U125" s="192" t="e">
        <f t="shared" si="173"/>
        <v>#VALUE!</v>
      </c>
      <c r="V125" s="206">
        <f t="shared" si="174"/>
        <v>0</v>
      </c>
      <c r="W125" s="70"/>
      <c r="X125" s="208" t="e">
        <f t="shared" si="175"/>
        <v>#VALUE!</v>
      </c>
      <c r="Y125" s="207" t="e">
        <f t="shared" si="176"/>
        <v>#DIV/0!</v>
      </c>
      <c r="Z125" s="70"/>
      <c r="AA125" s="192" t="e">
        <f t="shared" si="177"/>
        <v>#VALUE!</v>
      </c>
      <c r="AB125" s="206">
        <f t="shared" si="178"/>
        <v>0</v>
      </c>
      <c r="AC125" s="70"/>
      <c r="AD125" s="208" t="e">
        <f t="shared" si="179"/>
        <v>#VALUE!</v>
      </c>
      <c r="AE125" s="207" t="e">
        <f t="shared" si="180"/>
        <v>#DIV/0!</v>
      </c>
      <c r="AF125" s="70"/>
      <c r="AG125" s="192" t="e">
        <f t="shared" si="181"/>
        <v>#VALUE!</v>
      </c>
      <c r="AH125" s="206">
        <f t="shared" si="182"/>
        <v>0</v>
      </c>
      <c r="AI125" s="70"/>
      <c r="AJ125" s="208" t="e">
        <f t="shared" si="183"/>
        <v>#VALUE!</v>
      </c>
      <c r="AK125" s="207" t="e">
        <f t="shared" si="184"/>
        <v>#DIV/0!</v>
      </c>
      <c r="AL125" s="70"/>
      <c r="AM125" s="192" t="e">
        <f t="shared" si="185"/>
        <v>#VALUE!</v>
      </c>
      <c r="AN125" s="206">
        <f t="shared" si="186"/>
        <v>0</v>
      </c>
      <c r="AO125" s="70"/>
      <c r="AP125" s="208" t="e">
        <f t="shared" si="187"/>
        <v>#VALUE!</v>
      </c>
      <c r="AQ125" s="207" t="e">
        <f t="shared" si="188"/>
        <v>#DIV/0!</v>
      </c>
      <c r="AR125" s="70"/>
      <c r="AS125" s="192" t="e">
        <f t="shared" si="189"/>
        <v>#VALUE!</v>
      </c>
      <c r="AT125" s="206">
        <f t="shared" si="190"/>
        <v>0</v>
      </c>
      <c r="AU125" s="70"/>
      <c r="AV125" s="208" t="e">
        <f t="shared" si="191"/>
        <v>#VALUE!</v>
      </c>
      <c r="AW125" s="207" t="e">
        <f t="shared" si="192"/>
        <v>#DIV/0!</v>
      </c>
      <c r="AX125" s="70"/>
      <c r="AY125" s="192" t="e">
        <f t="shared" si="193"/>
        <v>#VALUE!</v>
      </c>
      <c r="AZ125" s="206">
        <f t="shared" si="194"/>
        <v>0</v>
      </c>
      <c r="BA125" s="70"/>
      <c r="BB125" s="208" t="e">
        <f t="shared" si="195"/>
        <v>#VALUE!</v>
      </c>
      <c r="BC125" s="207" t="e">
        <f t="shared" si="196"/>
        <v>#DIV/0!</v>
      </c>
      <c r="BD125" s="70"/>
      <c r="BE125" s="192" t="e">
        <f t="shared" si="197"/>
        <v>#VALUE!</v>
      </c>
      <c r="BF125" s="206">
        <f t="shared" si="198"/>
        <v>0</v>
      </c>
      <c r="BG125" s="70"/>
      <c r="BH125" s="208" t="e">
        <f t="shared" si="199"/>
        <v>#VALUE!</v>
      </c>
      <c r="BI125" s="207" t="e">
        <f t="shared" si="200"/>
        <v>#DIV/0!</v>
      </c>
      <c r="BJ125" s="70"/>
      <c r="BK125" s="192" t="e">
        <f t="shared" si="201"/>
        <v>#VALUE!</v>
      </c>
      <c r="BL125" s="206">
        <f t="shared" si="202"/>
        <v>0</v>
      </c>
      <c r="BM125" s="70"/>
      <c r="BN125" s="208" t="e">
        <f t="shared" si="203"/>
        <v>#VALUE!</v>
      </c>
      <c r="BO125" s="207" t="e">
        <f t="shared" si="204"/>
        <v>#DIV/0!</v>
      </c>
      <c r="BP125" s="70"/>
      <c r="BQ125" s="192" t="e">
        <f t="shared" si="205"/>
        <v>#VALUE!</v>
      </c>
      <c r="BR125" s="206">
        <f t="shared" si="206"/>
        <v>0</v>
      </c>
      <c r="BS125" s="70"/>
      <c r="BT125" s="208" t="e">
        <f t="shared" si="207"/>
        <v>#VALUE!</v>
      </c>
      <c r="BU125" s="207" t="e">
        <f t="shared" si="208"/>
        <v>#DIV/0!</v>
      </c>
      <c r="BV125" s="70"/>
      <c r="BW125" s="192" t="e">
        <f t="shared" si="209"/>
        <v>#VALUE!</v>
      </c>
      <c r="BX125" s="206">
        <f t="shared" si="210"/>
        <v>0</v>
      </c>
      <c r="BY125" s="70"/>
      <c r="BZ125" s="208" t="e">
        <f t="shared" si="211"/>
        <v>#VALUE!</v>
      </c>
      <c r="CA125" s="207" t="e">
        <f t="shared" si="212"/>
        <v>#DIV/0!</v>
      </c>
      <c r="CB125" s="70"/>
      <c r="CC125" s="192" t="e">
        <f t="shared" si="213"/>
        <v>#VALUE!</v>
      </c>
      <c r="CD125" s="206">
        <f t="shared" si="214"/>
        <v>0</v>
      </c>
      <c r="CE125" s="70"/>
      <c r="CF125" s="208" t="e">
        <f t="shared" si="215"/>
        <v>#VALUE!</v>
      </c>
      <c r="CG125" s="207" t="e">
        <f t="shared" si="216"/>
        <v>#DIV/0!</v>
      </c>
      <c r="CH125" s="70"/>
      <c r="CI125" s="192" t="e">
        <f t="shared" si="217"/>
        <v>#VALUE!</v>
      </c>
      <c r="CJ125" s="207">
        <f t="shared" si="218"/>
        <v>0</v>
      </c>
      <c r="CK125" s="70">
        <f t="shared" si="219"/>
        <v>0</v>
      </c>
      <c r="CL125" s="192" t="e">
        <f t="shared" si="220"/>
        <v>#VALUE!</v>
      </c>
      <c r="CM125" s="207" t="e">
        <f t="shared" si="221"/>
        <v>#DIV/0!</v>
      </c>
      <c r="CN125" s="70">
        <f t="shared" si="222"/>
        <v>0</v>
      </c>
      <c r="CO125" s="192" t="e">
        <f t="shared" si="223"/>
        <v>#VALUE!</v>
      </c>
      <c r="CP125" s="207">
        <f t="shared" si="224"/>
        <v>100</v>
      </c>
      <c r="CQ125" s="70">
        <f t="shared" si="225"/>
        <v>6</v>
      </c>
      <c r="CR125" s="192" t="e">
        <f t="shared" si="226"/>
        <v>#VALUE!</v>
      </c>
      <c r="CS125" s="207" t="e">
        <f t="shared" si="227"/>
        <v>#DIV/0!</v>
      </c>
      <c r="CT125" s="70">
        <f t="shared" si="228"/>
        <v>0</v>
      </c>
      <c r="CU125" s="192" t="e">
        <f t="shared" si="229"/>
        <v>#VALUE!</v>
      </c>
      <c r="CV125" s="202">
        <f t="shared" si="230"/>
        <v>0</v>
      </c>
      <c r="CW125" s="70">
        <f t="shared" si="231"/>
        <v>0</v>
      </c>
      <c r="CX125" s="192" t="e">
        <f t="shared" si="232"/>
        <v>#VALUE!</v>
      </c>
      <c r="CY125" s="202">
        <f t="shared" si="233"/>
        <v>1</v>
      </c>
      <c r="CZ125" s="70">
        <f t="shared" si="234"/>
        <v>6</v>
      </c>
      <c r="DA125" s="192" t="e">
        <f t="shared" si="235"/>
        <v>#VALUE!</v>
      </c>
      <c r="DB125" s="211"/>
    </row>
    <row r="126" spans="1:106" s="4" customFormat="1">
      <c r="A126" s="258" t="s">
        <v>1031</v>
      </c>
      <c r="B126" s="33" t="s">
        <v>565</v>
      </c>
      <c r="C126" s="304" t="s">
        <v>615</v>
      </c>
      <c r="D126" s="53" t="s">
        <v>566</v>
      </c>
      <c r="E126" s="33" t="s">
        <v>669</v>
      </c>
      <c r="F126" s="473">
        <v>3.67</v>
      </c>
      <c r="G126" s="495">
        <v>6</v>
      </c>
      <c r="H126" s="283">
        <f t="shared" si="164"/>
        <v>6</v>
      </c>
      <c r="I126" s="372">
        <f t="shared" si="164"/>
        <v>6</v>
      </c>
      <c r="J126" s="132">
        <f t="shared" si="165"/>
        <v>0</v>
      </c>
      <c r="K126" s="132">
        <f t="shared" si="166"/>
        <v>0</v>
      </c>
      <c r="L126" s="39" t="e">
        <f t="shared" si="167"/>
        <v>#VALUE!</v>
      </c>
      <c r="M126" s="40" t="e">
        <f t="shared" si="236"/>
        <v>#VALUE!</v>
      </c>
      <c r="N126" s="238" t="e">
        <f t="shared" si="168"/>
        <v>#VALUE!</v>
      </c>
      <c r="O126" s="238" t="e">
        <f t="shared" si="237"/>
        <v>#VALUE!</v>
      </c>
      <c r="P126" s="207">
        <f t="shared" si="170"/>
        <v>0</v>
      </c>
      <c r="Q126" s="70"/>
      <c r="R126" s="208" t="e">
        <f t="shared" si="171"/>
        <v>#VALUE!</v>
      </c>
      <c r="S126" s="207" t="e">
        <f t="shared" si="172"/>
        <v>#DIV/0!</v>
      </c>
      <c r="T126" s="70"/>
      <c r="U126" s="192" t="e">
        <f t="shared" si="173"/>
        <v>#VALUE!</v>
      </c>
      <c r="V126" s="206">
        <f t="shared" si="174"/>
        <v>0</v>
      </c>
      <c r="W126" s="70"/>
      <c r="X126" s="208" t="e">
        <f t="shared" si="175"/>
        <v>#VALUE!</v>
      </c>
      <c r="Y126" s="207" t="e">
        <f t="shared" si="176"/>
        <v>#DIV/0!</v>
      </c>
      <c r="Z126" s="70"/>
      <c r="AA126" s="192" t="e">
        <f t="shared" si="177"/>
        <v>#VALUE!</v>
      </c>
      <c r="AB126" s="206">
        <f t="shared" si="178"/>
        <v>0</v>
      </c>
      <c r="AC126" s="70"/>
      <c r="AD126" s="208" t="e">
        <f t="shared" si="179"/>
        <v>#VALUE!</v>
      </c>
      <c r="AE126" s="207" t="e">
        <f t="shared" si="180"/>
        <v>#DIV/0!</v>
      </c>
      <c r="AF126" s="70"/>
      <c r="AG126" s="192" t="e">
        <f t="shared" si="181"/>
        <v>#VALUE!</v>
      </c>
      <c r="AH126" s="206">
        <f t="shared" si="182"/>
        <v>0</v>
      </c>
      <c r="AI126" s="70"/>
      <c r="AJ126" s="208" t="e">
        <f t="shared" si="183"/>
        <v>#VALUE!</v>
      </c>
      <c r="AK126" s="207" t="e">
        <f t="shared" si="184"/>
        <v>#DIV/0!</v>
      </c>
      <c r="AL126" s="70"/>
      <c r="AM126" s="192" t="e">
        <f t="shared" si="185"/>
        <v>#VALUE!</v>
      </c>
      <c r="AN126" s="206">
        <f t="shared" si="186"/>
        <v>0</v>
      </c>
      <c r="AO126" s="70"/>
      <c r="AP126" s="208" t="e">
        <f t="shared" si="187"/>
        <v>#VALUE!</v>
      </c>
      <c r="AQ126" s="207" t="e">
        <f t="shared" si="188"/>
        <v>#DIV/0!</v>
      </c>
      <c r="AR126" s="70"/>
      <c r="AS126" s="192" t="e">
        <f t="shared" si="189"/>
        <v>#VALUE!</v>
      </c>
      <c r="AT126" s="206">
        <f t="shared" si="190"/>
        <v>0</v>
      </c>
      <c r="AU126" s="70"/>
      <c r="AV126" s="208" t="e">
        <f t="shared" si="191"/>
        <v>#VALUE!</v>
      </c>
      <c r="AW126" s="207" t="e">
        <f t="shared" si="192"/>
        <v>#DIV/0!</v>
      </c>
      <c r="AX126" s="70"/>
      <c r="AY126" s="192" t="e">
        <f t="shared" si="193"/>
        <v>#VALUE!</v>
      </c>
      <c r="AZ126" s="206">
        <f t="shared" si="194"/>
        <v>0</v>
      </c>
      <c r="BA126" s="70"/>
      <c r="BB126" s="208" t="e">
        <f t="shared" si="195"/>
        <v>#VALUE!</v>
      </c>
      <c r="BC126" s="207" t="e">
        <f t="shared" si="196"/>
        <v>#DIV/0!</v>
      </c>
      <c r="BD126" s="70"/>
      <c r="BE126" s="192" t="e">
        <f t="shared" si="197"/>
        <v>#VALUE!</v>
      </c>
      <c r="BF126" s="206">
        <f t="shared" si="198"/>
        <v>0</v>
      </c>
      <c r="BG126" s="70"/>
      <c r="BH126" s="208" t="e">
        <f t="shared" si="199"/>
        <v>#VALUE!</v>
      </c>
      <c r="BI126" s="207" t="e">
        <f t="shared" si="200"/>
        <v>#DIV/0!</v>
      </c>
      <c r="BJ126" s="70"/>
      <c r="BK126" s="192" t="e">
        <f t="shared" si="201"/>
        <v>#VALUE!</v>
      </c>
      <c r="BL126" s="206">
        <f t="shared" si="202"/>
        <v>0</v>
      </c>
      <c r="BM126" s="70"/>
      <c r="BN126" s="208" t="e">
        <f t="shared" si="203"/>
        <v>#VALUE!</v>
      </c>
      <c r="BO126" s="207" t="e">
        <f t="shared" si="204"/>
        <v>#DIV/0!</v>
      </c>
      <c r="BP126" s="70"/>
      <c r="BQ126" s="192" t="e">
        <f t="shared" si="205"/>
        <v>#VALUE!</v>
      </c>
      <c r="BR126" s="206">
        <f t="shared" si="206"/>
        <v>0</v>
      </c>
      <c r="BS126" s="70"/>
      <c r="BT126" s="208" t="e">
        <f t="shared" si="207"/>
        <v>#VALUE!</v>
      </c>
      <c r="BU126" s="207" t="e">
        <f t="shared" si="208"/>
        <v>#DIV/0!</v>
      </c>
      <c r="BV126" s="70"/>
      <c r="BW126" s="192" t="e">
        <f t="shared" si="209"/>
        <v>#VALUE!</v>
      </c>
      <c r="BX126" s="206">
        <f t="shared" si="210"/>
        <v>0</v>
      </c>
      <c r="BY126" s="70"/>
      <c r="BZ126" s="208" t="e">
        <f t="shared" si="211"/>
        <v>#VALUE!</v>
      </c>
      <c r="CA126" s="207" t="e">
        <f t="shared" si="212"/>
        <v>#DIV/0!</v>
      </c>
      <c r="CB126" s="70"/>
      <c r="CC126" s="192" t="e">
        <f t="shared" si="213"/>
        <v>#VALUE!</v>
      </c>
      <c r="CD126" s="206">
        <f t="shared" si="214"/>
        <v>0</v>
      </c>
      <c r="CE126" s="70"/>
      <c r="CF126" s="208" t="e">
        <f t="shared" si="215"/>
        <v>#VALUE!</v>
      </c>
      <c r="CG126" s="207" t="e">
        <f t="shared" si="216"/>
        <v>#DIV/0!</v>
      </c>
      <c r="CH126" s="70"/>
      <c r="CI126" s="192" t="e">
        <f t="shared" si="217"/>
        <v>#VALUE!</v>
      </c>
      <c r="CJ126" s="207">
        <f t="shared" si="218"/>
        <v>0</v>
      </c>
      <c r="CK126" s="70">
        <f t="shared" si="219"/>
        <v>0</v>
      </c>
      <c r="CL126" s="192" t="e">
        <f t="shared" si="220"/>
        <v>#VALUE!</v>
      </c>
      <c r="CM126" s="207" t="e">
        <f t="shared" si="221"/>
        <v>#DIV/0!</v>
      </c>
      <c r="CN126" s="70">
        <f t="shared" si="222"/>
        <v>0</v>
      </c>
      <c r="CO126" s="192" t="e">
        <f t="shared" si="223"/>
        <v>#VALUE!</v>
      </c>
      <c r="CP126" s="207">
        <f t="shared" si="224"/>
        <v>100</v>
      </c>
      <c r="CQ126" s="70">
        <f t="shared" si="225"/>
        <v>6</v>
      </c>
      <c r="CR126" s="192" t="e">
        <f t="shared" si="226"/>
        <v>#VALUE!</v>
      </c>
      <c r="CS126" s="207" t="e">
        <f t="shared" si="227"/>
        <v>#DIV/0!</v>
      </c>
      <c r="CT126" s="70">
        <f t="shared" si="228"/>
        <v>0</v>
      </c>
      <c r="CU126" s="192" t="e">
        <f t="shared" si="229"/>
        <v>#VALUE!</v>
      </c>
      <c r="CV126" s="202">
        <f t="shared" si="230"/>
        <v>0</v>
      </c>
      <c r="CW126" s="70">
        <f t="shared" si="231"/>
        <v>0</v>
      </c>
      <c r="CX126" s="192" t="e">
        <f t="shared" si="232"/>
        <v>#VALUE!</v>
      </c>
      <c r="CY126" s="202">
        <f t="shared" si="233"/>
        <v>1</v>
      </c>
      <c r="CZ126" s="70">
        <f t="shared" si="234"/>
        <v>6</v>
      </c>
      <c r="DA126" s="192" t="e">
        <f t="shared" si="235"/>
        <v>#VALUE!</v>
      </c>
      <c r="DB126" s="211"/>
    </row>
    <row r="127" spans="1:106" s="4" customFormat="1">
      <c r="A127" s="258" t="s">
        <v>1032</v>
      </c>
      <c r="B127" s="33" t="s">
        <v>567</v>
      </c>
      <c r="C127" s="304" t="s">
        <v>26</v>
      </c>
      <c r="D127" s="53" t="s">
        <v>568</v>
      </c>
      <c r="E127" s="33" t="s">
        <v>669</v>
      </c>
      <c r="F127" s="473">
        <v>1.49</v>
      </c>
      <c r="G127" s="496">
        <v>36</v>
      </c>
      <c r="H127" s="283">
        <f t="shared" si="164"/>
        <v>36</v>
      </c>
      <c r="I127" s="372">
        <f t="shared" si="164"/>
        <v>36</v>
      </c>
      <c r="J127" s="132">
        <f t="shared" si="165"/>
        <v>0</v>
      </c>
      <c r="K127" s="132">
        <f t="shared" si="166"/>
        <v>0</v>
      </c>
      <c r="L127" s="39" t="e">
        <f t="shared" si="167"/>
        <v>#VALUE!</v>
      </c>
      <c r="M127" s="40" t="e">
        <f t="shared" si="236"/>
        <v>#VALUE!</v>
      </c>
      <c r="N127" s="238" t="e">
        <f t="shared" si="168"/>
        <v>#VALUE!</v>
      </c>
      <c r="O127" s="238" t="e">
        <f t="shared" si="237"/>
        <v>#VALUE!</v>
      </c>
      <c r="P127" s="207">
        <f t="shared" si="170"/>
        <v>0</v>
      </c>
      <c r="Q127" s="70"/>
      <c r="R127" s="208" t="e">
        <f t="shared" si="171"/>
        <v>#VALUE!</v>
      </c>
      <c r="S127" s="207" t="e">
        <f t="shared" si="172"/>
        <v>#DIV/0!</v>
      </c>
      <c r="T127" s="70"/>
      <c r="U127" s="192" t="e">
        <f t="shared" si="173"/>
        <v>#VALUE!</v>
      </c>
      <c r="V127" s="206">
        <f t="shared" si="174"/>
        <v>0</v>
      </c>
      <c r="W127" s="70"/>
      <c r="X127" s="208" t="e">
        <f t="shared" si="175"/>
        <v>#VALUE!</v>
      </c>
      <c r="Y127" s="207" t="e">
        <f t="shared" si="176"/>
        <v>#DIV/0!</v>
      </c>
      <c r="Z127" s="70"/>
      <c r="AA127" s="192" t="e">
        <f t="shared" si="177"/>
        <v>#VALUE!</v>
      </c>
      <c r="AB127" s="206">
        <f t="shared" si="178"/>
        <v>0</v>
      </c>
      <c r="AC127" s="70"/>
      <c r="AD127" s="208" t="e">
        <f t="shared" si="179"/>
        <v>#VALUE!</v>
      </c>
      <c r="AE127" s="207" t="e">
        <f t="shared" si="180"/>
        <v>#DIV/0!</v>
      </c>
      <c r="AF127" s="70"/>
      <c r="AG127" s="192" t="e">
        <f t="shared" si="181"/>
        <v>#VALUE!</v>
      </c>
      <c r="AH127" s="206">
        <f t="shared" si="182"/>
        <v>0</v>
      </c>
      <c r="AI127" s="70"/>
      <c r="AJ127" s="208" t="e">
        <f t="shared" si="183"/>
        <v>#VALUE!</v>
      </c>
      <c r="AK127" s="207" t="e">
        <f t="shared" si="184"/>
        <v>#DIV/0!</v>
      </c>
      <c r="AL127" s="70"/>
      <c r="AM127" s="192" t="e">
        <f t="shared" si="185"/>
        <v>#VALUE!</v>
      </c>
      <c r="AN127" s="206">
        <f t="shared" si="186"/>
        <v>0</v>
      </c>
      <c r="AO127" s="70"/>
      <c r="AP127" s="208" t="e">
        <f t="shared" si="187"/>
        <v>#VALUE!</v>
      </c>
      <c r="AQ127" s="207" t="e">
        <f t="shared" si="188"/>
        <v>#DIV/0!</v>
      </c>
      <c r="AR127" s="70"/>
      <c r="AS127" s="192" t="e">
        <f t="shared" si="189"/>
        <v>#VALUE!</v>
      </c>
      <c r="AT127" s="206">
        <f t="shared" si="190"/>
        <v>0</v>
      </c>
      <c r="AU127" s="70"/>
      <c r="AV127" s="208" t="e">
        <f t="shared" si="191"/>
        <v>#VALUE!</v>
      </c>
      <c r="AW127" s="207" t="e">
        <f t="shared" si="192"/>
        <v>#DIV/0!</v>
      </c>
      <c r="AX127" s="70"/>
      <c r="AY127" s="192" t="e">
        <f t="shared" si="193"/>
        <v>#VALUE!</v>
      </c>
      <c r="AZ127" s="206">
        <f t="shared" si="194"/>
        <v>0</v>
      </c>
      <c r="BA127" s="70"/>
      <c r="BB127" s="208" t="e">
        <f t="shared" si="195"/>
        <v>#VALUE!</v>
      </c>
      <c r="BC127" s="207" t="e">
        <f t="shared" si="196"/>
        <v>#DIV/0!</v>
      </c>
      <c r="BD127" s="70"/>
      <c r="BE127" s="192" t="e">
        <f t="shared" si="197"/>
        <v>#VALUE!</v>
      </c>
      <c r="BF127" s="206">
        <f t="shared" si="198"/>
        <v>0</v>
      </c>
      <c r="BG127" s="70"/>
      <c r="BH127" s="208" t="e">
        <f t="shared" si="199"/>
        <v>#VALUE!</v>
      </c>
      <c r="BI127" s="207" t="e">
        <f t="shared" si="200"/>
        <v>#DIV/0!</v>
      </c>
      <c r="BJ127" s="70"/>
      <c r="BK127" s="192" t="e">
        <f t="shared" si="201"/>
        <v>#VALUE!</v>
      </c>
      <c r="BL127" s="206">
        <f t="shared" si="202"/>
        <v>0</v>
      </c>
      <c r="BM127" s="70"/>
      <c r="BN127" s="208" t="e">
        <f t="shared" si="203"/>
        <v>#VALUE!</v>
      </c>
      <c r="BO127" s="207" t="e">
        <f t="shared" si="204"/>
        <v>#DIV/0!</v>
      </c>
      <c r="BP127" s="70"/>
      <c r="BQ127" s="192" t="e">
        <f t="shared" si="205"/>
        <v>#VALUE!</v>
      </c>
      <c r="BR127" s="206">
        <f t="shared" si="206"/>
        <v>0</v>
      </c>
      <c r="BS127" s="70"/>
      <c r="BT127" s="208" t="e">
        <f t="shared" si="207"/>
        <v>#VALUE!</v>
      </c>
      <c r="BU127" s="207" t="e">
        <f t="shared" si="208"/>
        <v>#DIV/0!</v>
      </c>
      <c r="BV127" s="70"/>
      <c r="BW127" s="192" t="e">
        <f t="shared" si="209"/>
        <v>#VALUE!</v>
      </c>
      <c r="BX127" s="206">
        <f t="shared" si="210"/>
        <v>0</v>
      </c>
      <c r="BY127" s="70"/>
      <c r="BZ127" s="208" t="e">
        <f t="shared" si="211"/>
        <v>#VALUE!</v>
      </c>
      <c r="CA127" s="207" t="e">
        <f t="shared" si="212"/>
        <v>#DIV/0!</v>
      </c>
      <c r="CB127" s="70"/>
      <c r="CC127" s="192" t="e">
        <f t="shared" si="213"/>
        <v>#VALUE!</v>
      </c>
      <c r="CD127" s="206">
        <f t="shared" si="214"/>
        <v>0</v>
      </c>
      <c r="CE127" s="70"/>
      <c r="CF127" s="208" t="e">
        <f t="shared" si="215"/>
        <v>#VALUE!</v>
      </c>
      <c r="CG127" s="207" t="e">
        <f t="shared" si="216"/>
        <v>#DIV/0!</v>
      </c>
      <c r="CH127" s="70"/>
      <c r="CI127" s="192" t="e">
        <f t="shared" si="217"/>
        <v>#VALUE!</v>
      </c>
      <c r="CJ127" s="207">
        <f t="shared" si="218"/>
        <v>0</v>
      </c>
      <c r="CK127" s="70">
        <f t="shared" si="219"/>
        <v>0</v>
      </c>
      <c r="CL127" s="192" t="e">
        <f t="shared" si="220"/>
        <v>#VALUE!</v>
      </c>
      <c r="CM127" s="207" t="e">
        <f t="shared" si="221"/>
        <v>#DIV/0!</v>
      </c>
      <c r="CN127" s="70">
        <f t="shared" si="222"/>
        <v>0</v>
      </c>
      <c r="CO127" s="192" t="e">
        <f t="shared" si="223"/>
        <v>#VALUE!</v>
      </c>
      <c r="CP127" s="207">
        <f t="shared" si="224"/>
        <v>100</v>
      </c>
      <c r="CQ127" s="70">
        <f t="shared" si="225"/>
        <v>36</v>
      </c>
      <c r="CR127" s="192" t="e">
        <f t="shared" si="226"/>
        <v>#VALUE!</v>
      </c>
      <c r="CS127" s="207" t="e">
        <f t="shared" si="227"/>
        <v>#DIV/0!</v>
      </c>
      <c r="CT127" s="70">
        <f t="shared" si="228"/>
        <v>0</v>
      </c>
      <c r="CU127" s="192" t="e">
        <f t="shared" si="229"/>
        <v>#VALUE!</v>
      </c>
      <c r="CV127" s="202">
        <f t="shared" si="230"/>
        <v>0</v>
      </c>
      <c r="CW127" s="70">
        <f t="shared" si="231"/>
        <v>0</v>
      </c>
      <c r="CX127" s="192" t="e">
        <f t="shared" si="232"/>
        <v>#VALUE!</v>
      </c>
      <c r="CY127" s="202">
        <f t="shared" si="233"/>
        <v>1</v>
      </c>
      <c r="CZ127" s="70">
        <f t="shared" si="234"/>
        <v>36</v>
      </c>
      <c r="DA127" s="192" t="e">
        <f t="shared" si="235"/>
        <v>#VALUE!</v>
      </c>
      <c r="DB127" s="211"/>
    </row>
    <row r="128" spans="1:106" s="4" customFormat="1" ht="28.5">
      <c r="A128" s="258" t="s">
        <v>1033</v>
      </c>
      <c r="B128" s="72" t="s">
        <v>696</v>
      </c>
      <c r="C128" s="67" t="s">
        <v>27</v>
      </c>
      <c r="D128" s="69" t="s">
        <v>616</v>
      </c>
      <c r="E128" s="33" t="s">
        <v>669</v>
      </c>
      <c r="F128" s="476">
        <v>3.48</v>
      </c>
      <c r="G128" s="496">
        <v>64</v>
      </c>
      <c r="H128" s="283">
        <f t="shared" si="164"/>
        <v>64</v>
      </c>
      <c r="I128" s="372">
        <f t="shared" si="164"/>
        <v>64</v>
      </c>
      <c r="J128" s="132">
        <f t="shared" si="165"/>
        <v>0</v>
      </c>
      <c r="K128" s="132">
        <f t="shared" si="166"/>
        <v>0</v>
      </c>
      <c r="L128" s="39" t="e">
        <f t="shared" si="167"/>
        <v>#VALUE!</v>
      </c>
      <c r="M128" s="40" t="e">
        <f t="shared" si="236"/>
        <v>#VALUE!</v>
      </c>
      <c r="N128" s="238" t="e">
        <f t="shared" si="168"/>
        <v>#VALUE!</v>
      </c>
      <c r="O128" s="238" t="e">
        <f t="shared" si="237"/>
        <v>#VALUE!</v>
      </c>
      <c r="P128" s="207">
        <f t="shared" si="170"/>
        <v>0</v>
      </c>
      <c r="Q128" s="70"/>
      <c r="R128" s="208" t="e">
        <f t="shared" si="171"/>
        <v>#VALUE!</v>
      </c>
      <c r="S128" s="207" t="e">
        <f t="shared" si="172"/>
        <v>#DIV/0!</v>
      </c>
      <c r="T128" s="70"/>
      <c r="U128" s="192" t="e">
        <f t="shared" si="173"/>
        <v>#VALUE!</v>
      </c>
      <c r="V128" s="206">
        <f t="shared" si="174"/>
        <v>0</v>
      </c>
      <c r="W128" s="70"/>
      <c r="X128" s="208" t="e">
        <f t="shared" si="175"/>
        <v>#VALUE!</v>
      </c>
      <c r="Y128" s="207" t="e">
        <f t="shared" si="176"/>
        <v>#DIV/0!</v>
      </c>
      <c r="Z128" s="70"/>
      <c r="AA128" s="192" t="e">
        <f t="shared" si="177"/>
        <v>#VALUE!</v>
      </c>
      <c r="AB128" s="206">
        <f t="shared" si="178"/>
        <v>0</v>
      </c>
      <c r="AC128" s="70"/>
      <c r="AD128" s="208" t="e">
        <f t="shared" si="179"/>
        <v>#VALUE!</v>
      </c>
      <c r="AE128" s="207" t="e">
        <f t="shared" si="180"/>
        <v>#DIV/0!</v>
      </c>
      <c r="AF128" s="70"/>
      <c r="AG128" s="192" t="e">
        <f t="shared" si="181"/>
        <v>#VALUE!</v>
      </c>
      <c r="AH128" s="206">
        <f t="shared" si="182"/>
        <v>0</v>
      </c>
      <c r="AI128" s="70"/>
      <c r="AJ128" s="208" t="e">
        <f t="shared" si="183"/>
        <v>#VALUE!</v>
      </c>
      <c r="AK128" s="207" t="e">
        <f t="shared" si="184"/>
        <v>#DIV/0!</v>
      </c>
      <c r="AL128" s="70"/>
      <c r="AM128" s="192" t="e">
        <f t="shared" si="185"/>
        <v>#VALUE!</v>
      </c>
      <c r="AN128" s="206">
        <f t="shared" si="186"/>
        <v>0</v>
      </c>
      <c r="AO128" s="70"/>
      <c r="AP128" s="208" t="e">
        <f t="shared" si="187"/>
        <v>#VALUE!</v>
      </c>
      <c r="AQ128" s="207" t="e">
        <f t="shared" si="188"/>
        <v>#DIV/0!</v>
      </c>
      <c r="AR128" s="70"/>
      <c r="AS128" s="192" t="e">
        <f t="shared" si="189"/>
        <v>#VALUE!</v>
      </c>
      <c r="AT128" s="206">
        <f t="shared" si="190"/>
        <v>0</v>
      </c>
      <c r="AU128" s="70"/>
      <c r="AV128" s="208" t="e">
        <f t="shared" si="191"/>
        <v>#VALUE!</v>
      </c>
      <c r="AW128" s="207" t="e">
        <f t="shared" si="192"/>
        <v>#DIV/0!</v>
      </c>
      <c r="AX128" s="70"/>
      <c r="AY128" s="192" t="e">
        <f t="shared" si="193"/>
        <v>#VALUE!</v>
      </c>
      <c r="AZ128" s="206">
        <f t="shared" si="194"/>
        <v>0</v>
      </c>
      <c r="BA128" s="70"/>
      <c r="BB128" s="208" t="e">
        <f t="shared" si="195"/>
        <v>#VALUE!</v>
      </c>
      <c r="BC128" s="207" t="e">
        <f t="shared" si="196"/>
        <v>#DIV/0!</v>
      </c>
      <c r="BD128" s="70"/>
      <c r="BE128" s="192" t="e">
        <f t="shared" si="197"/>
        <v>#VALUE!</v>
      </c>
      <c r="BF128" s="206">
        <f t="shared" si="198"/>
        <v>0</v>
      </c>
      <c r="BG128" s="70"/>
      <c r="BH128" s="208" t="e">
        <f t="shared" si="199"/>
        <v>#VALUE!</v>
      </c>
      <c r="BI128" s="207" t="e">
        <f t="shared" si="200"/>
        <v>#DIV/0!</v>
      </c>
      <c r="BJ128" s="70"/>
      <c r="BK128" s="192" t="e">
        <f t="shared" si="201"/>
        <v>#VALUE!</v>
      </c>
      <c r="BL128" s="206">
        <f t="shared" si="202"/>
        <v>0</v>
      </c>
      <c r="BM128" s="70"/>
      <c r="BN128" s="208" t="e">
        <f t="shared" si="203"/>
        <v>#VALUE!</v>
      </c>
      <c r="BO128" s="207" t="e">
        <f t="shared" si="204"/>
        <v>#DIV/0!</v>
      </c>
      <c r="BP128" s="70"/>
      <c r="BQ128" s="192" t="e">
        <f t="shared" si="205"/>
        <v>#VALUE!</v>
      </c>
      <c r="BR128" s="206">
        <f t="shared" si="206"/>
        <v>0</v>
      </c>
      <c r="BS128" s="70"/>
      <c r="BT128" s="208" t="e">
        <f t="shared" si="207"/>
        <v>#VALUE!</v>
      </c>
      <c r="BU128" s="207" t="e">
        <f t="shared" si="208"/>
        <v>#DIV/0!</v>
      </c>
      <c r="BV128" s="70"/>
      <c r="BW128" s="192" t="e">
        <f t="shared" si="209"/>
        <v>#VALUE!</v>
      </c>
      <c r="BX128" s="206">
        <f t="shared" si="210"/>
        <v>0</v>
      </c>
      <c r="BY128" s="70"/>
      <c r="BZ128" s="208" t="e">
        <f t="shared" si="211"/>
        <v>#VALUE!</v>
      </c>
      <c r="CA128" s="207" t="e">
        <f t="shared" si="212"/>
        <v>#DIV/0!</v>
      </c>
      <c r="CB128" s="70"/>
      <c r="CC128" s="192" t="e">
        <f t="shared" si="213"/>
        <v>#VALUE!</v>
      </c>
      <c r="CD128" s="206">
        <f t="shared" si="214"/>
        <v>0</v>
      </c>
      <c r="CE128" s="70"/>
      <c r="CF128" s="208" t="e">
        <f t="shared" si="215"/>
        <v>#VALUE!</v>
      </c>
      <c r="CG128" s="207" t="e">
        <f t="shared" si="216"/>
        <v>#DIV/0!</v>
      </c>
      <c r="CH128" s="70"/>
      <c r="CI128" s="192" t="e">
        <f t="shared" si="217"/>
        <v>#VALUE!</v>
      </c>
      <c r="CJ128" s="207">
        <f t="shared" si="218"/>
        <v>0</v>
      </c>
      <c r="CK128" s="70">
        <f t="shared" si="219"/>
        <v>0</v>
      </c>
      <c r="CL128" s="192" t="e">
        <f t="shared" si="220"/>
        <v>#VALUE!</v>
      </c>
      <c r="CM128" s="207" t="e">
        <f t="shared" si="221"/>
        <v>#DIV/0!</v>
      </c>
      <c r="CN128" s="70">
        <f t="shared" si="222"/>
        <v>0</v>
      </c>
      <c r="CO128" s="192" t="e">
        <f t="shared" si="223"/>
        <v>#VALUE!</v>
      </c>
      <c r="CP128" s="207">
        <f t="shared" si="224"/>
        <v>100</v>
      </c>
      <c r="CQ128" s="70">
        <f t="shared" si="225"/>
        <v>64</v>
      </c>
      <c r="CR128" s="192" t="e">
        <f t="shared" si="226"/>
        <v>#VALUE!</v>
      </c>
      <c r="CS128" s="207" t="e">
        <f t="shared" si="227"/>
        <v>#DIV/0!</v>
      </c>
      <c r="CT128" s="70">
        <f t="shared" si="228"/>
        <v>0</v>
      </c>
      <c r="CU128" s="192" t="e">
        <f t="shared" si="229"/>
        <v>#VALUE!</v>
      </c>
      <c r="CV128" s="202">
        <f t="shared" si="230"/>
        <v>0</v>
      </c>
      <c r="CW128" s="70">
        <f t="shared" si="231"/>
        <v>0</v>
      </c>
      <c r="CX128" s="192" t="e">
        <f t="shared" si="232"/>
        <v>#VALUE!</v>
      </c>
      <c r="CY128" s="202">
        <f t="shared" si="233"/>
        <v>1</v>
      </c>
      <c r="CZ128" s="70">
        <f t="shared" si="234"/>
        <v>64</v>
      </c>
      <c r="DA128" s="192" t="e">
        <f t="shared" si="235"/>
        <v>#VALUE!</v>
      </c>
      <c r="DB128" s="211"/>
    </row>
    <row r="129" spans="1:106" s="4" customFormat="1">
      <c r="A129" s="258" t="s">
        <v>1034</v>
      </c>
      <c r="B129" s="72" t="s">
        <v>696</v>
      </c>
      <c r="C129" s="67" t="s">
        <v>617</v>
      </c>
      <c r="D129" s="53" t="s">
        <v>569</v>
      </c>
      <c r="E129" s="33" t="s">
        <v>669</v>
      </c>
      <c r="F129" s="473">
        <v>0.94</v>
      </c>
      <c r="G129" s="496">
        <v>8</v>
      </c>
      <c r="H129" s="283">
        <f t="shared" si="164"/>
        <v>8</v>
      </c>
      <c r="I129" s="372">
        <f t="shared" si="164"/>
        <v>8</v>
      </c>
      <c r="J129" s="132">
        <f t="shared" si="165"/>
        <v>0</v>
      </c>
      <c r="K129" s="132">
        <f t="shared" si="166"/>
        <v>0</v>
      </c>
      <c r="L129" s="39" t="e">
        <f t="shared" si="167"/>
        <v>#VALUE!</v>
      </c>
      <c r="M129" s="40" t="e">
        <f t="shared" si="236"/>
        <v>#VALUE!</v>
      </c>
      <c r="N129" s="238" t="e">
        <f t="shared" si="168"/>
        <v>#VALUE!</v>
      </c>
      <c r="O129" s="238" t="e">
        <f t="shared" si="237"/>
        <v>#VALUE!</v>
      </c>
      <c r="P129" s="207">
        <f t="shared" si="170"/>
        <v>0</v>
      </c>
      <c r="Q129" s="70"/>
      <c r="R129" s="208" t="e">
        <f t="shared" si="171"/>
        <v>#VALUE!</v>
      </c>
      <c r="S129" s="207" t="e">
        <f t="shared" si="172"/>
        <v>#DIV/0!</v>
      </c>
      <c r="T129" s="70"/>
      <c r="U129" s="192" t="e">
        <f t="shared" si="173"/>
        <v>#VALUE!</v>
      </c>
      <c r="V129" s="206">
        <f t="shared" si="174"/>
        <v>0</v>
      </c>
      <c r="W129" s="70"/>
      <c r="X129" s="208" t="e">
        <f t="shared" si="175"/>
        <v>#VALUE!</v>
      </c>
      <c r="Y129" s="207" t="e">
        <f t="shared" si="176"/>
        <v>#DIV/0!</v>
      </c>
      <c r="Z129" s="70"/>
      <c r="AA129" s="192" t="e">
        <f t="shared" si="177"/>
        <v>#VALUE!</v>
      </c>
      <c r="AB129" s="206">
        <f t="shared" si="178"/>
        <v>0</v>
      </c>
      <c r="AC129" s="70"/>
      <c r="AD129" s="208" t="e">
        <f t="shared" si="179"/>
        <v>#VALUE!</v>
      </c>
      <c r="AE129" s="207" t="e">
        <f t="shared" si="180"/>
        <v>#DIV/0!</v>
      </c>
      <c r="AF129" s="70"/>
      <c r="AG129" s="192" t="e">
        <f t="shared" si="181"/>
        <v>#VALUE!</v>
      </c>
      <c r="AH129" s="206">
        <f t="shared" si="182"/>
        <v>0</v>
      </c>
      <c r="AI129" s="70"/>
      <c r="AJ129" s="208" t="e">
        <f t="shared" si="183"/>
        <v>#VALUE!</v>
      </c>
      <c r="AK129" s="207" t="e">
        <f t="shared" si="184"/>
        <v>#DIV/0!</v>
      </c>
      <c r="AL129" s="70"/>
      <c r="AM129" s="192" t="e">
        <f t="shared" si="185"/>
        <v>#VALUE!</v>
      </c>
      <c r="AN129" s="206">
        <f t="shared" si="186"/>
        <v>0</v>
      </c>
      <c r="AO129" s="70"/>
      <c r="AP129" s="208" t="e">
        <f t="shared" si="187"/>
        <v>#VALUE!</v>
      </c>
      <c r="AQ129" s="207" t="e">
        <f t="shared" si="188"/>
        <v>#DIV/0!</v>
      </c>
      <c r="AR129" s="70"/>
      <c r="AS129" s="192" t="e">
        <f t="shared" si="189"/>
        <v>#VALUE!</v>
      </c>
      <c r="AT129" s="206">
        <f t="shared" si="190"/>
        <v>0</v>
      </c>
      <c r="AU129" s="70"/>
      <c r="AV129" s="208" t="e">
        <f t="shared" si="191"/>
        <v>#VALUE!</v>
      </c>
      <c r="AW129" s="207" t="e">
        <f t="shared" si="192"/>
        <v>#DIV/0!</v>
      </c>
      <c r="AX129" s="70"/>
      <c r="AY129" s="192" t="e">
        <f t="shared" si="193"/>
        <v>#VALUE!</v>
      </c>
      <c r="AZ129" s="206">
        <f t="shared" si="194"/>
        <v>0</v>
      </c>
      <c r="BA129" s="70"/>
      <c r="BB129" s="208" t="e">
        <f t="shared" si="195"/>
        <v>#VALUE!</v>
      </c>
      <c r="BC129" s="207" t="e">
        <f t="shared" si="196"/>
        <v>#DIV/0!</v>
      </c>
      <c r="BD129" s="70"/>
      <c r="BE129" s="192" t="e">
        <f t="shared" si="197"/>
        <v>#VALUE!</v>
      </c>
      <c r="BF129" s="206">
        <f t="shared" si="198"/>
        <v>0</v>
      </c>
      <c r="BG129" s="70"/>
      <c r="BH129" s="208" t="e">
        <f t="shared" si="199"/>
        <v>#VALUE!</v>
      </c>
      <c r="BI129" s="207" t="e">
        <f t="shared" si="200"/>
        <v>#DIV/0!</v>
      </c>
      <c r="BJ129" s="70"/>
      <c r="BK129" s="192" t="e">
        <f t="shared" si="201"/>
        <v>#VALUE!</v>
      </c>
      <c r="BL129" s="206">
        <f t="shared" si="202"/>
        <v>0</v>
      </c>
      <c r="BM129" s="70"/>
      <c r="BN129" s="208" t="e">
        <f t="shared" si="203"/>
        <v>#VALUE!</v>
      </c>
      <c r="BO129" s="207" t="e">
        <f t="shared" si="204"/>
        <v>#DIV/0!</v>
      </c>
      <c r="BP129" s="70"/>
      <c r="BQ129" s="192" t="e">
        <f t="shared" si="205"/>
        <v>#VALUE!</v>
      </c>
      <c r="BR129" s="206">
        <f t="shared" si="206"/>
        <v>0</v>
      </c>
      <c r="BS129" s="70"/>
      <c r="BT129" s="208" t="e">
        <f t="shared" si="207"/>
        <v>#VALUE!</v>
      </c>
      <c r="BU129" s="207" t="e">
        <f t="shared" si="208"/>
        <v>#DIV/0!</v>
      </c>
      <c r="BV129" s="70"/>
      <c r="BW129" s="192" t="e">
        <f t="shared" si="209"/>
        <v>#VALUE!</v>
      </c>
      <c r="BX129" s="206">
        <f t="shared" si="210"/>
        <v>0</v>
      </c>
      <c r="BY129" s="70"/>
      <c r="BZ129" s="208" t="e">
        <f t="shared" si="211"/>
        <v>#VALUE!</v>
      </c>
      <c r="CA129" s="207" t="e">
        <f t="shared" si="212"/>
        <v>#DIV/0!</v>
      </c>
      <c r="CB129" s="70"/>
      <c r="CC129" s="192" t="e">
        <f t="shared" si="213"/>
        <v>#VALUE!</v>
      </c>
      <c r="CD129" s="206">
        <f t="shared" si="214"/>
        <v>0</v>
      </c>
      <c r="CE129" s="70"/>
      <c r="CF129" s="208" t="e">
        <f t="shared" si="215"/>
        <v>#VALUE!</v>
      </c>
      <c r="CG129" s="207" t="e">
        <f t="shared" si="216"/>
        <v>#DIV/0!</v>
      </c>
      <c r="CH129" s="70"/>
      <c r="CI129" s="192" t="e">
        <f t="shared" si="217"/>
        <v>#VALUE!</v>
      </c>
      <c r="CJ129" s="207">
        <f t="shared" si="218"/>
        <v>0</v>
      </c>
      <c r="CK129" s="70">
        <f t="shared" si="219"/>
        <v>0</v>
      </c>
      <c r="CL129" s="192" t="e">
        <f t="shared" si="220"/>
        <v>#VALUE!</v>
      </c>
      <c r="CM129" s="207" t="e">
        <f t="shared" si="221"/>
        <v>#DIV/0!</v>
      </c>
      <c r="CN129" s="70">
        <f t="shared" si="222"/>
        <v>0</v>
      </c>
      <c r="CO129" s="192" t="e">
        <f t="shared" si="223"/>
        <v>#VALUE!</v>
      </c>
      <c r="CP129" s="207">
        <f t="shared" si="224"/>
        <v>100</v>
      </c>
      <c r="CQ129" s="70">
        <f t="shared" si="225"/>
        <v>8</v>
      </c>
      <c r="CR129" s="192" t="e">
        <f t="shared" si="226"/>
        <v>#VALUE!</v>
      </c>
      <c r="CS129" s="207" t="e">
        <f t="shared" si="227"/>
        <v>#DIV/0!</v>
      </c>
      <c r="CT129" s="70">
        <f t="shared" si="228"/>
        <v>0</v>
      </c>
      <c r="CU129" s="192" t="e">
        <f t="shared" si="229"/>
        <v>#VALUE!</v>
      </c>
      <c r="CV129" s="202">
        <f t="shared" si="230"/>
        <v>0</v>
      </c>
      <c r="CW129" s="70">
        <f t="shared" si="231"/>
        <v>0</v>
      </c>
      <c r="CX129" s="192" t="e">
        <f t="shared" si="232"/>
        <v>#VALUE!</v>
      </c>
      <c r="CY129" s="202">
        <f t="shared" si="233"/>
        <v>1</v>
      </c>
      <c r="CZ129" s="70">
        <f t="shared" si="234"/>
        <v>8</v>
      </c>
      <c r="DA129" s="192" t="e">
        <f t="shared" si="235"/>
        <v>#VALUE!</v>
      </c>
      <c r="DB129" s="211"/>
    </row>
    <row r="130" spans="1:106" s="4" customFormat="1">
      <c r="A130" s="258" t="s">
        <v>1035</v>
      </c>
      <c r="B130" s="72" t="s">
        <v>696</v>
      </c>
      <c r="C130" s="67" t="s">
        <v>553</v>
      </c>
      <c r="D130" s="69" t="s">
        <v>618</v>
      </c>
      <c r="E130" s="33" t="s">
        <v>669</v>
      </c>
      <c r="F130" s="476">
        <v>23.38</v>
      </c>
      <c r="G130" s="496">
        <v>48</v>
      </c>
      <c r="H130" s="283">
        <f t="shared" si="164"/>
        <v>48</v>
      </c>
      <c r="I130" s="372">
        <f t="shared" si="164"/>
        <v>48</v>
      </c>
      <c r="J130" s="132">
        <f t="shared" si="165"/>
        <v>0</v>
      </c>
      <c r="K130" s="132">
        <f t="shared" si="166"/>
        <v>0</v>
      </c>
      <c r="L130" s="39" t="e">
        <f t="shared" si="167"/>
        <v>#VALUE!</v>
      </c>
      <c r="M130" s="40" t="e">
        <f t="shared" si="236"/>
        <v>#VALUE!</v>
      </c>
      <c r="N130" s="238" t="e">
        <f t="shared" si="168"/>
        <v>#VALUE!</v>
      </c>
      <c r="O130" s="238" t="e">
        <f t="shared" si="237"/>
        <v>#VALUE!</v>
      </c>
      <c r="P130" s="207">
        <f t="shared" si="170"/>
        <v>0</v>
      </c>
      <c r="Q130" s="70"/>
      <c r="R130" s="208" t="e">
        <f t="shared" si="171"/>
        <v>#VALUE!</v>
      </c>
      <c r="S130" s="207" t="e">
        <f t="shared" si="172"/>
        <v>#DIV/0!</v>
      </c>
      <c r="T130" s="70"/>
      <c r="U130" s="192" t="e">
        <f t="shared" si="173"/>
        <v>#VALUE!</v>
      </c>
      <c r="V130" s="206">
        <f t="shared" si="174"/>
        <v>0</v>
      </c>
      <c r="W130" s="70"/>
      <c r="X130" s="208" t="e">
        <f t="shared" si="175"/>
        <v>#VALUE!</v>
      </c>
      <c r="Y130" s="207" t="e">
        <f t="shared" si="176"/>
        <v>#DIV/0!</v>
      </c>
      <c r="Z130" s="70"/>
      <c r="AA130" s="192" t="e">
        <f t="shared" si="177"/>
        <v>#VALUE!</v>
      </c>
      <c r="AB130" s="206">
        <f t="shared" si="178"/>
        <v>0</v>
      </c>
      <c r="AC130" s="70"/>
      <c r="AD130" s="208" t="e">
        <f t="shared" si="179"/>
        <v>#VALUE!</v>
      </c>
      <c r="AE130" s="207" t="e">
        <f t="shared" si="180"/>
        <v>#DIV/0!</v>
      </c>
      <c r="AF130" s="70"/>
      <c r="AG130" s="192" t="e">
        <f t="shared" si="181"/>
        <v>#VALUE!</v>
      </c>
      <c r="AH130" s="206">
        <f t="shared" si="182"/>
        <v>0</v>
      </c>
      <c r="AI130" s="70"/>
      <c r="AJ130" s="208" t="e">
        <f t="shared" si="183"/>
        <v>#VALUE!</v>
      </c>
      <c r="AK130" s="207" t="e">
        <f t="shared" si="184"/>
        <v>#DIV/0!</v>
      </c>
      <c r="AL130" s="70"/>
      <c r="AM130" s="192" t="e">
        <f t="shared" si="185"/>
        <v>#VALUE!</v>
      </c>
      <c r="AN130" s="206">
        <f t="shared" si="186"/>
        <v>0</v>
      </c>
      <c r="AO130" s="70"/>
      <c r="AP130" s="208" t="e">
        <f t="shared" si="187"/>
        <v>#VALUE!</v>
      </c>
      <c r="AQ130" s="207" t="e">
        <f t="shared" si="188"/>
        <v>#DIV/0!</v>
      </c>
      <c r="AR130" s="70"/>
      <c r="AS130" s="192" t="e">
        <f t="shared" si="189"/>
        <v>#VALUE!</v>
      </c>
      <c r="AT130" s="206">
        <f t="shared" si="190"/>
        <v>0</v>
      </c>
      <c r="AU130" s="70"/>
      <c r="AV130" s="208" t="e">
        <f t="shared" si="191"/>
        <v>#VALUE!</v>
      </c>
      <c r="AW130" s="207" t="e">
        <f t="shared" si="192"/>
        <v>#DIV/0!</v>
      </c>
      <c r="AX130" s="70"/>
      <c r="AY130" s="192" t="e">
        <f t="shared" si="193"/>
        <v>#VALUE!</v>
      </c>
      <c r="AZ130" s="206">
        <f t="shared" si="194"/>
        <v>0</v>
      </c>
      <c r="BA130" s="70"/>
      <c r="BB130" s="208" t="e">
        <f t="shared" si="195"/>
        <v>#VALUE!</v>
      </c>
      <c r="BC130" s="207" t="e">
        <f t="shared" si="196"/>
        <v>#DIV/0!</v>
      </c>
      <c r="BD130" s="70"/>
      <c r="BE130" s="192" t="e">
        <f t="shared" si="197"/>
        <v>#VALUE!</v>
      </c>
      <c r="BF130" s="206">
        <f t="shared" si="198"/>
        <v>0</v>
      </c>
      <c r="BG130" s="70"/>
      <c r="BH130" s="208" t="e">
        <f t="shared" si="199"/>
        <v>#VALUE!</v>
      </c>
      <c r="BI130" s="207" t="e">
        <f t="shared" si="200"/>
        <v>#DIV/0!</v>
      </c>
      <c r="BJ130" s="70"/>
      <c r="BK130" s="192" t="e">
        <f t="shared" si="201"/>
        <v>#VALUE!</v>
      </c>
      <c r="BL130" s="206">
        <f t="shared" si="202"/>
        <v>0</v>
      </c>
      <c r="BM130" s="70"/>
      <c r="BN130" s="208" t="e">
        <f t="shared" si="203"/>
        <v>#VALUE!</v>
      </c>
      <c r="BO130" s="207" t="e">
        <f t="shared" si="204"/>
        <v>#DIV/0!</v>
      </c>
      <c r="BP130" s="70"/>
      <c r="BQ130" s="192" t="e">
        <f t="shared" si="205"/>
        <v>#VALUE!</v>
      </c>
      <c r="BR130" s="206">
        <f t="shared" si="206"/>
        <v>0</v>
      </c>
      <c r="BS130" s="70"/>
      <c r="BT130" s="208" t="e">
        <f t="shared" si="207"/>
        <v>#VALUE!</v>
      </c>
      <c r="BU130" s="207" t="e">
        <f t="shared" si="208"/>
        <v>#DIV/0!</v>
      </c>
      <c r="BV130" s="70"/>
      <c r="BW130" s="192" t="e">
        <f t="shared" si="209"/>
        <v>#VALUE!</v>
      </c>
      <c r="BX130" s="206">
        <f t="shared" si="210"/>
        <v>0</v>
      </c>
      <c r="BY130" s="70"/>
      <c r="BZ130" s="208" t="e">
        <f t="shared" si="211"/>
        <v>#VALUE!</v>
      </c>
      <c r="CA130" s="207" t="e">
        <f t="shared" si="212"/>
        <v>#DIV/0!</v>
      </c>
      <c r="CB130" s="70"/>
      <c r="CC130" s="192" t="e">
        <f t="shared" si="213"/>
        <v>#VALUE!</v>
      </c>
      <c r="CD130" s="206">
        <f t="shared" si="214"/>
        <v>0</v>
      </c>
      <c r="CE130" s="70"/>
      <c r="CF130" s="208" t="e">
        <f t="shared" si="215"/>
        <v>#VALUE!</v>
      </c>
      <c r="CG130" s="207" t="e">
        <f t="shared" si="216"/>
        <v>#DIV/0!</v>
      </c>
      <c r="CH130" s="70"/>
      <c r="CI130" s="192" t="e">
        <f t="shared" si="217"/>
        <v>#VALUE!</v>
      </c>
      <c r="CJ130" s="207">
        <f t="shared" si="218"/>
        <v>0</v>
      </c>
      <c r="CK130" s="70">
        <f t="shared" si="219"/>
        <v>0</v>
      </c>
      <c r="CL130" s="192" t="e">
        <f t="shared" si="220"/>
        <v>#VALUE!</v>
      </c>
      <c r="CM130" s="207" t="e">
        <f t="shared" si="221"/>
        <v>#DIV/0!</v>
      </c>
      <c r="CN130" s="70">
        <f t="shared" si="222"/>
        <v>0</v>
      </c>
      <c r="CO130" s="192" t="e">
        <f t="shared" si="223"/>
        <v>#VALUE!</v>
      </c>
      <c r="CP130" s="207">
        <f t="shared" si="224"/>
        <v>100</v>
      </c>
      <c r="CQ130" s="70">
        <f t="shared" si="225"/>
        <v>48</v>
      </c>
      <c r="CR130" s="192" t="e">
        <f t="shared" si="226"/>
        <v>#VALUE!</v>
      </c>
      <c r="CS130" s="207" t="e">
        <f t="shared" si="227"/>
        <v>#DIV/0!</v>
      </c>
      <c r="CT130" s="70">
        <f t="shared" si="228"/>
        <v>0</v>
      </c>
      <c r="CU130" s="192" t="e">
        <f t="shared" si="229"/>
        <v>#VALUE!</v>
      </c>
      <c r="CV130" s="202">
        <f t="shared" si="230"/>
        <v>0</v>
      </c>
      <c r="CW130" s="70">
        <f t="shared" si="231"/>
        <v>0</v>
      </c>
      <c r="CX130" s="192" t="e">
        <f t="shared" si="232"/>
        <v>#VALUE!</v>
      </c>
      <c r="CY130" s="202">
        <f t="shared" si="233"/>
        <v>1</v>
      </c>
      <c r="CZ130" s="70">
        <f t="shared" si="234"/>
        <v>48</v>
      </c>
      <c r="DA130" s="192" t="e">
        <f t="shared" si="235"/>
        <v>#VALUE!</v>
      </c>
      <c r="DB130" s="211"/>
    </row>
    <row r="131" spans="1:106" s="4" customFormat="1">
      <c r="A131" s="258" t="s">
        <v>1036</v>
      </c>
      <c r="B131" s="72" t="s">
        <v>696</v>
      </c>
      <c r="C131" s="67" t="s">
        <v>619</v>
      </c>
      <c r="D131" s="48" t="s">
        <v>570</v>
      </c>
      <c r="E131" s="33" t="s">
        <v>669</v>
      </c>
      <c r="F131" s="473">
        <v>257.48</v>
      </c>
      <c r="G131" s="496">
        <v>6</v>
      </c>
      <c r="H131" s="283">
        <f t="shared" si="164"/>
        <v>6</v>
      </c>
      <c r="I131" s="372">
        <f t="shared" si="164"/>
        <v>6</v>
      </c>
      <c r="J131" s="132">
        <f t="shared" si="165"/>
        <v>0</v>
      </c>
      <c r="K131" s="132">
        <f t="shared" si="166"/>
        <v>0</v>
      </c>
      <c r="L131" s="39" t="e">
        <f t="shared" si="167"/>
        <v>#VALUE!</v>
      </c>
      <c r="M131" s="40" t="e">
        <f t="shared" si="236"/>
        <v>#VALUE!</v>
      </c>
      <c r="N131" s="238" t="e">
        <f t="shared" si="168"/>
        <v>#VALUE!</v>
      </c>
      <c r="O131" s="238" t="e">
        <f t="shared" si="237"/>
        <v>#VALUE!</v>
      </c>
      <c r="P131" s="207">
        <f t="shared" si="170"/>
        <v>0</v>
      </c>
      <c r="Q131" s="70"/>
      <c r="R131" s="208" t="e">
        <f t="shared" si="171"/>
        <v>#VALUE!</v>
      </c>
      <c r="S131" s="207" t="e">
        <f t="shared" si="172"/>
        <v>#DIV/0!</v>
      </c>
      <c r="T131" s="70"/>
      <c r="U131" s="192" t="e">
        <f t="shared" si="173"/>
        <v>#VALUE!</v>
      </c>
      <c r="V131" s="206">
        <f t="shared" si="174"/>
        <v>0</v>
      </c>
      <c r="W131" s="70"/>
      <c r="X131" s="208" t="e">
        <f t="shared" si="175"/>
        <v>#VALUE!</v>
      </c>
      <c r="Y131" s="207" t="e">
        <f t="shared" si="176"/>
        <v>#DIV/0!</v>
      </c>
      <c r="Z131" s="70"/>
      <c r="AA131" s="192" t="e">
        <f t="shared" si="177"/>
        <v>#VALUE!</v>
      </c>
      <c r="AB131" s="206">
        <f t="shared" si="178"/>
        <v>0</v>
      </c>
      <c r="AC131" s="70"/>
      <c r="AD131" s="208" t="e">
        <f t="shared" si="179"/>
        <v>#VALUE!</v>
      </c>
      <c r="AE131" s="207" t="e">
        <f t="shared" si="180"/>
        <v>#DIV/0!</v>
      </c>
      <c r="AF131" s="70"/>
      <c r="AG131" s="192" t="e">
        <f t="shared" si="181"/>
        <v>#VALUE!</v>
      </c>
      <c r="AH131" s="206">
        <f t="shared" si="182"/>
        <v>0</v>
      </c>
      <c r="AI131" s="70"/>
      <c r="AJ131" s="208" t="e">
        <f t="shared" si="183"/>
        <v>#VALUE!</v>
      </c>
      <c r="AK131" s="207" t="e">
        <f t="shared" si="184"/>
        <v>#DIV/0!</v>
      </c>
      <c r="AL131" s="70"/>
      <c r="AM131" s="192" t="e">
        <f t="shared" si="185"/>
        <v>#VALUE!</v>
      </c>
      <c r="AN131" s="206">
        <f t="shared" si="186"/>
        <v>0</v>
      </c>
      <c r="AO131" s="70"/>
      <c r="AP131" s="208" t="e">
        <f t="shared" si="187"/>
        <v>#VALUE!</v>
      </c>
      <c r="AQ131" s="207" t="e">
        <f t="shared" si="188"/>
        <v>#DIV/0!</v>
      </c>
      <c r="AR131" s="70"/>
      <c r="AS131" s="192" t="e">
        <f t="shared" si="189"/>
        <v>#VALUE!</v>
      </c>
      <c r="AT131" s="206">
        <f t="shared" si="190"/>
        <v>0</v>
      </c>
      <c r="AU131" s="70"/>
      <c r="AV131" s="208" t="e">
        <f t="shared" si="191"/>
        <v>#VALUE!</v>
      </c>
      <c r="AW131" s="207" t="e">
        <f t="shared" si="192"/>
        <v>#DIV/0!</v>
      </c>
      <c r="AX131" s="70"/>
      <c r="AY131" s="192" t="e">
        <f t="shared" si="193"/>
        <v>#VALUE!</v>
      </c>
      <c r="AZ131" s="206">
        <f t="shared" si="194"/>
        <v>0</v>
      </c>
      <c r="BA131" s="70"/>
      <c r="BB131" s="208" t="e">
        <f t="shared" si="195"/>
        <v>#VALUE!</v>
      </c>
      <c r="BC131" s="207" t="e">
        <f t="shared" si="196"/>
        <v>#DIV/0!</v>
      </c>
      <c r="BD131" s="70"/>
      <c r="BE131" s="192" t="e">
        <f t="shared" si="197"/>
        <v>#VALUE!</v>
      </c>
      <c r="BF131" s="206">
        <f t="shared" si="198"/>
        <v>0</v>
      </c>
      <c r="BG131" s="70"/>
      <c r="BH131" s="208" t="e">
        <f t="shared" si="199"/>
        <v>#VALUE!</v>
      </c>
      <c r="BI131" s="207" t="e">
        <f t="shared" si="200"/>
        <v>#DIV/0!</v>
      </c>
      <c r="BJ131" s="70"/>
      <c r="BK131" s="192" t="e">
        <f t="shared" si="201"/>
        <v>#VALUE!</v>
      </c>
      <c r="BL131" s="206">
        <f t="shared" si="202"/>
        <v>0</v>
      </c>
      <c r="BM131" s="70"/>
      <c r="BN131" s="208" t="e">
        <f t="shared" si="203"/>
        <v>#VALUE!</v>
      </c>
      <c r="BO131" s="207" t="e">
        <f t="shared" si="204"/>
        <v>#DIV/0!</v>
      </c>
      <c r="BP131" s="70"/>
      <c r="BQ131" s="192" t="e">
        <f t="shared" si="205"/>
        <v>#VALUE!</v>
      </c>
      <c r="BR131" s="206">
        <f t="shared" si="206"/>
        <v>0</v>
      </c>
      <c r="BS131" s="70"/>
      <c r="BT131" s="208" t="e">
        <f t="shared" si="207"/>
        <v>#VALUE!</v>
      </c>
      <c r="BU131" s="207" t="e">
        <f t="shared" si="208"/>
        <v>#DIV/0!</v>
      </c>
      <c r="BV131" s="70"/>
      <c r="BW131" s="192" t="e">
        <f t="shared" si="209"/>
        <v>#VALUE!</v>
      </c>
      <c r="BX131" s="206">
        <f t="shared" si="210"/>
        <v>0</v>
      </c>
      <c r="BY131" s="70"/>
      <c r="BZ131" s="208" t="e">
        <f t="shared" si="211"/>
        <v>#VALUE!</v>
      </c>
      <c r="CA131" s="207" t="e">
        <f t="shared" si="212"/>
        <v>#DIV/0!</v>
      </c>
      <c r="CB131" s="70"/>
      <c r="CC131" s="192" t="e">
        <f t="shared" si="213"/>
        <v>#VALUE!</v>
      </c>
      <c r="CD131" s="206">
        <f t="shared" si="214"/>
        <v>0</v>
      </c>
      <c r="CE131" s="70"/>
      <c r="CF131" s="208" t="e">
        <f t="shared" si="215"/>
        <v>#VALUE!</v>
      </c>
      <c r="CG131" s="207" t="e">
        <f t="shared" si="216"/>
        <v>#DIV/0!</v>
      </c>
      <c r="CH131" s="70"/>
      <c r="CI131" s="192" t="e">
        <f t="shared" si="217"/>
        <v>#VALUE!</v>
      </c>
      <c r="CJ131" s="207">
        <f t="shared" si="218"/>
        <v>0</v>
      </c>
      <c r="CK131" s="70">
        <f t="shared" si="219"/>
        <v>0</v>
      </c>
      <c r="CL131" s="192" t="e">
        <f t="shared" si="220"/>
        <v>#VALUE!</v>
      </c>
      <c r="CM131" s="207" t="e">
        <f t="shared" si="221"/>
        <v>#DIV/0!</v>
      </c>
      <c r="CN131" s="70">
        <f t="shared" si="222"/>
        <v>0</v>
      </c>
      <c r="CO131" s="192" t="e">
        <f t="shared" si="223"/>
        <v>#VALUE!</v>
      </c>
      <c r="CP131" s="207">
        <f t="shared" si="224"/>
        <v>100</v>
      </c>
      <c r="CQ131" s="70">
        <f t="shared" si="225"/>
        <v>6</v>
      </c>
      <c r="CR131" s="192" t="e">
        <f t="shared" si="226"/>
        <v>#VALUE!</v>
      </c>
      <c r="CS131" s="207" t="e">
        <f t="shared" si="227"/>
        <v>#DIV/0!</v>
      </c>
      <c r="CT131" s="70">
        <f t="shared" si="228"/>
        <v>0</v>
      </c>
      <c r="CU131" s="192" t="e">
        <f t="shared" si="229"/>
        <v>#VALUE!</v>
      </c>
      <c r="CV131" s="202">
        <f t="shared" si="230"/>
        <v>0</v>
      </c>
      <c r="CW131" s="70">
        <f t="shared" si="231"/>
        <v>0</v>
      </c>
      <c r="CX131" s="192" t="e">
        <f t="shared" si="232"/>
        <v>#VALUE!</v>
      </c>
      <c r="CY131" s="202">
        <f t="shared" si="233"/>
        <v>1</v>
      </c>
      <c r="CZ131" s="70">
        <f t="shared" si="234"/>
        <v>6</v>
      </c>
      <c r="DA131" s="192" t="e">
        <f t="shared" si="235"/>
        <v>#VALUE!</v>
      </c>
      <c r="DB131" s="211"/>
    </row>
    <row r="132" spans="1:106" s="4" customFormat="1">
      <c r="A132" s="258" t="s">
        <v>1037</v>
      </c>
      <c r="B132" s="72" t="s">
        <v>696</v>
      </c>
      <c r="C132" s="67" t="s">
        <v>620</v>
      </c>
      <c r="D132" s="48" t="s">
        <v>571</v>
      </c>
      <c r="E132" s="33" t="s">
        <v>669</v>
      </c>
      <c r="F132" s="473">
        <v>4.7</v>
      </c>
      <c r="G132" s="496">
        <v>6</v>
      </c>
      <c r="H132" s="283">
        <f t="shared" si="164"/>
        <v>6</v>
      </c>
      <c r="I132" s="372">
        <f t="shared" si="164"/>
        <v>6</v>
      </c>
      <c r="J132" s="132">
        <f t="shared" si="165"/>
        <v>0</v>
      </c>
      <c r="K132" s="132">
        <f t="shared" si="166"/>
        <v>0</v>
      </c>
      <c r="L132" s="39" t="e">
        <f t="shared" si="167"/>
        <v>#VALUE!</v>
      </c>
      <c r="M132" s="40" t="e">
        <f t="shared" si="236"/>
        <v>#VALUE!</v>
      </c>
      <c r="N132" s="238" t="e">
        <f t="shared" si="168"/>
        <v>#VALUE!</v>
      </c>
      <c r="O132" s="238" t="e">
        <f t="shared" si="237"/>
        <v>#VALUE!</v>
      </c>
      <c r="P132" s="207">
        <f t="shared" si="170"/>
        <v>0</v>
      </c>
      <c r="Q132" s="70"/>
      <c r="R132" s="208" t="e">
        <f t="shared" si="171"/>
        <v>#VALUE!</v>
      </c>
      <c r="S132" s="207" t="e">
        <f t="shared" si="172"/>
        <v>#DIV/0!</v>
      </c>
      <c r="T132" s="70"/>
      <c r="U132" s="192" t="e">
        <f t="shared" si="173"/>
        <v>#VALUE!</v>
      </c>
      <c r="V132" s="206">
        <f t="shared" si="174"/>
        <v>0</v>
      </c>
      <c r="W132" s="70"/>
      <c r="X132" s="208" t="e">
        <f t="shared" si="175"/>
        <v>#VALUE!</v>
      </c>
      <c r="Y132" s="207" t="e">
        <f t="shared" si="176"/>
        <v>#DIV/0!</v>
      </c>
      <c r="Z132" s="70"/>
      <c r="AA132" s="192" t="e">
        <f t="shared" si="177"/>
        <v>#VALUE!</v>
      </c>
      <c r="AB132" s="206">
        <f t="shared" si="178"/>
        <v>0</v>
      </c>
      <c r="AC132" s="70"/>
      <c r="AD132" s="208" t="e">
        <f t="shared" si="179"/>
        <v>#VALUE!</v>
      </c>
      <c r="AE132" s="207" t="e">
        <f t="shared" si="180"/>
        <v>#DIV/0!</v>
      </c>
      <c r="AF132" s="70"/>
      <c r="AG132" s="192" t="e">
        <f t="shared" si="181"/>
        <v>#VALUE!</v>
      </c>
      <c r="AH132" s="206">
        <f t="shared" si="182"/>
        <v>0</v>
      </c>
      <c r="AI132" s="70"/>
      <c r="AJ132" s="208" t="e">
        <f t="shared" si="183"/>
        <v>#VALUE!</v>
      </c>
      <c r="AK132" s="207" t="e">
        <f t="shared" si="184"/>
        <v>#DIV/0!</v>
      </c>
      <c r="AL132" s="70"/>
      <c r="AM132" s="192" t="e">
        <f t="shared" si="185"/>
        <v>#VALUE!</v>
      </c>
      <c r="AN132" s="206">
        <f t="shared" si="186"/>
        <v>0</v>
      </c>
      <c r="AO132" s="70"/>
      <c r="AP132" s="208" t="e">
        <f t="shared" si="187"/>
        <v>#VALUE!</v>
      </c>
      <c r="AQ132" s="207" t="e">
        <f t="shared" si="188"/>
        <v>#DIV/0!</v>
      </c>
      <c r="AR132" s="70"/>
      <c r="AS132" s="192" t="e">
        <f t="shared" si="189"/>
        <v>#VALUE!</v>
      </c>
      <c r="AT132" s="206">
        <f t="shared" si="190"/>
        <v>0</v>
      </c>
      <c r="AU132" s="70"/>
      <c r="AV132" s="208" t="e">
        <f t="shared" si="191"/>
        <v>#VALUE!</v>
      </c>
      <c r="AW132" s="207" t="e">
        <f t="shared" si="192"/>
        <v>#DIV/0!</v>
      </c>
      <c r="AX132" s="70"/>
      <c r="AY132" s="192" t="e">
        <f t="shared" si="193"/>
        <v>#VALUE!</v>
      </c>
      <c r="AZ132" s="206">
        <f t="shared" si="194"/>
        <v>0</v>
      </c>
      <c r="BA132" s="70"/>
      <c r="BB132" s="208" t="e">
        <f t="shared" si="195"/>
        <v>#VALUE!</v>
      </c>
      <c r="BC132" s="207" t="e">
        <f t="shared" si="196"/>
        <v>#DIV/0!</v>
      </c>
      <c r="BD132" s="70"/>
      <c r="BE132" s="192" t="e">
        <f t="shared" si="197"/>
        <v>#VALUE!</v>
      </c>
      <c r="BF132" s="206">
        <f t="shared" si="198"/>
        <v>0</v>
      </c>
      <c r="BG132" s="70"/>
      <c r="BH132" s="208" t="e">
        <f t="shared" si="199"/>
        <v>#VALUE!</v>
      </c>
      <c r="BI132" s="207" t="e">
        <f t="shared" si="200"/>
        <v>#DIV/0!</v>
      </c>
      <c r="BJ132" s="70"/>
      <c r="BK132" s="192" t="e">
        <f t="shared" si="201"/>
        <v>#VALUE!</v>
      </c>
      <c r="BL132" s="206">
        <f t="shared" si="202"/>
        <v>0</v>
      </c>
      <c r="BM132" s="70"/>
      <c r="BN132" s="208" t="e">
        <f t="shared" si="203"/>
        <v>#VALUE!</v>
      </c>
      <c r="BO132" s="207" t="e">
        <f t="shared" si="204"/>
        <v>#DIV/0!</v>
      </c>
      <c r="BP132" s="70"/>
      <c r="BQ132" s="192" t="e">
        <f t="shared" si="205"/>
        <v>#VALUE!</v>
      </c>
      <c r="BR132" s="206">
        <f t="shared" si="206"/>
        <v>0</v>
      </c>
      <c r="BS132" s="70"/>
      <c r="BT132" s="208" t="e">
        <f t="shared" si="207"/>
        <v>#VALUE!</v>
      </c>
      <c r="BU132" s="207" t="e">
        <f t="shared" si="208"/>
        <v>#DIV/0!</v>
      </c>
      <c r="BV132" s="70"/>
      <c r="BW132" s="192" t="e">
        <f t="shared" si="209"/>
        <v>#VALUE!</v>
      </c>
      <c r="BX132" s="206">
        <f t="shared" si="210"/>
        <v>0</v>
      </c>
      <c r="BY132" s="70"/>
      <c r="BZ132" s="208" t="e">
        <f t="shared" si="211"/>
        <v>#VALUE!</v>
      </c>
      <c r="CA132" s="207" t="e">
        <f t="shared" si="212"/>
        <v>#DIV/0!</v>
      </c>
      <c r="CB132" s="70"/>
      <c r="CC132" s="192" t="e">
        <f t="shared" si="213"/>
        <v>#VALUE!</v>
      </c>
      <c r="CD132" s="206">
        <f t="shared" si="214"/>
        <v>0</v>
      </c>
      <c r="CE132" s="70"/>
      <c r="CF132" s="208" t="e">
        <f t="shared" si="215"/>
        <v>#VALUE!</v>
      </c>
      <c r="CG132" s="207" t="e">
        <f t="shared" si="216"/>
        <v>#DIV/0!</v>
      </c>
      <c r="CH132" s="70"/>
      <c r="CI132" s="192" t="e">
        <f t="shared" si="217"/>
        <v>#VALUE!</v>
      </c>
      <c r="CJ132" s="207">
        <f t="shared" si="218"/>
        <v>0</v>
      </c>
      <c r="CK132" s="70">
        <f t="shared" si="219"/>
        <v>0</v>
      </c>
      <c r="CL132" s="192" t="e">
        <f t="shared" si="220"/>
        <v>#VALUE!</v>
      </c>
      <c r="CM132" s="207" t="e">
        <f t="shared" si="221"/>
        <v>#DIV/0!</v>
      </c>
      <c r="CN132" s="70">
        <f t="shared" si="222"/>
        <v>0</v>
      </c>
      <c r="CO132" s="192" t="e">
        <f t="shared" si="223"/>
        <v>#VALUE!</v>
      </c>
      <c r="CP132" s="207">
        <f t="shared" si="224"/>
        <v>100</v>
      </c>
      <c r="CQ132" s="70">
        <f t="shared" si="225"/>
        <v>6</v>
      </c>
      <c r="CR132" s="192" t="e">
        <f t="shared" si="226"/>
        <v>#VALUE!</v>
      </c>
      <c r="CS132" s="207" t="e">
        <f t="shared" si="227"/>
        <v>#DIV/0!</v>
      </c>
      <c r="CT132" s="70">
        <f t="shared" si="228"/>
        <v>0</v>
      </c>
      <c r="CU132" s="192" t="e">
        <f t="shared" si="229"/>
        <v>#VALUE!</v>
      </c>
      <c r="CV132" s="202">
        <f t="shared" si="230"/>
        <v>0</v>
      </c>
      <c r="CW132" s="70">
        <f t="shared" si="231"/>
        <v>0</v>
      </c>
      <c r="CX132" s="192" t="e">
        <f t="shared" si="232"/>
        <v>#VALUE!</v>
      </c>
      <c r="CY132" s="202">
        <f t="shared" si="233"/>
        <v>1</v>
      </c>
      <c r="CZ132" s="70">
        <f t="shared" si="234"/>
        <v>6</v>
      </c>
      <c r="DA132" s="192" t="e">
        <f t="shared" si="235"/>
        <v>#VALUE!</v>
      </c>
      <c r="DB132" s="211"/>
    </row>
    <row r="133" spans="1:106" s="4" customFormat="1">
      <c r="A133" s="258" t="s">
        <v>1038</v>
      </c>
      <c r="B133" s="497" t="s">
        <v>621</v>
      </c>
      <c r="C133" s="304" t="s">
        <v>622</v>
      </c>
      <c r="D133" s="53" t="s">
        <v>572</v>
      </c>
      <c r="E133" s="33" t="s">
        <v>673</v>
      </c>
      <c r="F133" s="473">
        <v>12.72</v>
      </c>
      <c r="G133" s="495">
        <v>144</v>
      </c>
      <c r="H133" s="283">
        <f t="shared" ref="H133:I137" si="238">G133</f>
        <v>144</v>
      </c>
      <c r="I133" s="372">
        <f t="shared" si="238"/>
        <v>144</v>
      </c>
      <c r="J133" s="132">
        <f t="shared" ref="J133:K137" si="239">H133-G133</f>
        <v>0</v>
      </c>
      <c r="K133" s="132">
        <f t="shared" si="239"/>
        <v>0</v>
      </c>
      <c r="L133" s="39" t="e">
        <f>ROUND((F133*(1+$M$8))*(1+$G$8),2)</f>
        <v>#VALUE!</v>
      </c>
      <c r="M133" s="40" t="e">
        <f>TRUNC(L133*G133,2)</f>
        <v>#VALUE!</v>
      </c>
      <c r="N133" s="238" t="e">
        <f>TRUNC(L133*J133,2)</f>
        <v>#VALUE!</v>
      </c>
      <c r="O133" s="238" t="e">
        <f>TRUNC(L133*K133,2)</f>
        <v>#VALUE!</v>
      </c>
      <c r="P133" s="207">
        <f>Q133/$G133*100</f>
        <v>0</v>
      </c>
      <c r="Q133" s="70"/>
      <c r="R133" s="208" t="e">
        <f>TRUNC(Q133*$L133,2)</f>
        <v>#VALUE!</v>
      </c>
      <c r="S133" s="207" t="e">
        <f>T133/(IF($I133&lt;&gt;$H133,($J133+$K133),$J133))*100</f>
        <v>#DIV/0!</v>
      </c>
      <c r="T133" s="70"/>
      <c r="U133" s="192" t="e">
        <f>TRUNC(T133*$L133,2)</f>
        <v>#VALUE!</v>
      </c>
      <c r="V133" s="206">
        <f>W133/$G133*100</f>
        <v>0</v>
      </c>
      <c r="W133" s="70"/>
      <c r="X133" s="208" t="e">
        <f>TRUNC(W133*$L133,2)</f>
        <v>#VALUE!</v>
      </c>
      <c r="Y133" s="207" t="e">
        <f>Z133/(IF($I133&lt;&gt;$H133,($J133+$K133),$J133))*100</f>
        <v>#DIV/0!</v>
      </c>
      <c r="Z133" s="70"/>
      <c r="AA133" s="192" t="e">
        <f>TRUNC(Z133*$L133,2)</f>
        <v>#VALUE!</v>
      </c>
      <c r="AB133" s="206">
        <f>AC133/$G133*100</f>
        <v>0</v>
      </c>
      <c r="AC133" s="70"/>
      <c r="AD133" s="208" t="e">
        <f>TRUNC(AC133*$L133,2)</f>
        <v>#VALUE!</v>
      </c>
      <c r="AE133" s="207" t="e">
        <f>AF133/(IF($I133&lt;&gt;$H133,($J133+$K133),$J133))*100</f>
        <v>#DIV/0!</v>
      </c>
      <c r="AF133" s="70"/>
      <c r="AG133" s="192" t="e">
        <f>TRUNC(AF133*$L133,2)</f>
        <v>#VALUE!</v>
      </c>
      <c r="AH133" s="206">
        <f>AI133/$G133*100</f>
        <v>0</v>
      </c>
      <c r="AI133" s="70"/>
      <c r="AJ133" s="208" t="e">
        <f>TRUNC(AI133*$L133,2)</f>
        <v>#VALUE!</v>
      </c>
      <c r="AK133" s="207" t="e">
        <f>AL133/(IF($I133&lt;&gt;$H133,($J133+$K133),$J133))*100</f>
        <v>#DIV/0!</v>
      </c>
      <c r="AL133" s="70"/>
      <c r="AM133" s="192" t="e">
        <f>TRUNC(AL133*$L133,2)</f>
        <v>#VALUE!</v>
      </c>
      <c r="AN133" s="206">
        <f>AO133/$G133*100</f>
        <v>0</v>
      </c>
      <c r="AO133" s="70"/>
      <c r="AP133" s="208" t="e">
        <f>TRUNC(AO133*$L133,2)</f>
        <v>#VALUE!</v>
      </c>
      <c r="AQ133" s="207" t="e">
        <f>AR133/(IF($I133&lt;&gt;$H133,($J133+$K133),$J133))*100</f>
        <v>#DIV/0!</v>
      </c>
      <c r="AR133" s="70"/>
      <c r="AS133" s="192" t="e">
        <f>TRUNC(AR133*$L133,2)</f>
        <v>#VALUE!</v>
      </c>
      <c r="AT133" s="206">
        <f>AU133/$G133*100</f>
        <v>0</v>
      </c>
      <c r="AU133" s="70"/>
      <c r="AV133" s="208" t="e">
        <f>TRUNC(AU133*$L133,2)</f>
        <v>#VALUE!</v>
      </c>
      <c r="AW133" s="207" t="e">
        <f>AX133/(IF($I133&lt;&gt;$H133,($J133+$K133),$J133))*100</f>
        <v>#DIV/0!</v>
      </c>
      <c r="AX133" s="70"/>
      <c r="AY133" s="192" t="e">
        <f>TRUNC(AX133*$L133,2)</f>
        <v>#VALUE!</v>
      </c>
      <c r="AZ133" s="206">
        <f>BA133/$G133*100</f>
        <v>0</v>
      </c>
      <c r="BA133" s="70"/>
      <c r="BB133" s="208" t="e">
        <f>TRUNC(BA133*$L133,2)</f>
        <v>#VALUE!</v>
      </c>
      <c r="BC133" s="207" t="e">
        <f>BD133/(IF($I133&lt;&gt;$H133,($J133+$K133),$J133))*100</f>
        <v>#DIV/0!</v>
      </c>
      <c r="BD133" s="70"/>
      <c r="BE133" s="192" t="e">
        <f>TRUNC(BD133*$L133,2)</f>
        <v>#VALUE!</v>
      </c>
      <c r="BF133" s="206">
        <f>BG133/$G133*100</f>
        <v>0</v>
      </c>
      <c r="BG133" s="70"/>
      <c r="BH133" s="208" t="e">
        <f>TRUNC(BG133*$L133,2)</f>
        <v>#VALUE!</v>
      </c>
      <c r="BI133" s="207" t="e">
        <f>BJ133/(IF($I133&lt;&gt;$H133,($J133+$K133),$J133))*100</f>
        <v>#DIV/0!</v>
      </c>
      <c r="BJ133" s="70"/>
      <c r="BK133" s="192" t="e">
        <f>TRUNC(BJ133*$L133,2)</f>
        <v>#VALUE!</v>
      </c>
      <c r="BL133" s="206">
        <f>BM133/$G133*100</f>
        <v>0</v>
      </c>
      <c r="BM133" s="70"/>
      <c r="BN133" s="208" t="e">
        <f>TRUNC(BM133*$L133,2)</f>
        <v>#VALUE!</v>
      </c>
      <c r="BO133" s="207" t="e">
        <f>BP133/(IF($I133&lt;&gt;$H133,($J133+$K133),$J133))*100</f>
        <v>#DIV/0!</v>
      </c>
      <c r="BP133" s="70"/>
      <c r="BQ133" s="192" t="e">
        <f>TRUNC(BP133*$L133,2)</f>
        <v>#VALUE!</v>
      </c>
      <c r="BR133" s="206">
        <f>BS133/$G133*100</f>
        <v>0</v>
      </c>
      <c r="BS133" s="70"/>
      <c r="BT133" s="208" t="e">
        <f>TRUNC(BS133*$L133,2)</f>
        <v>#VALUE!</v>
      </c>
      <c r="BU133" s="207" t="e">
        <f>BV133/(IF($I133&lt;&gt;$H133,($J133+$K133),$J133))*100</f>
        <v>#DIV/0!</v>
      </c>
      <c r="BV133" s="70"/>
      <c r="BW133" s="192" t="e">
        <f>TRUNC(BV133*$L133,2)</f>
        <v>#VALUE!</v>
      </c>
      <c r="BX133" s="206">
        <f>BY133/$G133*100</f>
        <v>0</v>
      </c>
      <c r="BY133" s="70"/>
      <c r="BZ133" s="208" t="e">
        <f>TRUNC(BY133*$L133,2)</f>
        <v>#VALUE!</v>
      </c>
      <c r="CA133" s="207" t="e">
        <f>CB133/(IF($I133&lt;&gt;$H133,($J133+$K133),$J133))*100</f>
        <v>#DIV/0!</v>
      </c>
      <c r="CB133" s="70"/>
      <c r="CC133" s="192" t="e">
        <f>TRUNC(CB133*$L133,2)</f>
        <v>#VALUE!</v>
      </c>
      <c r="CD133" s="206">
        <f>CE133/$G133*100</f>
        <v>0</v>
      </c>
      <c r="CE133" s="70"/>
      <c r="CF133" s="208" t="e">
        <f>TRUNC(CE133*$L133,2)</f>
        <v>#VALUE!</v>
      </c>
      <c r="CG133" s="207" t="e">
        <f>CH133/(IF($I133&lt;&gt;$H133,($J133+$K133),$J133))*100</f>
        <v>#DIV/0!</v>
      </c>
      <c r="CH133" s="70"/>
      <c r="CI133" s="192" t="e">
        <f>TRUNC(CH133*$L133,2)</f>
        <v>#VALUE!</v>
      </c>
      <c r="CJ133" s="207">
        <f>CK133/$G133*100</f>
        <v>0</v>
      </c>
      <c r="CK133" s="70">
        <f>W133+Q133+AC133+AI133+AO133+AU133+BA133+BG133+BM133+BS133+BY133+CE133</f>
        <v>0</v>
      </c>
      <c r="CL133" s="192" t="e">
        <f>TRUNC(CK133*$L133,2)</f>
        <v>#VALUE!</v>
      </c>
      <c r="CM133" s="207" t="e">
        <f>CN133/(IF($K133&lt;&gt;0,($I133-$G133),($H133-$G133)))*100</f>
        <v>#DIV/0!</v>
      </c>
      <c r="CN133" s="70">
        <f>T133+Z133+AF133+AL133+AR133+AX133+BD133+BJ133+BP133+BV133+CB133+CH133</f>
        <v>0</v>
      </c>
      <c r="CO133" s="192" t="e">
        <f>TRUNC(CN133*$L133,2)</f>
        <v>#VALUE!</v>
      </c>
      <c r="CP133" s="207">
        <f>CQ133/$G133*100</f>
        <v>100</v>
      </c>
      <c r="CQ133" s="70">
        <f>G133-CK133</f>
        <v>144</v>
      </c>
      <c r="CR133" s="192" t="e">
        <f>TRUNC(CQ133*$L133,2)</f>
        <v>#VALUE!</v>
      </c>
      <c r="CS133" s="207" t="e">
        <f>CT133/(IF(I133&lt;&gt;H133,(I133-G133),(H133-G133)))*100</f>
        <v>#DIV/0!</v>
      </c>
      <c r="CT133" s="70">
        <f>(IF(I133&lt;&gt;H133,(I133-G133),(H133-G133)))-CN133</f>
        <v>0</v>
      </c>
      <c r="CU133" s="192" t="e">
        <f>TRUNC(CT133*$L133,2)</f>
        <v>#VALUE!</v>
      </c>
      <c r="CV133" s="202">
        <f t="shared" si="230"/>
        <v>0</v>
      </c>
      <c r="CW133" s="70">
        <f>CK133+CN133</f>
        <v>0</v>
      </c>
      <c r="CX133" s="192" t="e">
        <f>TRUNC(CW133*$L133,2)</f>
        <v>#VALUE!</v>
      </c>
      <c r="CY133" s="202">
        <f t="shared" si="233"/>
        <v>1</v>
      </c>
      <c r="CZ133" s="70">
        <f>CQ133+CT133</f>
        <v>144</v>
      </c>
      <c r="DA133" s="192" t="e">
        <f>TRUNC(CZ133*$L133,2)</f>
        <v>#VALUE!</v>
      </c>
      <c r="DB133" s="211"/>
    </row>
    <row r="134" spans="1:106" s="4" customFormat="1" ht="28.5">
      <c r="A134" s="258" t="s">
        <v>1039</v>
      </c>
      <c r="B134" s="72" t="s">
        <v>696</v>
      </c>
      <c r="C134" s="67" t="s">
        <v>623</v>
      </c>
      <c r="D134" s="69" t="s">
        <v>624</v>
      </c>
      <c r="E134" s="33" t="s">
        <v>673</v>
      </c>
      <c r="F134" s="476">
        <v>3</v>
      </c>
      <c r="G134" s="495">
        <v>245</v>
      </c>
      <c r="H134" s="283">
        <f t="shared" si="238"/>
        <v>245</v>
      </c>
      <c r="I134" s="372">
        <f t="shared" si="238"/>
        <v>245</v>
      </c>
      <c r="J134" s="132">
        <f t="shared" si="239"/>
        <v>0</v>
      </c>
      <c r="K134" s="132">
        <f t="shared" si="239"/>
        <v>0</v>
      </c>
      <c r="L134" s="39" t="e">
        <f>ROUND((F134*(1+$M$8))*(1+$G$8),2)</f>
        <v>#VALUE!</v>
      </c>
      <c r="M134" s="40" t="e">
        <f>TRUNC(L134*G134,2)</f>
        <v>#VALUE!</v>
      </c>
      <c r="N134" s="238" t="e">
        <f>TRUNC(L134*J134,2)</f>
        <v>#VALUE!</v>
      </c>
      <c r="O134" s="238" t="e">
        <f>TRUNC(L134*K134,2)</f>
        <v>#VALUE!</v>
      </c>
      <c r="P134" s="207">
        <f>Q134/$G134*100</f>
        <v>0</v>
      </c>
      <c r="Q134" s="70"/>
      <c r="R134" s="208" t="e">
        <f>TRUNC(Q134*$L134,2)</f>
        <v>#VALUE!</v>
      </c>
      <c r="S134" s="207" t="e">
        <f>T134/(IF($I134&lt;&gt;$H134,($J134+$K134),$J134))*100</f>
        <v>#DIV/0!</v>
      </c>
      <c r="T134" s="70"/>
      <c r="U134" s="192" t="e">
        <f>TRUNC(T134*$L134,2)</f>
        <v>#VALUE!</v>
      </c>
      <c r="V134" s="206">
        <f>W134/$G134*100</f>
        <v>0</v>
      </c>
      <c r="W134" s="70"/>
      <c r="X134" s="208" t="e">
        <f>TRUNC(W134*$L134,2)</f>
        <v>#VALUE!</v>
      </c>
      <c r="Y134" s="207" t="e">
        <f>Z134/(IF($I134&lt;&gt;$H134,($J134+$K134),$J134))*100</f>
        <v>#DIV/0!</v>
      </c>
      <c r="Z134" s="70"/>
      <c r="AA134" s="192" t="e">
        <f>TRUNC(Z134*$L134,2)</f>
        <v>#VALUE!</v>
      </c>
      <c r="AB134" s="206">
        <f>AC134/$G134*100</f>
        <v>0</v>
      </c>
      <c r="AC134" s="70"/>
      <c r="AD134" s="208" t="e">
        <f>TRUNC(AC134*$L134,2)</f>
        <v>#VALUE!</v>
      </c>
      <c r="AE134" s="207" t="e">
        <f>AF134/(IF($I134&lt;&gt;$H134,($J134+$K134),$J134))*100</f>
        <v>#DIV/0!</v>
      </c>
      <c r="AF134" s="70"/>
      <c r="AG134" s="192" t="e">
        <f>TRUNC(AF134*$L134,2)</f>
        <v>#VALUE!</v>
      </c>
      <c r="AH134" s="206">
        <f>AI134/$G134*100</f>
        <v>0</v>
      </c>
      <c r="AI134" s="70"/>
      <c r="AJ134" s="208" t="e">
        <f>TRUNC(AI134*$L134,2)</f>
        <v>#VALUE!</v>
      </c>
      <c r="AK134" s="207" t="e">
        <f>AL134/(IF($I134&lt;&gt;$H134,($J134+$K134),$J134))*100</f>
        <v>#DIV/0!</v>
      </c>
      <c r="AL134" s="70"/>
      <c r="AM134" s="192" t="e">
        <f>TRUNC(AL134*$L134,2)</f>
        <v>#VALUE!</v>
      </c>
      <c r="AN134" s="206">
        <f>AO134/$G134*100</f>
        <v>0</v>
      </c>
      <c r="AO134" s="70"/>
      <c r="AP134" s="208" t="e">
        <f>TRUNC(AO134*$L134,2)</f>
        <v>#VALUE!</v>
      </c>
      <c r="AQ134" s="207" t="e">
        <f>AR134/(IF($I134&lt;&gt;$H134,($J134+$K134),$J134))*100</f>
        <v>#DIV/0!</v>
      </c>
      <c r="AR134" s="70"/>
      <c r="AS134" s="192" t="e">
        <f>TRUNC(AR134*$L134,2)</f>
        <v>#VALUE!</v>
      </c>
      <c r="AT134" s="206">
        <f>AU134/$G134*100</f>
        <v>0</v>
      </c>
      <c r="AU134" s="70"/>
      <c r="AV134" s="208" t="e">
        <f>TRUNC(AU134*$L134,2)</f>
        <v>#VALUE!</v>
      </c>
      <c r="AW134" s="207" t="e">
        <f>AX134/(IF($I134&lt;&gt;$H134,($J134+$K134),$J134))*100</f>
        <v>#DIV/0!</v>
      </c>
      <c r="AX134" s="70"/>
      <c r="AY134" s="192" t="e">
        <f>TRUNC(AX134*$L134,2)</f>
        <v>#VALUE!</v>
      </c>
      <c r="AZ134" s="206">
        <f>BA134/$G134*100</f>
        <v>0</v>
      </c>
      <c r="BA134" s="70"/>
      <c r="BB134" s="208" t="e">
        <f>TRUNC(BA134*$L134,2)</f>
        <v>#VALUE!</v>
      </c>
      <c r="BC134" s="207" t="e">
        <f>BD134/(IF($I134&lt;&gt;$H134,($J134+$K134),$J134))*100</f>
        <v>#DIV/0!</v>
      </c>
      <c r="BD134" s="70"/>
      <c r="BE134" s="192" t="e">
        <f>TRUNC(BD134*$L134,2)</f>
        <v>#VALUE!</v>
      </c>
      <c r="BF134" s="206">
        <f>BG134/$G134*100</f>
        <v>0</v>
      </c>
      <c r="BG134" s="70"/>
      <c r="BH134" s="208" t="e">
        <f>TRUNC(BG134*$L134,2)</f>
        <v>#VALUE!</v>
      </c>
      <c r="BI134" s="207" t="e">
        <f>BJ134/(IF($I134&lt;&gt;$H134,($J134+$K134),$J134))*100</f>
        <v>#DIV/0!</v>
      </c>
      <c r="BJ134" s="70"/>
      <c r="BK134" s="192" t="e">
        <f>TRUNC(BJ134*$L134,2)</f>
        <v>#VALUE!</v>
      </c>
      <c r="BL134" s="206">
        <f>BM134/$G134*100</f>
        <v>0</v>
      </c>
      <c r="BM134" s="70"/>
      <c r="BN134" s="208" t="e">
        <f>TRUNC(BM134*$L134,2)</f>
        <v>#VALUE!</v>
      </c>
      <c r="BO134" s="207" t="e">
        <f>BP134/(IF($I134&lt;&gt;$H134,($J134+$K134),$J134))*100</f>
        <v>#DIV/0!</v>
      </c>
      <c r="BP134" s="70"/>
      <c r="BQ134" s="192" t="e">
        <f>TRUNC(BP134*$L134,2)</f>
        <v>#VALUE!</v>
      </c>
      <c r="BR134" s="206">
        <f>BS134/$G134*100</f>
        <v>0</v>
      </c>
      <c r="BS134" s="70"/>
      <c r="BT134" s="208" t="e">
        <f>TRUNC(BS134*$L134,2)</f>
        <v>#VALUE!</v>
      </c>
      <c r="BU134" s="207" t="e">
        <f>BV134/(IF($I134&lt;&gt;$H134,($J134+$K134),$J134))*100</f>
        <v>#DIV/0!</v>
      </c>
      <c r="BV134" s="70"/>
      <c r="BW134" s="192" t="e">
        <f>TRUNC(BV134*$L134,2)</f>
        <v>#VALUE!</v>
      </c>
      <c r="BX134" s="206">
        <f>BY134/$G134*100</f>
        <v>0</v>
      </c>
      <c r="BY134" s="70"/>
      <c r="BZ134" s="208" t="e">
        <f>TRUNC(BY134*$L134,2)</f>
        <v>#VALUE!</v>
      </c>
      <c r="CA134" s="207" t="e">
        <f>CB134/(IF($I134&lt;&gt;$H134,($J134+$K134),$J134))*100</f>
        <v>#DIV/0!</v>
      </c>
      <c r="CB134" s="70"/>
      <c r="CC134" s="192" t="e">
        <f>TRUNC(CB134*$L134,2)</f>
        <v>#VALUE!</v>
      </c>
      <c r="CD134" s="206">
        <f>CE134/$G134*100</f>
        <v>0</v>
      </c>
      <c r="CE134" s="70"/>
      <c r="CF134" s="208" t="e">
        <f>TRUNC(CE134*$L134,2)</f>
        <v>#VALUE!</v>
      </c>
      <c r="CG134" s="207" t="e">
        <f>CH134/(IF($I134&lt;&gt;$H134,($J134+$K134),$J134))*100</f>
        <v>#DIV/0!</v>
      </c>
      <c r="CH134" s="70"/>
      <c r="CI134" s="192" t="e">
        <f>TRUNC(CH134*$L134,2)</f>
        <v>#VALUE!</v>
      </c>
      <c r="CJ134" s="207">
        <f>CK134/$G134*100</f>
        <v>0</v>
      </c>
      <c r="CK134" s="70">
        <f>W134+Q134+AC134+AI134+AO134+AU134+BA134+BG134+BM134+BS134+BY134+CE134</f>
        <v>0</v>
      </c>
      <c r="CL134" s="192" t="e">
        <f>TRUNC(CK134*$L134,2)</f>
        <v>#VALUE!</v>
      </c>
      <c r="CM134" s="207" t="e">
        <f>CN134/(IF($K134&lt;&gt;0,($I134-$G134),($H134-$G134)))*100</f>
        <v>#DIV/0!</v>
      </c>
      <c r="CN134" s="70">
        <f>T134+Z134+AF134+AL134+AR134+AX134+BD134+BJ134+BP134+BV134+CB134+CH134</f>
        <v>0</v>
      </c>
      <c r="CO134" s="192" t="e">
        <f>TRUNC(CN134*$L134,2)</f>
        <v>#VALUE!</v>
      </c>
      <c r="CP134" s="207">
        <f>CQ134/$G134*100</f>
        <v>100</v>
      </c>
      <c r="CQ134" s="70">
        <f>G134-CK134</f>
        <v>245</v>
      </c>
      <c r="CR134" s="192" t="e">
        <f>TRUNC(CQ134*$L134,2)</f>
        <v>#VALUE!</v>
      </c>
      <c r="CS134" s="207" t="e">
        <f>CT134/(IF(I134&lt;&gt;H134,(I134-G134),(H134-G134)))*100</f>
        <v>#DIV/0!</v>
      </c>
      <c r="CT134" s="70">
        <f>(IF(I134&lt;&gt;H134,(I134-G134),(H134-G134)))-CN134</f>
        <v>0</v>
      </c>
      <c r="CU134" s="192" t="e">
        <f>TRUNC(CT134*$L134,2)</f>
        <v>#VALUE!</v>
      </c>
      <c r="CV134" s="202">
        <f t="shared" si="230"/>
        <v>0</v>
      </c>
      <c r="CW134" s="70">
        <f>CK134+CN134</f>
        <v>0</v>
      </c>
      <c r="CX134" s="192" t="e">
        <f>TRUNC(CW134*$L134,2)</f>
        <v>#VALUE!</v>
      </c>
      <c r="CY134" s="202">
        <f t="shared" si="233"/>
        <v>1</v>
      </c>
      <c r="CZ134" s="70">
        <f>CQ134+CT134</f>
        <v>245</v>
      </c>
      <c r="DA134" s="192" t="e">
        <f>TRUNC(CZ134*$L134,2)</f>
        <v>#VALUE!</v>
      </c>
      <c r="DB134" s="211"/>
    </row>
    <row r="135" spans="1:106" s="4" customFormat="1">
      <c r="A135" s="258" t="s">
        <v>1040</v>
      </c>
      <c r="B135" s="72" t="s">
        <v>696</v>
      </c>
      <c r="C135" s="67" t="s">
        <v>625</v>
      </c>
      <c r="D135" s="48" t="s">
        <v>626</v>
      </c>
      <c r="E135" s="33" t="s">
        <v>669</v>
      </c>
      <c r="F135" s="473">
        <v>836.09</v>
      </c>
      <c r="G135" s="495">
        <v>6</v>
      </c>
      <c r="H135" s="283">
        <f t="shared" si="238"/>
        <v>6</v>
      </c>
      <c r="I135" s="372">
        <f t="shared" si="238"/>
        <v>6</v>
      </c>
      <c r="J135" s="132">
        <f t="shared" si="239"/>
        <v>0</v>
      </c>
      <c r="K135" s="132">
        <f t="shared" si="239"/>
        <v>0</v>
      </c>
      <c r="L135" s="39" t="e">
        <f>ROUND((F135*(1+$M$8))*(1+$G$8),2)</f>
        <v>#VALUE!</v>
      </c>
      <c r="M135" s="40" t="e">
        <f>TRUNC(L135*G135,2)</f>
        <v>#VALUE!</v>
      </c>
      <c r="N135" s="238" t="e">
        <f>TRUNC(L135*J135,2)</f>
        <v>#VALUE!</v>
      </c>
      <c r="O135" s="238" t="e">
        <f>TRUNC(L135*K135,2)</f>
        <v>#VALUE!</v>
      </c>
      <c r="P135" s="207">
        <f>Q135/$G135*100</f>
        <v>0</v>
      </c>
      <c r="Q135" s="70"/>
      <c r="R135" s="208" t="e">
        <f>TRUNC(Q135*$L135,2)</f>
        <v>#VALUE!</v>
      </c>
      <c r="S135" s="207" t="e">
        <f>T135/(IF($I135&lt;&gt;$H135,($J135+$K135),$J135))*100</f>
        <v>#DIV/0!</v>
      </c>
      <c r="T135" s="70"/>
      <c r="U135" s="192" t="e">
        <f>TRUNC(T135*$L135,2)</f>
        <v>#VALUE!</v>
      </c>
      <c r="V135" s="206">
        <f>W135/$G135*100</f>
        <v>0</v>
      </c>
      <c r="W135" s="70"/>
      <c r="X135" s="208" t="e">
        <f>TRUNC(W135*$L135,2)</f>
        <v>#VALUE!</v>
      </c>
      <c r="Y135" s="207" t="e">
        <f>Z135/(IF($I135&lt;&gt;$H135,($J135+$K135),$J135))*100</f>
        <v>#DIV/0!</v>
      </c>
      <c r="Z135" s="70"/>
      <c r="AA135" s="192" t="e">
        <f>TRUNC(Z135*$L135,2)</f>
        <v>#VALUE!</v>
      </c>
      <c r="AB135" s="206">
        <f>AC135/$G135*100</f>
        <v>0</v>
      </c>
      <c r="AC135" s="70"/>
      <c r="AD135" s="208" t="e">
        <f>TRUNC(AC135*$L135,2)</f>
        <v>#VALUE!</v>
      </c>
      <c r="AE135" s="207" t="e">
        <f>AF135/(IF($I135&lt;&gt;$H135,($J135+$K135),$J135))*100</f>
        <v>#DIV/0!</v>
      </c>
      <c r="AF135" s="70"/>
      <c r="AG135" s="192" t="e">
        <f>TRUNC(AF135*$L135,2)</f>
        <v>#VALUE!</v>
      </c>
      <c r="AH135" s="206">
        <f>AI135/$G135*100</f>
        <v>0</v>
      </c>
      <c r="AI135" s="70"/>
      <c r="AJ135" s="208" t="e">
        <f>TRUNC(AI135*$L135,2)</f>
        <v>#VALUE!</v>
      </c>
      <c r="AK135" s="207" t="e">
        <f>AL135/(IF($I135&lt;&gt;$H135,($J135+$K135),$J135))*100</f>
        <v>#DIV/0!</v>
      </c>
      <c r="AL135" s="70"/>
      <c r="AM135" s="192" t="e">
        <f>TRUNC(AL135*$L135,2)</f>
        <v>#VALUE!</v>
      </c>
      <c r="AN135" s="206">
        <f>AO135/$G135*100</f>
        <v>0</v>
      </c>
      <c r="AO135" s="70"/>
      <c r="AP135" s="208" t="e">
        <f>TRUNC(AO135*$L135,2)</f>
        <v>#VALUE!</v>
      </c>
      <c r="AQ135" s="207" t="e">
        <f>AR135/(IF($I135&lt;&gt;$H135,($J135+$K135),$J135))*100</f>
        <v>#DIV/0!</v>
      </c>
      <c r="AR135" s="70"/>
      <c r="AS135" s="192" t="e">
        <f>TRUNC(AR135*$L135,2)</f>
        <v>#VALUE!</v>
      </c>
      <c r="AT135" s="206">
        <f>AU135/$G135*100</f>
        <v>0</v>
      </c>
      <c r="AU135" s="70"/>
      <c r="AV135" s="208" t="e">
        <f>TRUNC(AU135*$L135,2)</f>
        <v>#VALUE!</v>
      </c>
      <c r="AW135" s="207" t="e">
        <f>AX135/(IF($I135&lt;&gt;$H135,($J135+$K135),$J135))*100</f>
        <v>#DIV/0!</v>
      </c>
      <c r="AX135" s="70"/>
      <c r="AY135" s="192" t="e">
        <f>TRUNC(AX135*$L135,2)</f>
        <v>#VALUE!</v>
      </c>
      <c r="AZ135" s="206">
        <f>BA135/$G135*100</f>
        <v>0</v>
      </c>
      <c r="BA135" s="70"/>
      <c r="BB135" s="208" t="e">
        <f>TRUNC(BA135*$L135,2)</f>
        <v>#VALUE!</v>
      </c>
      <c r="BC135" s="207" t="e">
        <f>BD135/(IF($I135&lt;&gt;$H135,($J135+$K135),$J135))*100</f>
        <v>#DIV/0!</v>
      </c>
      <c r="BD135" s="70"/>
      <c r="BE135" s="192" t="e">
        <f>TRUNC(BD135*$L135,2)</f>
        <v>#VALUE!</v>
      </c>
      <c r="BF135" s="206">
        <f>BG135/$G135*100</f>
        <v>0</v>
      </c>
      <c r="BG135" s="70"/>
      <c r="BH135" s="208" t="e">
        <f>TRUNC(BG135*$L135,2)</f>
        <v>#VALUE!</v>
      </c>
      <c r="BI135" s="207" t="e">
        <f>BJ135/(IF($I135&lt;&gt;$H135,($J135+$K135),$J135))*100</f>
        <v>#DIV/0!</v>
      </c>
      <c r="BJ135" s="70"/>
      <c r="BK135" s="192" t="e">
        <f>TRUNC(BJ135*$L135,2)</f>
        <v>#VALUE!</v>
      </c>
      <c r="BL135" s="206">
        <f>BM135/$G135*100</f>
        <v>0</v>
      </c>
      <c r="BM135" s="70"/>
      <c r="BN135" s="208" t="e">
        <f>TRUNC(BM135*$L135,2)</f>
        <v>#VALUE!</v>
      </c>
      <c r="BO135" s="207" t="e">
        <f>BP135/(IF($I135&lt;&gt;$H135,($J135+$K135),$J135))*100</f>
        <v>#DIV/0!</v>
      </c>
      <c r="BP135" s="70"/>
      <c r="BQ135" s="192" t="e">
        <f>TRUNC(BP135*$L135,2)</f>
        <v>#VALUE!</v>
      </c>
      <c r="BR135" s="206">
        <f>BS135/$G135*100</f>
        <v>0</v>
      </c>
      <c r="BS135" s="70"/>
      <c r="BT135" s="208" t="e">
        <f>TRUNC(BS135*$L135,2)</f>
        <v>#VALUE!</v>
      </c>
      <c r="BU135" s="207" t="e">
        <f>BV135/(IF($I135&lt;&gt;$H135,($J135+$K135),$J135))*100</f>
        <v>#DIV/0!</v>
      </c>
      <c r="BV135" s="70"/>
      <c r="BW135" s="192" t="e">
        <f>TRUNC(BV135*$L135,2)</f>
        <v>#VALUE!</v>
      </c>
      <c r="BX135" s="206">
        <f>BY135/$G135*100</f>
        <v>0</v>
      </c>
      <c r="BY135" s="70"/>
      <c r="BZ135" s="208" t="e">
        <f>TRUNC(BY135*$L135,2)</f>
        <v>#VALUE!</v>
      </c>
      <c r="CA135" s="207" t="e">
        <f>CB135/(IF($I135&lt;&gt;$H135,($J135+$K135),$J135))*100</f>
        <v>#DIV/0!</v>
      </c>
      <c r="CB135" s="70"/>
      <c r="CC135" s="192" t="e">
        <f>TRUNC(CB135*$L135,2)</f>
        <v>#VALUE!</v>
      </c>
      <c r="CD135" s="206">
        <f>CE135/$G135*100</f>
        <v>0</v>
      </c>
      <c r="CE135" s="70"/>
      <c r="CF135" s="208" t="e">
        <f>TRUNC(CE135*$L135,2)</f>
        <v>#VALUE!</v>
      </c>
      <c r="CG135" s="207" t="e">
        <f>CH135/(IF($I135&lt;&gt;$H135,($J135+$K135),$J135))*100</f>
        <v>#DIV/0!</v>
      </c>
      <c r="CH135" s="70"/>
      <c r="CI135" s="192" t="e">
        <f>TRUNC(CH135*$L135,2)</f>
        <v>#VALUE!</v>
      </c>
      <c r="CJ135" s="207">
        <f>CK135/$G135*100</f>
        <v>0</v>
      </c>
      <c r="CK135" s="70">
        <f>W135+Q135+AC135+AI135+AO135+AU135+BA135+BG135+BM135+BS135+BY135+CE135</f>
        <v>0</v>
      </c>
      <c r="CL135" s="192" t="e">
        <f>TRUNC(CK135*$L135,2)</f>
        <v>#VALUE!</v>
      </c>
      <c r="CM135" s="207" t="e">
        <f>CN135/(IF($K135&lt;&gt;0,($I135-$G135),($H135-$G135)))*100</f>
        <v>#DIV/0!</v>
      </c>
      <c r="CN135" s="70">
        <f>T135+Z135+AF135+AL135+AR135+AX135+BD135+BJ135+BP135+BV135+CB135+CH135</f>
        <v>0</v>
      </c>
      <c r="CO135" s="192" t="e">
        <f>TRUNC(CN135*$L135,2)</f>
        <v>#VALUE!</v>
      </c>
      <c r="CP135" s="207">
        <f>CQ135/$G135*100</f>
        <v>100</v>
      </c>
      <c r="CQ135" s="70">
        <f>G135-CK135</f>
        <v>6</v>
      </c>
      <c r="CR135" s="192" t="e">
        <f>TRUNC(CQ135*$L135,2)</f>
        <v>#VALUE!</v>
      </c>
      <c r="CS135" s="207" t="e">
        <f>CT135/(IF(I135&lt;&gt;H135,(I135-G135),(H135-G135)))*100</f>
        <v>#DIV/0!</v>
      </c>
      <c r="CT135" s="70">
        <f>(IF(I135&lt;&gt;H135,(I135-G135),(H135-G135)))-CN135</f>
        <v>0</v>
      </c>
      <c r="CU135" s="192" t="e">
        <f>TRUNC(CT135*$L135,2)</f>
        <v>#VALUE!</v>
      </c>
      <c r="CV135" s="202">
        <f t="shared" si="230"/>
        <v>0</v>
      </c>
      <c r="CW135" s="70">
        <f>CK135+CN135</f>
        <v>0</v>
      </c>
      <c r="CX135" s="192" t="e">
        <f>TRUNC(CW135*$L135,2)</f>
        <v>#VALUE!</v>
      </c>
      <c r="CY135" s="202">
        <f t="shared" si="233"/>
        <v>1</v>
      </c>
      <c r="CZ135" s="70">
        <f>CQ135+CT135</f>
        <v>6</v>
      </c>
      <c r="DA135" s="192" t="e">
        <f>TRUNC(CZ135*$L135,2)</f>
        <v>#VALUE!</v>
      </c>
      <c r="DB135" s="211"/>
    </row>
    <row r="136" spans="1:106" s="4" customFormat="1">
      <c r="A136" s="258" t="s">
        <v>1041</v>
      </c>
      <c r="B136" s="72" t="s">
        <v>696</v>
      </c>
      <c r="C136" s="67" t="s">
        <v>627</v>
      </c>
      <c r="D136" s="48" t="s">
        <v>573</v>
      </c>
      <c r="E136" s="33" t="s">
        <v>669</v>
      </c>
      <c r="F136" s="473">
        <v>8</v>
      </c>
      <c r="G136" s="495">
        <v>8</v>
      </c>
      <c r="H136" s="283">
        <f t="shared" si="238"/>
        <v>8</v>
      </c>
      <c r="I136" s="372">
        <f t="shared" si="238"/>
        <v>8</v>
      </c>
      <c r="J136" s="132">
        <f t="shared" si="239"/>
        <v>0</v>
      </c>
      <c r="K136" s="132">
        <f t="shared" si="239"/>
        <v>0</v>
      </c>
      <c r="L136" s="39" t="e">
        <f>ROUND((F136*(1+$M$8))*(1+$G$8),2)</f>
        <v>#VALUE!</v>
      </c>
      <c r="M136" s="40" t="e">
        <f>TRUNC(L136*G136,2)</f>
        <v>#VALUE!</v>
      </c>
      <c r="N136" s="238" t="e">
        <f>TRUNC(L136*J136,2)</f>
        <v>#VALUE!</v>
      </c>
      <c r="O136" s="238" t="e">
        <f>TRUNC(L136*K136,2)</f>
        <v>#VALUE!</v>
      </c>
      <c r="P136" s="207">
        <f>Q136/$G136*100</f>
        <v>0</v>
      </c>
      <c r="Q136" s="70"/>
      <c r="R136" s="208" t="e">
        <f>TRUNC(Q136*$L136,2)</f>
        <v>#VALUE!</v>
      </c>
      <c r="S136" s="207" t="e">
        <f>T136/(IF($I136&lt;&gt;$H136,($J136+$K136),$J136))*100</f>
        <v>#DIV/0!</v>
      </c>
      <c r="T136" s="70"/>
      <c r="U136" s="192" t="e">
        <f>TRUNC(T136*$L136,2)</f>
        <v>#VALUE!</v>
      </c>
      <c r="V136" s="206">
        <f>W136/$G136*100</f>
        <v>0</v>
      </c>
      <c r="W136" s="70"/>
      <c r="X136" s="208" t="e">
        <f>TRUNC(W136*$L136,2)</f>
        <v>#VALUE!</v>
      </c>
      <c r="Y136" s="207" t="e">
        <f>Z136/(IF($I136&lt;&gt;$H136,($J136+$K136),$J136))*100</f>
        <v>#DIV/0!</v>
      </c>
      <c r="Z136" s="70"/>
      <c r="AA136" s="192" t="e">
        <f>TRUNC(Z136*$L136,2)</f>
        <v>#VALUE!</v>
      </c>
      <c r="AB136" s="206">
        <f>AC136/$G136*100</f>
        <v>0</v>
      </c>
      <c r="AC136" s="70"/>
      <c r="AD136" s="208" t="e">
        <f>TRUNC(AC136*$L136,2)</f>
        <v>#VALUE!</v>
      </c>
      <c r="AE136" s="207" t="e">
        <f>AF136/(IF($I136&lt;&gt;$H136,($J136+$K136),$J136))*100</f>
        <v>#DIV/0!</v>
      </c>
      <c r="AF136" s="70"/>
      <c r="AG136" s="192" t="e">
        <f>TRUNC(AF136*$L136,2)</f>
        <v>#VALUE!</v>
      </c>
      <c r="AH136" s="206">
        <f>AI136/$G136*100</f>
        <v>0</v>
      </c>
      <c r="AI136" s="70"/>
      <c r="AJ136" s="208" t="e">
        <f>TRUNC(AI136*$L136,2)</f>
        <v>#VALUE!</v>
      </c>
      <c r="AK136" s="207" t="e">
        <f>AL136/(IF($I136&lt;&gt;$H136,($J136+$K136),$J136))*100</f>
        <v>#DIV/0!</v>
      </c>
      <c r="AL136" s="70"/>
      <c r="AM136" s="192" t="e">
        <f>TRUNC(AL136*$L136,2)</f>
        <v>#VALUE!</v>
      </c>
      <c r="AN136" s="206">
        <f>AO136/$G136*100</f>
        <v>0</v>
      </c>
      <c r="AO136" s="70"/>
      <c r="AP136" s="208" t="e">
        <f>TRUNC(AO136*$L136,2)</f>
        <v>#VALUE!</v>
      </c>
      <c r="AQ136" s="207" t="e">
        <f>AR136/(IF($I136&lt;&gt;$H136,($J136+$K136),$J136))*100</f>
        <v>#DIV/0!</v>
      </c>
      <c r="AR136" s="70"/>
      <c r="AS136" s="192" t="e">
        <f>TRUNC(AR136*$L136,2)</f>
        <v>#VALUE!</v>
      </c>
      <c r="AT136" s="206">
        <f>AU136/$G136*100</f>
        <v>0</v>
      </c>
      <c r="AU136" s="70"/>
      <c r="AV136" s="208" t="e">
        <f>TRUNC(AU136*$L136,2)</f>
        <v>#VALUE!</v>
      </c>
      <c r="AW136" s="207" t="e">
        <f>AX136/(IF($I136&lt;&gt;$H136,($J136+$K136),$J136))*100</f>
        <v>#DIV/0!</v>
      </c>
      <c r="AX136" s="70"/>
      <c r="AY136" s="192" t="e">
        <f>TRUNC(AX136*$L136,2)</f>
        <v>#VALUE!</v>
      </c>
      <c r="AZ136" s="206">
        <f>BA136/$G136*100</f>
        <v>0</v>
      </c>
      <c r="BA136" s="70"/>
      <c r="BB136" s="208" t="e">
        <f>TRUNC(BA136*$L136,2)</f>
        <v>#VALUE!</v>
      </c>
      <c r="BC136" s="207" t="e">
        <f>BD136/(IF($I136&lt;&gt;$H136,($J136+$K136),$J136))*100</f>
        <v>#DIV/0!</v>
      </c>
      <c r="BD136" s="70"/>
      <c r="BE136" s="192" t="e">
        <f>TRUNC(BD136*$L136,2)</f>
        <v>#VALUE!</v>
      </c>
      <c r="BF136" s="206">
        <f>BG136/$G136*100</f>
        <v>0</v>
      </c>
      <c r="BG136" s="70"/>
      <c r="BH136" s="208" t="e">
        <f>TRUNC(BG136*$L136,2)</f>
        <v>#VALUE!</v>
      </c>
      <c r="BI136" s="207" t="e">
        <f>BJ136/(IF($I136&lt;&gt;$H136,($J136+$K136),$J136))*100</f>
        <v>#DIV/0!</v>
      </c>
      <c r="BJ136" s="70"/>
      <c r="BK136" s="192" t="e">
        <f>TRUNC(BJ136*$L136,2)</f>
        <v>#VALUE!</v>
      </c>
      <c r="BL136" s="206">
        <f>BM136/$G136*100</f>
        <v>0</v>
      </c>
      <c r="BM136" s="70"/>
      <c r="BN136" s="208" t="e">
        <f>TRUNC(BM136*$L136,2)</f>
        <v>#VALUE!</v>
      </c>
      <c r="BO136" s="207" t="e">
        <f>BP136/(IF($I136&lt;&gt;$H136,($J136+$K136),$J136))*100</f>
        <v>#DIV/0!</v>
      </c>
      <c r="BP136" s="70"/>
      <c r="BQ136" s="192" t="e">
        <f>TRUNC(BP136*$L136,2)</f>
        <v>#VALUE!</v>
      </c>
      <c r="BR136" s="206">
        <f>BS136/$G136*100</f>
        <v>0</v>
      </c>
      <c r="BS136" s="70"/>
      <c r="BT136" s="208" t="e">
        <f>TRUNC(BS136*$L136,2)</f>
        <v>#VALUE!</v>
      </c>
      <c r="BU136" s="207" t="e">
        <f>BV136/(IF($I136&lt;&gt;$H136,($J136+$K136),$J136))*100</f>
        <v>#DIV/0!</v>
      </c>
      <c r="BV136" s="70"/>
      <c r="BW136" s="192" t="e">
        <f>TRUNC(BV136*$L136,2)</f>
        <v>#VALUE!</v>
      </c>
      <c r="BX136" s="206">
        <f>BY136/$G136*100</f>
        <v>0</v>
      </c>
      <c r="BY136" s="70"/>
      <c r="BZ136" s="208" t="e">
        <f>TRUNC(BY136*$L136,2)</f>
        <v>#VALUE!</v>
      </c>
      <c r="CA136" s="207" t="e">
        <f>CB136/(IF($I136&lt;&gt;$H136,($J136+$K136),$J136))*100</f>
        <v>#DIV/0!</v>
      </c>
      <c r="CB136" s="70"/>
      <c r="CC136" s="192" t="e">
        <f>TRUNC(CB136*$L136,2)</f>
        <v>#VALUE!</v>
      </c>
      <c r="CD136" s="206">
        <f>CE136/$G136*100</f>
        <v>0</v>
      </c>
      <c r="CE136" s="70"/>
      <c r="CF136" s="208" t="e">
        <f>TRUNC(CE136*$L136,2)</f>
        <v>#VALUE!</v>
      </c>
      <c r="CG136" s="207" t="e">
        <f>CH136/(IF($I136&lt;&gt;$H136,($J136+$K136),$J136))*100</f>
        <v>#DIV/0!</v>
      </c>
      <c r="CH136" s="70"/>
      <c r="CI136" s="192" t="e">
        <f>TRUNC(CH136*$L136,2)</f>
        <v>#VALUE!</v>
      </c>
      <c r="CJ136" s="207">
        <f>CK136/$G136*100</f>
        <v>0</v>
      </c>
      <c r="CK136" s="70">
        <f>W136+Q136+AC136+AI136+AO136+AU136+BA136+BG136+BM136+BS136+BY136+CE136</f>
        <v>0</v>
      </c>
      <c r="CL136" s="192" t="e">
        <f>TRUNC(CK136*$L136,2)</f>
        <v>#VALUE!</v>
      </c>
      <c r="CM136" s="207" t="e">
        <f>CN136/(IF($K136&lt;&gt;0,($I136-$G136),($H136-$G136)))*100</f>
        <v>#DIV/0!</v>
      </c>
      <c r="CN136" s="70">
        <f>T136+Z136+AF136+AL136+AR136+AX136+BD136+BJ136+BP136+BV136+CB136+CH136</f>
        <v>0</v>
      </c>
      <c r="CO136" s="192" t="e">
        <f>TRUNC(CN136*$L136,2)</f>
        <v>#VALUE!</v>
      </c>
      <c r="CP136" s="207">
        <f>CQ136/$G136*100</f>
        <v>100</v>
      </c>
      <c r="CQ136" s="70">
        <f>G136-CK136</f>
        <v>8</v>
      </c>
      <c r="CR136" s="192" t="e">
        <f>TRUNC(CQ136*$L136,2)</f>
        <v>#VALUE!</v>
      </c>
      <c r="CS136" s="207" t="e">
        <f>CT136/(IF(I136&lt;&gt;H136,(I136-G136),(H136-G136)))*100</f>
        <v>#DIV/0!</v>
      </c>
      <c r="CT136" s="70">
        <f>(IF(I136&lt;&gt;H136,(I136-G136),(H136-G136)))-CN136</f>
        <v>0</v>
      </c>
      <c r="CU136" s="192" t="e">
        <f>TRUNC(CT136*$L136,2)</f>
        <v>#VALUE!</v>
      </c>
      <c r="CV136" s="202">
        <f t="shared" si="230"/>
        <v>0</v>
      </c>
      <c r="CW136" s="70">
        <f>CK136+CN136</f>
        <v>0</v>
      </c>
      <c r="CX136" s="192" t="e">
        <f>TRUNC(CW136*$L136,2)</f>
        <v>#VALUE!</v>
      </c>
      <c r="CY136" s="202">
        <f t="shared" si="233"/>
        <v>1</v>
      </c>
      <c r="CZ136" s="70">
        <f>CQ136+CT136</f>
        <v>8</v>
      </c>
      <c r="DA136" s="192" t="e">
        <f>TRUNC(CZ136*$L136,2)</f>
        <v>#VALUE!</v>
      </c>
      <c r="DB136" s="211"/>
    </row>
    <row r="137" spans="1:106" s="4" customFormat="1" ht="28.5">
      <c r="A137" s="258" t="s">
        <v>1042</v>
      </c>
      <c r="B137" s="72" t="s">
        <v>696</v>
      </c>
      <c r="C137" s="67" t="s">
        <v>628</v>
      </c>
      <c r="D137" s="69" t="s">
        <v>574</v>
      </c>
      <c r="E137" s="33" t="s">
        <v>674</v>
      </c>
      <c r="F137" s="476">
        <v>8.94</v>
      </c>
      <c r="G137" s="495">
        <v>16</v>
      </c>
      <c r="H137" s="283">
        <f t="shared" si="238"/>
        <v>16</v>
      </c>
      <c r="I137" s="372">
        <f t="shared" si="238"/>
        <v>16</v>
      </c>
      <c r="J137" s="132">
        <f t="shared" si="239"/>
        <v>0</v>
      </c>
      <c r="K137" s="132">
        <f t="shared" si="239"/>
        <v>0</v>
      </c>
      <c r="L137" s="39" t="e">
        <f>ROUND((F137*(1+$M$8))*(1+$G$8),2)</f>
        <v>#VALUE!</v>
      </c>
      <c r="M137" s="40" t="e">
        <f>TRUNC(L137*G137,2)</f>
        <v>#VALUE!</v>
      </c>
      <c r="N137" s="238" t="e">
        <f>TRUNC(L137*J137,2)</f>
        <v>#VALUE!</v>
      </c>
      <c r="O137" s="238" t="e">
        <f>TRUNC(L137*K137,2)</f>
        <v>#VALUE!</v>
      </c>
      <c r="P137" s="207">
        <f>Q137/$G137*100</f>
        <v>0</v>
      </c>
      <c r="Q137" s="70"/>
      <c r="R137" s="208" t="e">
        <f>TRUNC(Q137*$L137,2)</f>
        <v>#VALUE!</v>
      </c>
      <c r="S137" s="207" t="e">
        <f>T137/(IF($I137&lt;&gt;$H137,($J137+$K137),$J137))*100</f>
        <v>#DIV/0!</v>
      </c>
      <c r="T137" s="70"/>
      <c r="U137" s="192" t="e">
        <f>TRUNC(T137*$L137,2)</f>
        <v>#VALUE!</v>
      </c>
      <c r="V137" s="206">
        <f>W137/$G137*100</f>
        <v>0</v>
      </c>
      <c r="W137" s="70"/>
      <c r="X137" s="208" t="e">
        <f>TRUNC(W137*$L137,2)</f>
        <v>#VALUE!</v>
      </c>
      <c r="Y137" s="207" t="e">
        <f>Z137/(IF($I137&lt;&gt;$H137,($J137+$K137),$J137))*100</f>
        <v>#DIV/0!</v>
      </c>
      <c r="Z137" s="70"/>
      <c r="AA137" s="192" t="e">
        <f>TRUNC(Z137*$L137,2)</f>
        <v>#VALUE!</v>
      </c>
      <c r="AB137" s="206">
        <f>AC137/$G137*100</f>
        <v>0</v>
      </c>
      <c r="AC137" s="70"/>
      <c r="AD137" s="208" t="e">
        <f>TRUNC(AC137*$L137,2)</f>
        <v>#VALUE!</v>
      </c>
      <c r="AE137" s="207" t="e">
        <f>AF137/(IF($I137&lt;&gt;$H137,($J137+$K137),$J137))*100</f>
        <v>#DIV/0!</v>
      </c>
      <c r="AF137" s="70"/>
      <c r="AG137" s="192" t="e">
        <f>TRUNC(AF137*$L137,2)</f>
        <v>#VALUE!</v>
      </c>
      <c r="AH137" s="206">
        <f>AI137/$G137*100</f>
        <v>0</v>
      </c>
      <c r="AI137" s="70"/>
      <c r="AJ137" s="208" t="e">
        <f>TRUNC(AI137*$L137,2)</f>
        <v>#VALUE!</v>
      </c>
      <c r="AK137" s="207" t="e">
        <f>AL137/(IF($I137&lt;&gt;$H137,($J137+$K137),$J137))*100</f>
        <v>#DIV/0!</v>
      </c>
      <c r="AL137" s="70"/>
      <c r="AM137" s="192" t="e">
        <f>TRUNC(AL137*$L137,2)</f>
        <v>#VALUE!</v>
      </c>
      <c r="AN137" s="206">
        <f>AO137/$G137*100</f>
        <v>0</v>
      </c>
      <c r="AO137" s="70"/>
      <c r="AP137" s="208" t="e">
        <f>TRUNC(AO137*$L137,2)</f>
        <v>#VALUE!</v>
      </c>
      <c r="AQ137" s="207" t="e">
        <f>AR137/(IF($I137&lt;&gt;$H137,($J137+$K137),$J137))*100</f>
        <v>#DIV/0!</v>
      </c>
      <c r="AR137" s="70"/>
      <c r="AS137" s="192" t="e">
        <f>TRUNC(AR137*$L137,2)</f>
        <v>#VALUE!</v>
      </c>
      <c r="AT137" s="206">
        <f>AU137/$G137*100</f>
        <v>0</v>
      </c>
      <c r="AU137" s="70"/>
      <c r="AV137" s="208" t="e">
        <f>TRUNC(AU137*$L137,2)</f>
        <v>#VALUE!</v>
      </c>
      <c r="AW137" s="207" t="e">
        <f>AX137/(IF($I137&lt;&gt;$H137,($J137+$K137),$J137))*100</f>
        <v>#DIV/0!</v>
      </c>
      <c r="AX137" s="70"/>
      <c r="AY137" s="192" t="e">
        <f>TRUNC(AX137*$L137,2)</f>
        <v>#VALUE!</v>
      </c>
      <c r="AZ137" s="206">
        <f>BA137/$G137*100</f>
        <v>0</v>
      </c>
      <c r="BA137" s="70"/>
      <c r="BB137" s="208" t="e">
        <f>TRUNC(BA137*$L137,2)</f>
        <v>#VALUE!</v>
      </c>
      <c r="BC137" s="207" t="e">
        <f>BD137/(IF($I137&lt;&gt;$H137,($J137+$K137),$J137))*100</f>
        <v>#DIV/0!</v>
      </c>
      <c r="BD137" s="70"/>
      <c r="BE137" s="192" t="e">
        <f>TRUNC(BD137*$L137,2)</f>
        <v>#VALUE!</v>
      </c>
      <c r="BF137" s="206">
        <f>BG137/$G137*100</f>
        <v>0</v>
      </c>
      <c r="BG137" s="70"/>
      <c r="BH137" s="208" t="e">
        <f>TRUNC(BG137*$L137,2)</f>
        <v>#VALUE!</v>
      </c>
      <c r="BI137" s="207" t="e">
        <f>BJ137/(IF($I137&lt;&gt;$H137,($J137+$K137),$J137))*100</f>
        <v>#DIV/0!</v>
      </c>
      <c r="BJ137" s="70"/>
      <c r="BK137" s="192" t="e">
        <f>TRUNC(BJ137*$L137,2)</f>
        <v>#VALUE!</v>
      </c>
      <c r="BL137" s="206">
        <f>BM137/$G137*100</f>
        <v>0</v>
      </c>
      <c r="BM137" s="70"/>
      <c r="BN137" s="208" t="e">
        <f>TRUNC(BM137*$L137,2)</f>
        <v>#VALUE!</v>
      </c>
      <c r="BO137" s="207" t="e">
        <f>BP137/(IF($I137&lt;&gt;$H137,($J137+$K137),$J137))*100</f>
        <v>#DIV/0!</v>
      </c>
      <c r="BP137" s="70"/>
      <c r="BQ137" s="192" t="e">
        <f>TRUNC(BP137*$L137,2)</f>
        <v>#VALUE!</v>
      </c>
      <c r="BR137" s="206">
        <f>BS137/$G137*100</f>
        <v>0</v>
      </c>
      <c r="BS137" s="70"/>
      <c r="BT137" s="208" t="e">
        <f>TRUNC(BS137*$L137,2)</f>
        <v>#VALUE!</v>
      </c>
      <c r="BU137" s="207" t="e">
        <f>BV137/(IF($I137&lt;&gt;$H137,($J137+$K137),$J137))*100</f>
        <v>#DIV/0!</v>
      </c>
      <c r="BV137" s="70"/>
      <c r="BW137" s="192" t="e">
        <f>TRUNC(BV137*$L137,2)</f>
        <v>#VALUE!</v>
      </c>
      <c r="BX137" s="206">
        <f>BY137/$G137*100</f>
        <v>0</v>
      </c>
      <c r="BY137" s="70"/>
      <c r="BZ137" s="208" t="e">
        <f>TRUNC(BY137*$L137,2)</f>
        <v>#VALUE!</v>
      </c>
      <c r="CA137" s="207" t="e">
        <f>CB137/(IF($I137&lt;&gt;$H137,($J137+$K137),$J137))*100</f>
        <v>#DIV/0!</v>
      </c>
      <c r="CB137" s="70"/>
      <c r="CC137" s="192" t="e">
        <f>TRUNC(CB137*$L137,2)</f>
        <v>#VALUE!</v>
      </c>
      <c r="CD137" s="206">
        <f>CE137/$G137*100</f>
        <v>0</v>
      </c>
      <c r="CE137" s="70"/>
      <c r="CF137" s="208" t="e">
        <f>TRUNC(CE137*$L137,2)</f>
        <v>#VALUE!</v>
      </c>
      <c r="CG137" s="207" t="e">
        <f>CH137/(IF($I137&lt;&gt;$H137,($J137+$K137),$J137))*100</f>
        <v>#DIV/0!</v>
      </c>
      <c r="CH137" s="70"/>
      <c r="CI137" s="192" t="e">
        <f>TRUNC(CH137*$L137,2)</f>
        <v>#VALUE!</v>
      </c>
      <c r="CJ137" s="207">
        <f>CK137/$G137*100</f>
        <v>0</v>
      </c>
      <c r="CK137" s="70">
        <f>W137+Q137+AC137+AI137+AO137+AU137+BA137+BG137+BM137+BS137+BY137+CE137</f>
        <v>0</v>
      </c>
      <c r="CL137" s="192" t="e">
        <f>TRUNC(CK137*$L137,2)</f>
        <v>#VALUE!</v>
      </c>
      <c r="CM137" s="207" t="e">
        <f>CN137/(IF($K137&lt;&gt;0,($I137-$G137),($H137-$G137)))*100</f>
        <v>#DIV/0!</v>
      </c>
      <c r="CN137" s="70">
        <f>T137+Z137+AF137+AL137+AR137+AX137+BD137+BJ137+BP137+BV137+CB137+CH137</f>
        <v>0</v>
      </c>
      <c r="CO137" s="192" t="e">
        <f>TRUNC(CN137*$L137,2)</f>
        <v>#VALUE!</v>
      </c>
      <c r="CP137" s="207">
        <f>CQ137/$G137*100</f>
        <v>100</v>
      </c>
      <c r="CQ137" s="70">
        <f>G137-CK137</f>
        <v>16</v>
      </c>
      <c r="CR137" s="192" t="e">
        <f>TRUNC(CQ137*$L137,2)</f>
        <v>#VALUE!</v>
      </c>
      <c r="CS137" s="207" t="e">
        <f>CT137/(IF(I137&lt;&gt;H137,(I137-G137),(H137-G137)))*100</f>
        <v>#DIV/0!</v>
      </c>
      <c r="CT137" s="70">
        <f>(IF(I137&lt;&gt;H137,(I137-G137),(H137-G137)))-CN137</f>
        <v>0</v>
      </c>
      <c r="CU137" s="192" t="e">
        <f>TRUNC(CT137*$L137,2)</f>
        <v>#VALUE!</v>
      </c>
      <c r="CV137" s="202">
        <f t="shared" si="230"/>
        <v>0</v>
      </c>
      <c r="CW137" s="70">
        <f>CK137+CN137</f>
        <v>0</v>
      </c>
      <c r="CX137" s="192" t="e">
        <f>TRUNC(CW137*$L137,2)</f>
        <v>#VALUE!</v>
      </c>
      <c r="CY137" s="202">
        <f t="shared" si="233"/>
        <v>1</v>
      </c>
      <c r="CZ137" s="70">
        <f>CQ137+CT137</f>
        <v>16</v>
      </c>
      <c r="DA137" s="192" t="e">
        <f>TRUNC(CZ137*$L137,2)</f>
        <v>#VALUE!</v>
      </c>
      <c r="DB137" s="211"/>
    </row>
    <row r="138" spans="1:106" s="4" customFormat="1">
      <c r="A138" s="258" t="s">
        <v>560</v>
      </c>
      <c r="B138" s="67" t="s">
        <v>696</v>
      </c>
      <c r="C138" s="67" t="s">
        <v>629</v>
      </c>
      <c r="D138" s="259" t="s">
        <v>630</v>
      </c>
      <c r="E138" s="33" t="s">
        <v>669</v>
      </c>
      <c r="F138" s="473">
        <v>0.38</v>
      </c>
      <c r="G138" s="495">
        <v>16</v>
      </c>
      <c r="H138" s="283">
        <f t="shared" si="164"/>
        <v>16</v>
      </c>
      <c r="I138" s="372">
        <f t="shared" si="164"/>
        <v>16</v>
      </c>
      <c r="J138" s="132">
        <f t="shared" si="165"/>
        <v>0</v>
      </c>
      <c r="K138" s="132">
        <f t="shared" si="166"/>
        <v>0</v>
      </c>
      <c r="L138" s="39" t="e">
        <f t="shared" si="167"/>
        <v>#VALUE!</v>
      </c>
      <c r="M138" s="40" t="e">
        <f t="shared" si="236"/>
        <v>#VALUE!</v>
      </c>
      <c r="N138" s="238" t="e">
        <f t="shared" si="168"/>
        <v>#VALUE!</v>
      </c>
      <c r="O138" s="238" t="e">
        <f t="shared" si="237"/>
        <v>#VALUE!</v>
      </c>
      <c r="P138" s="207">
        <f t="shared" si="170"/>
        <v>0</v>
      </c>
      <c r="Q138" s="70"/>
      <c r="R138" s="208" t="e">
        <f t="shared" si="171"/>
        <v>#VALUE!</v>
      </c>
      <c r="S138" s="207" t="e">
        <f t="shared" si="172"/>
        <v>#DIV/0!</v>
      </c>
      <c r="T138" s="70"/>
      <c r="U138" s="192" t="e">
        <f t="shared" si="173"/>
        <v>#VALUE!</v>
      </c>
      <c r="V138" s="206">
        <f t="shared" si="174"/>
        <v>0</v>
      </c>
      <c r="W138" s="70"/>
      <c r="X138" s="208" t="e">
        <f t="shared" si="175"/>
        <v>#VALUE!</v>
      </c>
      <c r="Y138" s="207" t="e">
        <f t="shared" si="176"/>
        <v>#DIV/0!</v>
      </c>
      <c r="Z138" s="70"/>
      <c r="AA138" s="192" t="e">
        <f t="shared" si="177"/>
        <v>#VALUE!</v>
      </c>
      <c r="AB138" s="206">
        <f t="shared" si="178"/>
        <v>0</v>
      </c>
      <c r="AC138" s="70"/>
      <c r="AD138" s="208" t="e">
        <f t="shared" si="179"/>
        <v>#VALUE!</v>
      </c>
      <c r="AE138" s="207" t="e">
        <f t="shared" si="180"/>
        <v>#DIV/0!</v>
      </c>
      <c r="AF138" s="70"/>
      <c r="AG138" s="192" t="e">
        <f t="shared" si="181"/>
        <v>#VALUE!</v>
      </c>
      <c r="AH138" s="206">
        <f t="shared" si="182"/>
        <v>0</v>
      </c>
      <c r="AI138" s="70"/>
      <c r="AJ138" s="208" t="e">
        <f t="shared" si="183"/>
        <v>#VALUE!</v>
      </c>
      <c r="AK138" s="207" t="e">
        <f t="shared" si="184"/>
        <v>#DIV/0!</v>
      </c>
      <c r="AL138" s="70"/>
      <c r="AM138" s="192" t="e">
        <f t="shared" si="185"/>
        <v>#VALUE!</v>
      </c>
      <c r="AN138" s="206">
        <f t="shared" si="186"/>
        <v>0</v>
      </c>
      <c r="AO138" s="70"/>
      <c r="AP138" s="208" t="e">
        <f t="shared" si="187"/>
        <v>#VALUE!</v>
      </c>
      <c r="AQ138" s="207" t="e">
        <f t="shared" si="188"/>
        <v>#DIV/0!</v>
      </c>
      <c r="AR138" s="70"/>
      <c r="AS138" s="192" t="e">
        <f t="shared" si="189"/>
        <v>#VALUE!</v>
      </c>
      <c r="AT138" s="206">
        <f t="shared" si="190"/>
        <v>0</v>
      </c>
      <c r="AU138" s="70"/>
      <c r="AV138" s="208" t="e">
        <f t="shared" si="191"/>
        <v>#VALUE!</v>
      </c>
      <c r="AW138" s="207" t="e">
        <f t="shared" si="192"/>
        <v>#DIV/0!</v>
      </c>
      <c r="AX138" s="70"/>
      <c r="AY138" s="192" t="e">
        <f t="shared" si="193"/>
        <v>#VALUE!</v>
      </c>
      <c r="AZ138" s="206">
        <f t="shared" si="194"/>
        <v>0</v>
      </c>
      <c r="BA138" s="70"/>
      <c r="BB138" s="208" t="e">
        <f t="shared" si="195"/>
        <v>#VALUE!</v>
      </c>
      <c r="BC138" s="207" t="e">
        <f t="shared" si="196"/>
        <v>#DIV/0!</v>
      </c>
      <c r="BD138" s="70"/>
      <c r="BE138" s="192" t="e">
        <f t="shared" si="197"/>
        <v>#VALUE!</v>
      </c>
      <c r="BF138" s="206">
        <f t="shared" si="198"/>
        <v>0</v>
      </c>
      <c r="BG138" s="70"/>
      <c r="BH138" s="208" t="e">
        <f t="shared" si="199"/>
        <v>#VALUE!</v>
      </c>
      <c r="BI138" s="207" t="e">
        <f t="shared" si="200"/>
        <v>#DIV/0!</v>
      </c>
      <c r="BJ138" s="70"/>
      <c r="BK138" s="192" t="e">
        <f t="shared" si="201"/>
        <v>#VALUE!</v>
      </c>
      <c r="BL138" s="206">
        <f t="shared" si="202"/>
        <v>0</v>
      </c>
      <c r="BM138" s="70"/>
      <c r="BN138" s="208" t="e">
        <f t="shared" si="203"/>
        <v>#VALUE!</v>
      </c>
      <c r="BO138" s="207" t="e">
        <f t="shared" si="204"/>
        <v>#DIV/0!</v>
      </c>
      <c r="BP138" s="70"/>
      <c r="BQ138" s="192" t="e">
        <f t="shared" si="205"/>
        <v>#VALUE!</v>
      </c>
      <c r="BR138" s="206">
        <f t="shared" si="206"/>
        <v>0</v>
      </c>
      <c r="BS138" s="70"/>
      <c r="BT138" s="208" t="e">
        <f t="shared" si="207"/>
        <v>#VALUE!</v>
      </c>
      <c r="BU138" s="207" t="e">
        <f t="shared" si="208"/>
        <v>#DIV/0!</v>
      </c>
      <c r="BV138" s="70"/>
      <c r="BW138" s="192" t="e">
        <f t="shared" si="209"/>
        <v>#VALUE!</v>
      </c>
      <c r="BX138" s="206">
        <f t="shared" si="210"/>
        <v>0</v>
      </c>
      <c r="BY138" s="70"/>
      <c r="BZ138" s="208" t="e">
        <f t="shared" si="211"/>
        <v>#VALUE!</v>
      </c>
      <c r="CA138" s="207" t="e">
        <f t="shared" si="212"/>
        <v>#DIV/0!</v>
      </c>
      <c r="CB138" s="70"/>
      <c r="CC138" s="192" t="e">
        <f t="shared" si="213"/>
        <v>#VALUE!</v>
      </c>
      <c r="CD138" s="206">
        <f t="shared" si="214"/>
        <v>0</v>
      </c>
      <c r="CE138" s="70"/>
      <c r="CF138" s="208" t="e">
        <f t="shared" si="215"/>
        <v>#VALUE!</v>
      </c>
      <c r="CG138" s="207" t="e">
        <f t="shared" si="216"/>
        <v>#DIV/0!</v>
      </c>
      <c r="CH138" s="70"/>
      <c r="CI138" s="192" t="e">
        <f t="shared" si="217"/>
        <v>#VALUE!</v>
      </c>
      <c r="CJ138" s="207">
        <f t="shared" si="218"/>
        <v>0</v>
      </c>
      <c r="CK138" s="70">
        <f t="shared" si="219"/>
        <v>0</v>
      </c>
      <c r="CL138" s="192" t="e">
        <f t="shared" si="220"/>
        <v>#VALUE!</v>
      </c>
      <c r="CM138" s="207" t="e">
        <f t="shared" si="221"/>
        <v>#DIV/0!</v>
      </c>
      <c r="CN138" s="70">
        <f t="shared" si="222"/>
        <v>0</v>
      </c>
      <c r="CO138" s="192" t="e">
        <f t="shared" si="223"/>
        <v>#VALUE!</v>
      </c>
      <c r="CP138" s="207">
        <f t="shared" si="224"/>
        <v>100</v>
      </c>
      <c r="CQ138" s="70">
        <f t="shared" si="225"/>
        <v>16</v>
      </c>
      <c r="CR138" s="192" t="e">
        <f t="shared" si="226"/>
        <v>#VALUE!</v>
      </c>
      <c r="CS138" s="207" t="e">
        <f t="shared" si="227"/>
        <v>#DIV/0!</v>
      </c>
      <c r="CT138" s="70">
        <f t="shared" si="228"/>
        <v>0</v>
      </c>
      <c r="CU138" s="192" t="e">
        <f t="shared" si="229"/>
        <v>#VALUE!</v>
      </c>
      <c r="CV138" s="202">
        <f t="shared" si="230"/>
        <v>0</v>
      </c>
      <c r="CW138" s="70">
        <f t="shared" si="231"/>
        <v>0</v>
      </c>
      <c r="CX138" s="192" t="e">
        <f t="shared" si="232"/>
        <v>#VALUE!</v>
      </c>
      <c r="CY138" s="202">
        <f t="shared" si="233"/>
        <v>1</v>
      </c>
      <c r="CZ138" s="70">
        <f t="shared" si="234"/>
        <v>16</v>
      </c>
      <c r="DA138" s="192" t="e">
        <f t="shared" si="235"/>
        <v>#VALUE!</v>
      </c>
      <c r="DB138" s="211"/>
    </row>
    <row r="139" spans="1:106" s="4" customFormat="1" ht="28.5">
      <c r="A139" s="258" t="s">
        <v>561</v>
      </c>
      <c r="B139" s="67" t="s">
        <v>696</v>
      </c>
      <c r="C139" s="67" t="s">
        <v>631</v>
      </c>
      <c r="D139" s="259" t="s">
        <v>575</v>
      </c>
      <c r="E139" s="33" t="s">
        <v>669</v>
      </c>
      <c r="F139" s="473">
        <v>396.9</v>
      </c>
      <c r="G139" s="495">
        <v>2</v>
      </c>
      <c r="H139" s="283">
        <f>G139</f>
        <v>2</v>
      </c>
      <c r="I139" s="372">
        <f>H139</f>
        <v>2</v>
      </c>
      <c r="J139" s="132">
        <f>H139-G139</f>
        <v>0</v>
      </c>
      <c r="K139" s="132">
        <f>I139-H139</f>
        <v>0</v>
      </c>
      <c r="L139" s="39" t="e">
        <f>ROUND((F139*(1+$M$8))*(1+$G$8),2)</f>
        <v>#VALUE!</v>
      </c>
      <c r="M139" s="40" t="e">
        <f>TRUNC(L139*G139,2)</f>
        <v>#VALUE!</v>
      </c>
      <c r="N139" s="238" t="e">
        <f>TRUNC(L139*J139,2)</f>
        <v>#VALUE!</v>
      </c>
      <c r="O139" s="238" t="e">
        <f>TRUNC(L139*K139,2)</f>
        <v>#VALUE!</v>
      </c>
      <c r="P139" s="207">
        <f>Q139/$G139*100</f>
        <v>0</v>
      </c>
      <c r="Q139" s="70"/>
      <c r="R139" s="208" t="e">
        <f>TRUNC(Q139*$L139,2)</f>
        <v>#VALUE!</v>
      </c>
      <c r="S139" s="207" t="e">
        <f>T139/(IF($I139&lt;&gt;$H139,($J139+$K139),$J139))*100</f>
        <v>#DIV/0!</v>
      </c>
      <c r="T139" s="70"/>
      <c r="U139" s="192" t="e">
        <f>TRUNC(T139*$L139,2)</f>
        <v>#VALUE!</v>
      </c>
      <c r="V139" s="206">
        <f>W139/$G139*100</f>
        <v>0</v>
      </c>
      <c r="W139" s="70"/>
      <c r="X139" s="208" t="e">
        <f>TRUNC(W139*$L139,2)</f>
        <v>#VALUE!</v>
      </c>
      <c r="Y139" s="207" t="e">
        <f>Z139/(IF($I139&lt;&gt;$H139,($J139+$K139),$J139))*100</f>
        <v>#DIV/0!</v>
      </c>
      <c r="Z139" s="70"/>
      <c r="AA139" s="192" t="e">
        <f>TRUNC(Z139*$L139,2)</f>
        <v>#VALUE!</v>
      </c>
      <c r="AB139" s="206">
        <f>AC139/$G139*100</f>
        <v>0</v>
      </c>
      <c r="AC139" s="70"/>
      <c r="AD139" s="208" t="e">
        <f>TRUNC(AC139*$L139,2)</f>
        <v>#VALUE!</v>
      </c>
      <c r="AE139" s="207" t="e">
        <f>AF139/(IF($I139&lt;&gt;$H139,($J139+$K139),$J139))*100</f>
        <v>#DIV/0!</v>
      </c>
      <c r="AF139" s="70"/>
      <c r="AG139" s="192" t="e">
        <f>TRUNC(AF139*$L139,2)</f>
        <v>#VALUE!</v>
      </c>
      <c r="AH139" s="206">
        <f>AI139/$G139*100</f>
        <v>0</v>
      </c>
      <c r="AI139" s="70"/>
      <c r="AJ139" s="208" t="e">
        <f>TRUNC(AI139*$L139,2)</f>
        <v>#VALUE!</v>
      </c>
      <c r="AK139" s="207" t="e">
        <f>AL139/(IF($I139&lt;&gt;$H139,($J139+$K139),$J139))*100</f>
        <v>#DIV/0!</v>
      </c>
      <c r="AL139" s="70"/>
      <c r="AM139" s="192" t="e">
        <f>TRUNC(AL139*$L139,2)</f>
        <v>#VALUE!</v>
      </c>
      <c r="AN139" s="206">
        <f>AO139/$G139*100</f>
        <v>0</v>
      </c>
      <c r="AO139" s="70"/>
      <c r="AP139" s="208" t="e">
        <f>TRUNC(AO139*$L139,2)</f>
        <v>#VALUE!</v>
      </c>
      <c r="AQ139" s="207" t="e">
        <f>AR139/(IF($I139&lt;&gt;$H139,($J139+$K139),$J139))*100</f>
        <v>#DIV/0!</v>
      </c>
      <c r="AR139" s="70"/>
      <c r="AS139" s="192" t="e">
        <f>TRUNC(AR139*$L139,2)</f>
        <v>#VALUE!</v>
      </c>
      <c r="AT139" s="206">
        <f>AU139/$G139*100</f>
        <v>0</v>
      </c>
      <c r="AU139" s="70"/>
      <c r="AV139" s="208" t="e">
        <f>TRUNC(AU139*$L139,2)</f>
        <v>#VALUE!</v>
      </c>
      <c r="AW139" s="207" t="e">
        <f>AX139/(IF($I139&lt;&gt;$H139,($J139+$K139),$J139))*100</f>
        <v>#DIV/0!</v>
      </c>
      <c r="AX139" s="70"/>
      <c r="AY139" s="192" t="e">
        <f>TRUNC(AX139*$L139,2)</f>
        <v>#VALUE!</v>
      </c>
      <c r="AZ139" s="206">
        <f>BA139/$G139*100</f>
        <v>0</v>
      </c>
      <c r="BA139" s="70"/>
      <c r="BB139" s="208" t="e">
        <f>TRUNC(BA139*$L139,2)</f>
        <v>#VALUE!</v>
      </c>
      <c r="BC139" s="207" t="e">
        <f>BD139/(IF($I139&lt;&gt;$H139,($J139+$K139),$J139))*100</f>
        <v>#DIV/0!</v>
      </c>
      <c r="BD139" s="70"/>
      <c r="BE139" s="192" t="e">
        <f>TRUNC(BD139*$L139,2)</f>
        <v>#VALUE!</v>
      </c>
      <c r="BF139" s="206">
        <f>BG139/$G139*100</f>
        <v>0</v>
      </c>
      <c r="BG139" s="70"/>
      <c r="BH139" s="208" t="e">
        <f>TRUNC(BG139*$L139,2)</f>
        <v>#VALUE!</v>
      </c>
      <c r="BI139" s="207" t="e">
        <f>BJ139/(IF($I139&lt;&gt;$H139,($J139+$K139),$J139))*100</f>
        <v>#DIV/0!</v>
      </c>
      <c r="BJ139" s="70"/>
      <c r="BK139" s="192" t="e">
        <f>TRUNC(BJ139*$L139,2)</f>
        <v>#VALUE!</v>
      </c>
      <c r="BL139" s="206">
        <f>BM139/$G139*100</f>
        <v>0</v>
      </c>
      <c r="BM139" s="70"/>
      <c r="BN139" s="208" t="e">
        <f>TRUNC(BM139*$L139,2)</f>
        <v>#VALUE!</v>
      </c>
      <c r="BO139" s="207" t="e">
        <f>BP139/(IF($I139&lt;&gt;$H139,($J139+$K139),$J139))*100</f>
        <v>#DIV/0!</v>
      </c>
      <c r="BP139" s="70"/>
      <c r="BQ139" s="192" t="e">
        <f>TRUNC(BP139*$L139,2)</f>
        <v>#VALUE!</v>
      </c>
      <c r="BR139" s="206">
        <f>BS139/$G139*100</f>
        <v>0</v>
      </c>
      <c r="BS139" s="70"/>
      <c r="BT139" s="208" t="e">
        <f>TRUNC(BS139*$L139,2)</f>
        <v>#VALUE!</v>
      </c>
      <c r="BU139" s="207" t="e">
        <f>BV139/(IF($I139&lt;&gt;$H139,($J139+$K139),$J139))*100</f>
        <v>#DIV/0!</v>
      </c>
      <c r="BV139" s="70"/>
      <c r="BW139" s="192" t="e">
        <f>TRUNC(BV139*$L139,2)</f>
        <v>#VALUE!</v>
      </c>
      <c r="BX139" s="206">
        <f>BY139/$G139*100</f>
        <v>0</v>
      </c>
      <c r="BY139" s="70"/>
      <c r="BZ139" s="208" t="e">
        <f>TRUNC(BY139*$L139,2)</f>
        <v>#VALUE!</v>
      </c>
      <c r="CA139" s="207" t="e">
        <f>CB139/(IF($I139&lt;&gt;$H139,($J139+$K139),$J139))*100</f>
        <v>#DIV/0!</v>
      </c>
      <c r="CB139" s="70"/>
      <c r="CC139" s="192" t="e">
        <f>TRUNC(CB139*$L139,2)</f>
        <v>#VALUE!</v>
      </c>
      <c r="CD139" s="206">
        <f>CE139/$G139*100</f>
        <v>0</v>
      </c>
      <c r="CE139" s="70"/>
      <c r="CF139" s="208" t="e">
        <f>TRUNC(CE139*$L139,2)</f>
        <v>#VALUE!</v>
      </c>
      <c r="CG139" s="207" t="e">
        <f>CH139/(IF($I139&lt;&gt;$H139,($J139+$K139),$J139))*100</f>
        <v>#DIV/0!</v>
      </c>
      <c r="CH139" s="70"/>
      <c r="CI139" s="192" t="e">
        <f>TRUNC(CH139*$L139,2)</f>
        <v>#VALUE!</v>
      </c>
      <c r="CJ139" s="207">
        <f>CK139/$G139*100</f>
        <v>0</v>
      </c>
      <c r="CK139" s="70">
        <f>W139+Q139+AC139+AI139+AO139+AU139+BA139+BG139+BM139+BS139+BY139+CE139</f>
        <v>0</v>
      </c>
      <c r="CL139" s="192" t="e">
        <f>TRUNC(CK139*$L139,2)</f>
        <v>#VALUE!</v>
      </c>
      <c r="CM139" s="207" t="e">
        <f>CN139/(IF($K139&lt;&gt;0,($I139-$G139),($H139-$G139)))*100</f>
        <v>#DIV/0!</v>
      </c>
      <c r="CN139" s="70">
        <f>T139+Z139+AF139+AL139+AR139+AX139+BD139+BJ139+BP139+BV139+CB139+CH139</f>
        <v>0</v>
      </c>
      <c r="CO139" s="192" t="e">
        <f>TRUNC(CN139*$L139,2)</f>
        <v>#VALUE!</v>
      </c>
      <c r="CP139" s="207">
        <f>CQ139/$G139*100</f>
        <v>100</v>
      </c>
      <c r="CQ139" s="70">
        <f>G139-CK139</f>
        <v>2</v>
      </c>
      <c r="CR139" s="192" t="e">
        <f>TRUNC(CQ139*$L139,2)</f>
        <v>#VALUE!</v>
      </c>
      <c r="CS139" s="207" t="e">
        <f>CT139/(IF(I139&lt;&gt;H139,(I139-G139),(H139-G139)))*100</f>
        <v>#DIV/0!</v>
      </c>
      <c r="CT139" s="70">
        <f>(IF(I139&lt;&gt;H139,(I139-G139),(H139-G139)))-CN139</f>
        <v>0</v>
      </c>
      <c r="CU139" s="192" t="e">
        <f>TRUNC(CT139*$L139,2)</f>
        <v>#VALUE!</v>
      </c>
      <c r="CV139" s="202">
        <f t="shared" si="230"/>
        <v>0</v>
      </c>
      <c r="CW139" s="70">
        <f>CK139+CN139</f>
        <v>0</v>
      </c>
      <c r="CX139" s="192" t="e">
        <f>TRUNC(CW139*$L139,2)</f>
        <v>#VALUE!</v>
      </c>
      <c r="CY139" s="202">
        <f t="shared" si="233"/>
        <v>1</v>
      </c>
      <c r="CZ139" s="70">
        <f>CQ139+CT139</f>
        <v>2</v>
      </c>
      <c r="DA139" s="192" t="e">
        <f>TRUNC(CZ139*$L139,2)</f>
        <v>#VALUE!</v>
      </c>
      <c r="DB139" s="211"/>
    </row>
    <row r="140" spans="1:106" s="4" customFormat="1">
      <c r="A140" s="258"/>
      <c r="B140" s="261"/>
      <c r="C140" s="261"/>
      <c r="D140" s="261"/>
      <c r="E140" s="262"/>
      <c r="F140" s="72"/>
      <c r="G140" s="279"/>
      <c r="H140" s="284"/>
      <c r="I140" s="373"/>
      <c r="J140" s="280"/>
      <c r="K140" s="280"/>
      <c r="L140" s="279" t="s">
        <v>667</v>
      </c>
      <c r="M140" s="253" t="e">
        <f>SUM(M114:M139)</f>
        <v>#VALUE!</v>
      </c>
      <c r="N140" s="253" t="e">
        <f>SUM(N114:N139)</f>
        <v>#VALUE!</v>
      </c>
      <c r="O140" s="253" t="e">
        <f>SUM(O114:O139)</f>
        <v>#VALUE!</v>
      </c>
      <c r="P140" s="1266" t="s">
        <v>667</v>
      </c>
      <c r="Q140" s="1267"/>
      <c r="R140" s="500" t="e">
        <f>SUM(R114:R139)</f>
        <v>#VALUE!</v>
      </c>
      <c r="S140" s="1268" t="s">
        <v>667</v>
      </c>
      <c r="T140" s="1267"/>
      <c r="U140" s="253" t="e">
        <f>SUM(U114:U139)</f>
        <v>#VALUE!</v>
      </c>
      <c r="V140" s="1266" t="s">
        <v>667</v>
      </c>
      <c r="W140" s="1267"/>
      <c r="X140" s="500" t="e">
        <f>SUM(X114:X139)</f>
        <v>#VALUE!</v>
      </c>
      <c r="Y140" s="1268" t="s">
        <v>667</v>
      </c>
      <c r="Z140" s="1267"/>
      <c r="AA140" s="253" t="e">
        <f>SUM(AA114:AA139)</f>
        <v>#VALUE!</v>
      </c>
      <c r="AB140" s="1266" t="s">
        <v>667</v>
      </c>
      <c r="AC140" s="1267"/>
      <c r="AD140" s="500" t="e">
        <f>SUM(AD114:AD139)</f>
        <v>#VALUE!</v>
      </c>
      <c r="AE140" s="1268" t="s">
        <v>667</v>
      </c>
      <c r="AF140" s="1267"/>
      <c r="AG140" s="253" t="e">
        <f>SUM(AG114:AG139)</f>
        <v>#VALUE!</v>
      </c>
      <c r="AH140" s="1266" t="s">
        <v>667</v>
      </c>
      <c r="AI140" s="1267"/>
      <c r="AJ140" s="500" t="e">
        <f>SUM(AJ114:AJ139)</f>
        <v>#VALUE!</v>
      </c>
      <c r="AK140" s="1268" t="s">
        <v>667</v>
      </c>
      <c r="AL140" s="1267"/>
      <c r="AM140" s="253" t="e">
        <f>SUM(AM114:AM139)</f>
        <v>#VALUE!</v>
      </c>
      <c r="AN140" s="1266" t="s">
        <v>667</v>
      </c>
      <c r="AO140" s="1267"/>
      <c r="AP140" s="500" t="e">
        <f>SUM(AP114:AP139)</f>
        <v>#VALUE!</v>
      </c>
      <c r="AQ140" s="1268" t="s">
        <v>667</v>
      </c>
      <c r="AR140" s="1267"/>
      <c r="AS140" s="253" t="e">
        <f>SUM(AS114:AS139)</f>
        <v>#VALUE!</v>
      </c>
      <c r="AT140" s="1266" t="s">
        <v>667</v>
      </c>
      <c r="AU140" s="1267"/>
      <c r="AV140" s="500" t="e">
        <f>SUM(AV114:AV139)</f>
        <v>#VALUE!</v>
      </c>
      <c r="AW140" s="1268" t="s">
        <v>667</v>
      </c>
      <c r="AX140" s="1267"/>
      <c r="AY140" s="253" t="e">
        <f>SUM(AY114:AY139)</f>
        <v>#VALUE!</v>
      </c>
      <c r="AZ140" s="1266" t="s">
        <v>667</v>
      </c>
      <c r="BA140" s="1267"/>
      <c r="BB140" s="500" t="e">
        <f>SUM(BB114:BB139)</f>
        <v>#VALUE!</v>
      </c>
      <c r="BC140" s="1268" t="s">
        <v>667</v>
      </c>
      <c r="BD140" s="1267"/>
      <c r="BE140" s="253" t="e">
        <f>SUM(BE114:BE139)</f>
        <v>#VALUE!</v>
      </c>
      <c r="BF140" s="1266" t="s">
        <v>667</v>
      </c>
      <c r="BG140" s="1267"/>
      <c r="BH140" s="500" t="e">
        <f>SUM(BH114:BH139)</f>
        <v>#VALUE!</v>
      </c>
      <c r="BI140" s="1268" t="s">
        <v>667</v>
      </c>
      <c r="BJ140" s="1267"/>
      <c r="BK140" s="253" t="e">
        <f>SUM(BK114:BK139)</f>
        <v>#VALUE!</v>
      </c>
      <c r="BL140" s="1266" t="s">
        <v>667</v>
      </c>
      <c r="BM140" s="1267"/>
      <c r="BN140" s="500" t="e">
        <f>SUM(BN114:BN139)</f>
        <v>#VALUE!</v>
      </c>
      <c r="BO140" s="1268" t="s">
        <v>667</v>
      </c>
      <c r="BP140" s="1267"/>
      <c r="BQ140" s="253" t="e">
        <f>SUM(BQ114:BQ139)</f>
        <v>#VALUE!</v>
      </c>
      <c r="BR140" s="1266" t="s">
        <v>667</v>
      </c>
      <c r="BS140" s="1267"/>
      <c r="BT140" s="500" t="e">
        <f>SUM(BT114:BT139)</f>
        <v>#VALUE!</v>
      </c>
      <c r="BU140" s="1268" t="s">
        <v>667</v>
      </c>
      <c r="BV140" s="1267"/>
      <c r="BW140" s="253" t="e">
        <f>SUM(BW114:BW139)</f>
        <v>#VALUE!</v>
      </c>
      <c r="BX140" s="1266" t="s">
        <v>667</v>
      </c>
      <c r="BY140" s="1267"/>
      <c r="BZ140" s="500" t="e">
        <f>SUM(BZ114:BZ139)</f>
        <v>#VALUE!</v>
      </c>
      <c r="CA140" s="1268" t="s">
        <v>667</v>
      </c>
      <c r="CB140" s="1267"/>
      <c r="CC140" s="253" t="e">
        <f>SUM(CC114:CC139)</f>
        <v>#VALUE!</v>
      </c>
      <c r="CD140" s="1266" t="s">
        <v>667</v>
      </c>
      <c r="CE140" s="1267"/>
      <c r="CF140" s="500" t="e">
        <f>SUM(CF114:CF139)</f>
        <v>#VALUE!</v>
      </c>
      <c r="CG140" s="1268" t="s">
        <v>667</v>
      </c>
      <c r="CH140" s="1267"/>
      <c r="CI140" s="253" t="e">
        <f>SUM(CI114:CI139)</f>
        <v>#VALUE!</v>
      </c>
      <c r="CJ140" s="1267" t="s">
        <v>667</v>
      </c>
      <c r="CK140" s="1267"/>
      <c r="CL140" s="253" t="e">
        <f>SUM(CL114:CL139)</f>
        <v>#VALUE!</v>
      </c>
      <c r="CM140" s="1267" t="s">
        <v>667</v>
      </c>
      <c r="CN140" s="1267"/>
      <c r="CO140" s="253" t="e">
        <f>SUM(CO114:CO139)</f>
        <v>#VALUE!</v>
      </c>
      <c r="CP140" s="1267" t="s">
        <v>667</v>
      </c>
      <c r="CQ140" s="1267"/>
      <c r="CR140" s="253" t="e">
        <f>SUM(CR114:CR139)</f>
        <v>#VALUE!</v>
      </c>
      <c r="CS140" s="1267" t="s">
        <v>667</v>
      </c>
      <c r="CT140" s="1267"/>
      <c r="CU140" s="253" t="e">
        <f>SUM(CU114:CU139)</f>
        <v>#VALUE!</v>
      </c>
      <c r="CV140" s="1267" t="s">
        <v>667</v>
      </c>
      <c r="CW140" s="1267"/>
      <c r="CX140" s="253" t="e">
        <f>SUM(CX114:CX139)</f>
        <v>#VALUE!</v>
      </c>
      <c r="CY140" s="1267" t="s">
        <v>667</v>
      </c>
      <c r="CZ140" s="1267"/>
      <c r="DA140" s="253" t="e">
        <f>SUM(DA114:DA139)</f>
        <v>#VALUE!</v>
      </c>
      <c r="DB140" s="211"/>
    </row>
    <row r="141" spans="1:106" s="4" customFormat="1" ht="16.5" thickBot="1">
      <c r="A141" s="263"/>
      <c r="B141" s="264"/>
      <c r="C141" s="264"/>
      <c r="D141" s="265">
        <f>CONSOLIDADA!B28</f>
        <v>0</v>
      </c>
      <c r="E141" s="266"/>
      <c r="F141" s="54"/>
      <c r="G141" s="1264" t="s">
        <v>668</v>
      </c>
      <c r="H141" s="1264"/>
      <c r="I141" s="1264"/>
      <c r="J141" s="1264"/>
      <c r="K141" s="1264"/>
      <c r="L141" s="1264"/>
      <c r="M141" s="269" t="e">
        <f>SUM(M12:M140)/2</f>
        <v>#VALUE!</v>
      </c>
      <c r="N141" s="239" t="e">
        <f>SUM(N12:N140)/2</f>
        <v>#VALUE!</v>
      </c>
      <c r="O141" s="239" t="e">
        <f>SUM(O12:O140)/2</f>
        <v>#VALUE!</v>
      </c>
      <c r="P141" s="1262" t="s">
        <v>668</v>
      </c>
      <c r="Q141" s="1263"/>
      <c r="R141" s="501" t="e">
        <f>SUM(R12:R140)/2</f>
        <v>#VALUE!</v>
      </c>
      <c r="S141" s="1265" t="s">
        <v>668</v>
      </c>
      <c r="T141" s="1263"/>
      <c r="U141" s="254" t="e">
        <f>SUM(U12:U140)/2</f>
        <v>#VALUE!</v>
      </c>
      <c r="V141" s="1262" t="s">
        <v>668</v>
      </c>
      <c r="W141" s="1263"/>
      <c r="X141" s="501" t="e">
        <f>SUM(X12:X140)/2</f>
        <v>#VALUE!</v>
      </c>
      <c r="Y141" s="1265" t="s">
        <v>668</v>
      </c>
      <c r="Z141" s="1263"/>
      <c r="AA141" s="254" t="e">
        <f>SUM(AA12:AA140)/2</f>
        <v>#VALUE!</v>
      </c>
      <c r="AB141" s="1262" t="s">
        <v>668</v>
      </c>
      <c r="AC141" s="1263"/>
      <c r="AD141" s="501" t="e">
        <f>SUM(AD12:AD140)/2</f>
        <v>#VALUE!</v>
      </c>
      <c r="AE141" s="1265" t="s">
        <v>668</v>
      </c>
      <c r="AF141" s="1263"/>
      <c r="AG141" s="254" t="e">
        <f>SUM(AG12:AG140)/2</f>
        <v>#VALUE!</v>
      </c>
      <c r="AH141" s="1262" t="s">
        <v>668</v>
      </c>
      <c r="AI141" s="1263"/>
      <c r="AJ141" s="501" t="e">
        <f>SUM(AJ12:AJ140)/2</f>
        <v>#VALUE!</v>
      </c>
      <c r="AK141" s="1265" t="s">
        <v>668</v>
      </c>
      <c r="AL141" s="1263"/>
      <c r="AM141" s="254" t="e">
        <f>SUM(AM12:AM140)/2</f>
        <v>#VALUE!</v>
      </c>
      <c r="AN141" s="1262" t="s">
        <v>668</v>
      </c>
      <c r="AO141" s="1263"/>
      <c r="AP141" s="501" t="e">
        <f>SUM(AP12:AP140)/2</f>
        <v>#VALUE!</v>
      </c>
      <c r="AQ141" s="1265" t="s">
        <v>668</v>
      </c>
      <c r="AR141" s="1263"/>
      <c r="AS141" s="254" t="e">
        <f>SUM(AS12:AS140)/2</f>
        <v>#VALUE!</v>
      </c>
      <c r="AT141" s="1262" t="s">
        <v>668</v>
      </c>
      <c r="AU141" s="1263"/>
      <c r="AV141" s="501" t="e">
        <f>SUM(AV12:AV140)/2</f>
        <v>#VALUE!</v>
      </c>
      <c r="AW141" s="1265" t="s">
        <v>668</v>
      </c>
      <c r="AX141" s="1263"/>
      <c r="AY141" s="254" t="e">
        <f>SUM(AY12:AY140)/2</f>
        <v>#VALUE!</v>
      </c>
      <c r="AZ141" s="1262" t="s">
        <v>668</v>
      </c>
      <c r="BA141" s="1263"/>
      <c r="BB141" s="501" t="e">
        <f>SUM(BB12:BB140)/2</f>
        <v>#VALUE!</v>
      </c>
      <c r="BC141" s="1265" t="s">
        <v>668</v>
      </c>
      <c r="BD141" s="1263"/>
      <c r="BE141" s="254" t="e">
        <f>SUM(BE12:BE140)/2</f>
        <v>#VALUE!</v>
      </c>
      <c r="BF141" s="1262" t="s">
        <v>668</v>
      </c>
      <c r="BG141" s="1263"/>
      <c r="BH141" s="501" t="e">
        <f>SUM(BH12:BH140)/2</f>
        <v>#VALUE!</v>
      </c>
      <c r="BI141" s="1265" t="s">
        <v>668</v>
      </c>
      <c r="BJ141" s="1263"/>
      <c r="BK141" s="254" t="e">
        <f>SUM(BK12:BK140)/2</f>
        <v>#VALUE!</v>
      </c>
      <c r="BL141" s="1262" t="s">
        <v>668</v>
      </c>
      <c r="BM141" s="1263"/>
      <c r="BN141" s="501" t="e">
        <f>SUM(BN12:BN140)/2</f>
        <v>#VALUE!</v>
      </c>
      <c r="BO141" s="1265" t="s">
        <v>668</v>
      </c>
      <c r="BP141" s="1263"/>
      <c r="BQ141" s="254" t="e">
        <f>SUM(BQ12:BQ140)/2</f>
        <v>#VALUE!</v>
      </c>
      <c r="BR141" s="1262" t="s">
        <v>668</v>
      </c>
      <c r="BS141" s="1263"/>
      <c r="BT141" s="501" t="e">
        <f>SUM(BT12:BT140)/2</f>
        <v>#VALUE!</v>
      </c>
      <c r="BU141" s="1265" t="s">
        <v>668</v>
      </c>
      <c r="BV141" s="1263"/>
      <c r="BW141" s="254" t="e">
        <f>SUM(BW12:BW140)/2</f>
        <v>#VALUE!</v>
      </c>
      <c r="BX141" s="1262" t="s">
        <v>668</v>
      </c>
      <c r="BY141" s="1263"/>
      <c r="BZ141" s="501" t="e">
        <f>SUM(BZ12:BZ140)/2</f>
        <v>#VALUE!</v>
      </c>
      <c r="CA141" s="1265" t="s">
        <v>668</v>
      </c>
      <c r="CB141" s="1263"/>
      <c r="CC141" s="254" t="e">
        <f>SUM(CC12:CC140)/2</f>
        <v>#VALUE!</v>
      </c>
      <c r="CD141" s="1262" t="s">
        <v>668</v>
      </c>
      <c r="CE141" s="1263"/>
      <c r="CF141" s="501" t="e">
        <f>SUM(CF12:CF140)/2</f>
        <v>#VALUE!</v>
      </c>
      <c r="CG141" s="1265" t="s">
        <v>668</v>
      </c>
      <c r="CH141" s="1263"/>
      <c r="CI141" s="254" t="e">
        <f>SUM(CI12:CI140)/2</f>
        <v>#VALUE!</v>
      </c>
      <c r="CJ141" s="1263" t="s">
        <v>668</v>
      </c>
      <c r="CK141" s="1263"/>
      <c r="CL141" s="254" t="e">
        <f>SUM(CL12:CL140)/2</f>
        <v>#VALUE!</v>
      </c>
      <c r="CM141" s="1263" t="s">
        <v>668</v>
      </c>
      <c r="CN141" s="1263"/>
      <c r="CO141" s="254" t="e">
        <f>SUM(CO12:CO140)/2</f>
        <v>#VALUE!</v>
      </c>
      <c r="CP141" s="1263" t="s">
        <v>668</v>
      </c>
      <c r="CQ141" s="1263"/>
      <c r="CR141" s="254" t="e">
        <f>SUM(CR12:CR140)/2</f>
        <v>#VALUE!</v>
      </c>
      <c r="CS141" s="1263" t="s">
        <v>668</v>
      </c>
      <c r="CT141" s="1263"/>
      <c r="CU141" s="254" t="e">
        <f>SUM(CU12:CU140)/2</f>
        <v>#VALUE!</v>
      </c>
      <c r="CV141" s="1263" t="s">
        <v>668</v>
      </c>
      <c r="CW141" s="1263"/>
      <c r="CX141" s="254" t="e">
        <f>SUM(CX12:CX140)/2</f>
        <v>#VALUE!</v>
      </c>
      <c r="CY141" s="1263" t="s">
        <v>668</v>
      </c>
      <c r="CZ141" s="1263"/>
      <c r="DA141" s="254" t="e">
        <f>SUM(DA12:DA140)/2</f>
        <v>#VALUE!</v>
      </c>
      <c r="DB141" s="211"/>
    </row>
    <row r="142" spans="1:106">
      <c r="J142" s="28"/>
      <c r="K142" s="28"/>
    </row>
    <row r="143" spans="1:106">
      <c r="J143" s="28"/>
      <c r="K143" s="28"/>
    </row>
    <row r="144" spans="1:106">
      <c r="J144" s="28"/>
      <c r="K144" s="28"/>
    </row>
    <row r="145" spans="10:86">
      <c r="J145" s="28"/>
      <c r="K145" s="28"/>
    </row>
    <row r="146" spans="10:86">
      <c r="J146" s="28"/>
      <c r="K146" s="28"/>
      <c r="Q146" s="375" t="s">
        <v>147</v>
      </c>
      <c r="R146" s="55"/>
      <c r="S146" s="55"/>
      <c r="T146" s="375" t="s">
        <v>148</v>
      </c>
      <c r="U146" s="55"/>
      <c r="W146" s="375" t="s">
        <v>152</v>
      </c>
      <c r="X146" s="55"/>
      <c r="Y146" s="55"/>
      <c r="Z146" s="375" t="s">
        <v>149</v>
      </c>
      <c r="AA146" s="55"/>
      <c r="AC146" s="375" t="s">
        <v>153</v>
      </c>
      <c r="AD146" s="55"/>
      <c r="AE146" s="55"/>
      <c r="AF146" s="375" t="s">
        <v>150</v>
      </c>
      <c r="AG146" s="55"/>
      <c r="AI146" s="375" t="s">
        <v>154</v>
      </c>
      <c r="AJ146" s="55"/>
      <c r="AK146" s="55"/>
      <c r="AL146" s="375" t="s">
        <v>151</v>
      </c>
      <c r="AM146" s="55"/>
      <c r="AO146" s="375" t="s">
        <v>155</v>
      </c>
      <c r="AP146" s="55"/>
      <c r="AQ146" s="55"/>
      <c r="AR146" s="375" t="s">
        <v>156</v>
      </c>
      <c r="AS146" s="55"/>
      <c r="AU146" s="375" t="s">
        <v>157</v>
      </c>
      <c r="AV146" s="55"/>
      <c r="AW146" s="55"/>
      <c r="AX146" s="375" t="s">
        <v>158</v>
      </c>
      <c r="AY146" s="55"/>
      <c r="BA146" s="375" t="s">
        <v>159</v>
      </c>
      <c r="BB146" s="55"/>
      <c r="BC146" s="55"/>
      <c r="BD146" s="375" t="s">
        <v>160</v>
      </c>
      <c r="BE146" s="55"/>
      <c r="BG146" s="375" t="s">
        <v>161</v>
      </c>
      <c r="BH146" s="55"/>
      <c r="BI146" s="55"/>
      <c r="BJ146" s="375" t="s">
        <v>162</v>
      </c>
      <c r="BK146" s="55"/>
      <c r="BM146" s="375" t="s">
        <v>163</v>
      </c>
      <c r="BN146" s="55"/>
      <c r="BO146" s="55"/>
      <c r="BP146" s="375" t="s">
        <v>164</v>
      </c>
      <c r="BQ146" s="55"/>
      <c r="BS146" s="375" t="s">
        <v>165</v>
      </c>
      <c r="BT146" s="55"/>
      <c r="BU146" s="55"/>
      <c r="BV146" s="375" t="s">
        <v>166</v>
      </c>
      <c r="BW146" s="55"/>
      <c r="BY146" s="375" t="s">
        <v>167</v>
      </c>
      <c r="BZ146" s="55"/>
      <c r="CA146" s="55"/>
      <c r="CB146" s="375" t="s">
        <v>168</v>
      </c>
      <c r="CC146" s="55"/>
      <c r="CE146" s="375" t="s">
        <v>169</v>
      </c>
      <c r="CF146" s="55"/>
      <c r="CG146" s="55"/>
      <c r="CH146" s="375" t="s">
        <v>170</v>
      </c>
    </row>
    <row r="147" spans="10:86">
      <c r="J147" s="28"/>
      <c r="K147" s="28"/>
    </row>
    <row r="148" spans="10:86">
      <c r="J148" s="28"/>
      <c r="K148" s="28"/>
    </row>
    <row r="149" spans="10:86">
      <c r="J149" s="28"/>
      <c r="K149" s="28"/>
    </row>
    <row r="150" spans="10:86">
      <c r="J150" s="28"/>
      <c r="K150" s="28"/>
    </row>
    <row r="151" spans="10:86">
      <c r="J151" s="28"/>
      <c r="K151" s="28"/>
    </row>
    <row r="152" spans="10:86">
      <c r="J152" s="28"/>
      <c r="K152" s="28"/>
    </row>
    <row r="153" spans="10:86">
      <c r="J153" s="28"/>
      <c r="K153" s="28"/>
    </row>
    <row r="154" spans="10:86">
      <c r="J154" s="28"/>
      <c r="K154" s="28"/>
    </row>
    <row r="155" spans="10:86">
      <c r="J155" s="28"/>
      <c r="K155" s="28"/>
    </row>
    <row r="156" spans="10:86">
      <c r="J156" s="28"/>
      <c r="K156" s="28"/>
    </row>
    <row r="157" spans="10:86">
      <c r="J157" s="28"/>
      <c r="K157" s="28"/>
    </row>
    <row r="158" spans="10:86">
      <c r="J158" s="28"/>
      <c r="K158" s="28"/>
    </row>
    <row r="159" spans="10:86">
      <c r="J159" s="28"/>
      <c r="K159" s="28"/>
    </row>
    <row r="160" spans="10:86">
      <c r="J160" s="28"/>
      <c r="K160" s="28"/>
    </row>
    <row r="161" spans="10:11">
      <c r="J161" s="28"/>
      <c r="K161" s="28"/>
    </row>
    <row r="162" spans="10:11">
      <c r="J162" s="28"/>
      <c r="K162" s="28"/>
    </row>
    <row r="163" spans="10:11">
      <c r="J163" s="28"/>
      <c r="K163" s="28"/>
    </row>
    <row r="164" spans="10:11">
      <c r="J164" s="28"/>
      <c r="K164" s="28"/>
    </row>
    <row r="165" spans="10:11">
      <c r="J165" s="28"/>
      <c r="K165" s="28"/>
    </row>
    <row r="166" spans="10:11">
      <c r="J166" s="28"/>
      <c r="K166" s="28"/>
    </row>
    <row r="167" spans="10:11">
      <c r="J167" s="28"/>
      <c r="K167" s="28"/>
    </row>
    <row r="168" spans="10:11">
      <c r="J168" s="28"/>
      <c r="K168" s="28"/>
    </row>
    <row r="169" spans="10:11">
      <c r="J169" s="28"/>
      <c r="K169" s="28"/>
    </row>
    <row r="170" spans="10:11">
      <c r="J170" s="28"/>
      <c r="K170" s="28"/>
    </row>
    <row r="171" spans="10:11">
      <c r="J171" s="28"/>
      <c r="K171" s="28"/>
    </row>
    <row r="172" spans="10:11">
      <c r="J172" s="28"/>
      <c r="K172" s="28"/>
    </row>
    <row r="173" spans="10:11">
      <c r="J173" s="28"/>
      <c r="K173" s="28"/>
    </row>
    <row r="174" spans="10:11">
      <c r="J174" s="28"/>
      <c r="K174" s="28"/>
    </row>
    <row r="175" spans="10:11">
      <c r="J175" s="28"/>
      <c r="K175" s="28"/>
    </row>
    <row r="176" spans="10:11">
      <c r="J176" s="28"/>
      <c r="K176" s="28"/>
    </row>
    <row r="177" spans="10:11">
      <c r="J177" s="28"/>
      <c r="K177" s="28"/>
    </row>
    <row r="178" spans="10:11">
      <c r="J178" s="28"/>
      <c r="K178" s="28"/>
    </row>
    <row r="179" spans="10:11">
      <c r="J179" s="28"/>
      <c r="K179" s="28"/>
    </row>
    <row r="180" spans="10:11">
      <c r="J180" s="28"/>
      <c r="K180" s="28"/>
    </row>
    <row r="181" spans="10:11">
      <c r="J181" s="28"/>
      <c r="K181" s="28"/>
    </row>
    <row r="182" spans="10:11">
      <c r="J182" s="28"/>
      <c r="K182" s="28"/>
    </row>
    <row r="183" spans="10:11">
      <c r="J183" s="28"/>
      <c r="K183" s="28"/>
    </row>
    <row r="184" spans="10:11">
      <c r="J184" s="28"/>
      <c r="K184" s="28"/>
    </row>
    <row r="185" spans="10:11">
      <c r="J185" s="28"/>
      <c r="K185" s="28"/>
    </row>
    <row r="186" spans="10:11">
      <c r="J186" s="28"/>
      <c r="K186" s="28"/>
    </row>
    <row r="187" spans="10:11">
      <c r="J187" s="28"/>
      <c r="K187" s="28"/>
    </row>
    <row r="188" spans="10:11">
      <c r="J188" s="28"/>
      <c r="K188" s="28"/>
    </row>
    <row r="189" spans="10:11">
      <c r="J189" s="28"/>
      <c r="K189" s="28"/>
    </row>
    <row r="190" spans="10:11">
      <c r="J190" s="28"/>
      <c r="K190" s="28"/>
    </row>
    <row r="191" spans="10:11">
      <c r="J191" s="28"/>
      <c r="K191" s="28"/>
    </row>
    <row r="192" spans="10:11">
      <c r="J192" s="28"/>
      <c r="K192" s="28"/>
    </row>
    <row r="193" spans="10:11">
      <c r="J193" s="28"/>
      <c r="K193" s="28"/>
    </row>
    <row r="194" spans="10:11">
      <c r="J194" s="28"/>
      <c r="K194" s="28"/>
    </row>
    <row r="195" spans="10:11">
      <c r="J195" s="28"/>
      <c r="K195" s="28"/>
    </row>
    <row r="196" spans="10:11">
      <c r="J196" s="28"/>
      <c r="K196" s="28"/>
    </row>
    <row r="197" spans="10:11">
      <c r="J197" s="28"/>
      <c r="K197" s="28"/>
    </row>
    <row r="198" spans="10:11">
      <c r="J198" s="28"/>
      <c r="K198" s="28"/>
    </row>
    <row r="199" spans="10:11">
      <c r="J199" s="28"/>
      <c r="K199" s="28"/>
    </row>
    <row r="200" spans="10:11">
      <c r="J200" s="28"/>
      <c r="K200" s="28"/>
    </row>
    <row r="201" spans="10:11">
      <c r="J201" s="28"/>
      <c r="K201" s="28"/>
    </row>
    <row r="202" spans="10:11">
      <c r="J202" s="28"/>
      <c r="K202" s="28"/>
    </row>
    <row r="203" spans="10:11">
      <c r="J203" s="28"/>
      <c r="K203" s="28"/>
    </row>
    <row r="204" spans="10:11">
      <c r="J204" s="28"/>
      <c r="K204" s="28"/>
    </row>
    <row r="205" spans="10:11">
      <c r="J205" s="28"/>
      <c r="K205" s="28"/>
    </row>
    <row r="206" spans="10:11">
      <c r="J206" s="28"/>
      <c r="K206" s="28"/>
    </row>
    <row r="207" spans="10:11">
      <c r="J207" s="28"/>
      <c r="K207" s="28"/>
    </row>
    <row r="208" spans="10:11">
      <c r="J208" s="28"/>
      <c r="K208" s="28"/>
    </row>
    <row r="209" spans="10:11">
      <c r="J209" s="28"/>
      <c r="K209" s="28"/>
    </row>
    <row r="210" spans="10:11">
      <c r="J210" s="28"/>
      <c r="K210" s="28"/>
    </row>
    <row r="211" spans="10:11">
      <c r="J211" s="28"/>
      <c r="K211" s="28"/>
    </row>
    <row r="212" spans="10:11">
      <c r="J212" s="28"/>
      <c r="K212" s="28"/>
    </row>
    <row r="213" spans="10:11">
      <c r="J213" s="28"/>
      <c r="K213" s="28"/>
    </row>
    <row r="214" spans="10:11">
      <c r="J214" s="28"/>
      <c r="K214" s="28"/>
    </row>
    <row r="215" spans="10:11">
      <c r="J215" s="28"/>
      <c r="K215" s="28"/>
    </row>
  </sheetData>
  <mergeCells count="222">
    <mergeCell ref="CY112:CZ112"/>
    <mergeCell ref="CY140:CZ140"/>
    <mergeCell ref="CY141:CZ141"/>
    <mergeCell ref="L9:O10"/>
    <mergeCell ref="CS9:CU9"/>
    <mergeCell ref="CS10:CS11"/>
    <mergeCell ref="CT10:CT11"/>
    <mergeCell ref="CS73:CT73"/>
    <mergeCell ref="CS112:CT112"/>
    <mergeCell ref="CS140:CT140"/>
    <mergeCell ref="BO9:BQ9"/>
    <mergeCell ref="CS141:CT141"/>
    <mergeCell ref="CV9:CX9"/>
    <mergeCell ref="CV10:CV11"/>
    <mergeCell ref="CW10:CW11"/>
    <mergeCell ref="CV73:CW73"/>
    <mergeCell ref="CV112:CW112"/>
    <mergeCell ref="CV140:CW140"/>
    <mergeCell ref="CV141:CW141"/>
    <mergeCell ref="BU112:BV112"/>
    <mergeCell ref="CY9:DA9"/>
    <mergeCell ref="CY10:CY11"/>
    <mergeCell ref="CZ10:CZ11"/>
    <mergeCell ref="CY73:CZ73"/>
    <mergeCell ref="AT112:AU112"/>
    <mergeCell ref="CB10:CB11"/>
    <mergeCell ref="BX10:BX11"/>
    <mergeCell ref="BS10:BS11"/>
    <mergeCell ref="BX9:BZ9"/>
    <mergeCell ref="BY10:BY11"/>
    <mergeCell ref="BU9:BW9"/>
    <mergeCell ref="BR9:BT9"/>
    <mergeCell ref="BI10:BI11"/>
    <mergeCell ref="BJ10:BJ11"/>
    <mergeCell ref="BO10:BO11"/>
    <mergeCell ref="BL10:BL11"/>
    <mergeCell ref="BR73:BS73"/>
    <mergeCell ref="BR112:BS112"/>
    <mergeCell ref="AZ112:BA112"/>
    <mergeCell ref="BC73:BD73"/>
    <mergeCell ref="BC112:BD112"/>
    <mergeCell ref="AZ73:BA73"/>
    <mergeCell ref="BF112:BG112"/>
    <mergeCell ref="BC9:BE9"/>
    <mergeCell ref="AW9:AY9"/>
    <mergeCell ref="AW10:AW11"/>
    <mergeCell ref="AX10:AX11"/>
    <mergeCell ref="AZ9:BB9"/>
    <mergeCell ref="V9:X9"/>
    <mergeCell ref="AN9:AP9"/>
    <mergeCell ref="T10:T11"/>
    <mergeCell ref="V10:V11"/>
    <mergeCell ref="AB10:AB11"/>
    <mergeCell ref="W10:W11"/>
    <mergeCell ref="AB9:AD9"/>
    <mergeCell ref="Y9:AA9"/>
    <mergeCell ref="Y10:Y11"/>
    <mergeCell ref="Z10:Z11"/>
    <mergeCell ref="A9:A11"/>
    <mergeCell ref="B9:B11"/>
    <mergeCell ref="C9:C11"/>
    <mergeCell ref="D9:D11"/>
    <mergeCell ref="E9:E11"/>
    <mergeCell ref="G9:K10"/>
    <mergeCell ref="F9:F11"/>
    <mergeCell ref="S9:U9"/>
    <mergeCell ref="S10:S11"/>
    <mergeCell ref="P73:Q73"/>
    <mergeCell ref="V73:W73"/>
    <mergeCell ref="S73:T73"/>
    <mergeCell ref="AW140:AX140"/>
    <mergeCell ref="Y73:Z73"/>
    <mergeCell ref="Y140:Z140"/>
    <mergeCell ref="AQ140:AR140"/>
    <mergeCell ref="AH140:AI140"/>
    <mergeCell ref="AT73:AU73"/>
    <mergeCell ref="AW112:AX112"/>
    <mergeCell ref="AB73:AC73"/>
    <mergeCell ref="AH73:AI73"/>
    <mergeCell ref="AN73:AO73"/>
    <mergeCell ref="P140:Q140"/>
    <mergeCell ref="AE112:AF112"/>
    <mergeCell ref="AE140:AF140"/>
    <mergeCell ref="Y112:Z112"/>
    <mergeCell ref="S140:T140"/>
    <mergeCell ref="P112:Q112"/>
    <mergeCell ref="AB140:AC140"/>
    <mergeCell ref="V112:W112"/>
    <mergeCell ref="S112:T112"/>
    <mergeCell ref="V140:W140"/>
    <mergeCell ref="AW73:AX73"/>
    <mergeCell ref="E4:G4"/>
    <mergeCell ref="E5:M7"/>
    <mergeCell ref="G8:I8"/>
    <mergeCell ref="P10:P11"/>
    <mergeCell ref="AC10:AC11"/>
    <mergeCell ref="AT9:AV9"/>
    <mergeCell ref="AH9:AJ9"/>
    <mergeCell ref="AK9:AM9"/>
    <mergeCell ref="AQ9:AS9"/>
    <mergeCell ref="AE9:AG9"/>
    <mergeCell ref="AO10:AO11"/>
    <mergeCell ref="AU10:AU11"/>
    <mergeCell ref="AE10:AE11"/>
    <mergeCell ref="AF10:AF11"/>
    <mergeCell ref="AQ10:AQ11"/>
    <mergeCell ref="AR10:AR11"/>
    <mergeCell ref="AI10:AI11"/>
    <mergeCell ref="AH10:AH11"/>
    <mergeCell ref="Q10:Q11"/>
    <mergeCell ref="P9:R9"/>
    <mergeCell ref="AN10:AN11"/>
    <mergeCell ref="AT10:AT11"/>
    <mergeCell ref="AK10:AK11"/>
    <mergeCell ref="AL10:AL11"/>
    <mergeCell ref="CG73:CH73"/>
    <mergeCell ref="CG112:CH112"/>
    <mergeCell ref="CG140:CH140"/>
    <mergeCell ref="BF9:BH9"/>
    <mergeCell ref="BL9:BN9"/>
    <mergeCell ref="BF10:BF11"/>
    <mergeCell ref="BF73:BG73"/>
    <mergeCell ref="BG10:BG11"/>
    <mergeCell ref="BL112:BM112"/>
    <mergeCell ref="BM10:BM11"/>
    <mergeCell ref="BL73:BM73"/>
    <mergeCell ref="BU10:BU11"/>
    <mergeCell ref="BV10:BV11"/>
    <mergeCell ref="BI9:BK9"/>
    <mergeCell ref="BR10:BR11"/>
    <mergeCell ref="BP10:BP11"/>
    <mergeCell ref="BU73:BV73"/>
    <mergeCell ref="BO73:BP73"/>
    <mergeCell ref="CA9:CC9"/>
    <mergeCell ref="CA10:CA11"/>
    <mergeCell ref="BD10:BD11"/>
    <mergeCell ref="BA10:BA11"/>
    <mergeCell ref="AZ10:AZ11"/>
    <mergeCell ref="BC10:BC11"/>
    <mergeCell ref="BO141:BP141"/>
    <mergeCell ref="BI73:BJ73"/>
    <mergeCell ref="CP9:CR9"/>
    <mergeCell ref="CK10:CK11"/>
    <mergeCell ref="CE10:CE11"/>
    <mergeCell ref="CP10:CP11"/>
    <mergeCell ref="CJ10:CJ11"/>
    <mergeCell ref="CM9:CO9"/>
    <mergeCell ref="CG9:CI9"/>
    <mergeCell ref="CD9:CF9"/>
    <mergeCell ref="CD10:CD11"/>
    <mergeCell ref="CP112:CQ112"/>
    <mergeCell ref="CJ141:CK141"/>
    <mergeCell ref="CP141:CQ141"/>
    <mergeCell ref="CQ10:CQ11"/>
    <mergeCell ref="CM10:CM11"/>
    <mergeCell ref="CN10:CN11"/>
    <mergeCell ref="CM73:CN73"/>
    <mergeCell ref="CP140:CQ140"/>
    <mergeCell ref="CM140:CN140"/>
    <mergeCell ref="CP73:CQ73"/>
    <mergeCell ref="CJ9:CL9"/>
    <mergeCell ref="CM112:CN112"/>
    <mergeCell ref="CJ140:CK140"/>
    <mergeCell ref="CD73:CE73"/>
    <mergeCell ref="CJ73:CK73"/>
    <mergeCell ref="CD140:CE140"/>
    <mergeCell ref="CD112:CE112"/>
    <mergeCell ref="BU141:BV141"/>
    <mergeCell ref="CA141:CB141"/>
    <mergeCell ref="CA73:CB73"/>
    <mergeCell ref="CA112:CB112"/>
    <mergeCell ref="CA140:CB140"/>
    <mergeCell ref="BX141:BY141"/>
    <mergeCell ref="BU140:BV140"/>
    <mergeCell ref="BX140:BY140"/>
    <mergeCell ref="BX112:BY112"/>
    <mergeCell ref="CG141:CH141"/>
    <mergeCell ref="CD141:CE141"/>
    <mergeCell ref="CM141:CN141"/>
    <mergeCell ref="CJ112:CK112"/>
    <mergeCell ref="BX73:BY73"/>
    <mergeCell ref="CG10:CG11"/>
    <mergeCell ref="CH10:CH11"/>
    <mergeCell ref="AB112:AC112"/>
    <mergeCell ref="AH112:AI112"/>
    <mergeCell ref="AN141:AO141"/>
    <mergeCell ref="AZ141:BA141"/>
    <mergeCell ref="AE141:AF141"/>
    <mergeCell ref="BR140:BS140"/>
    <mergeCell ref="AK73:AL73"/>
    <mergeCell ref="AK112:AL112"/>
    <mergeCell ref="AK140:AL140"/>
    <mergeCell ref="AK141:AL141"/>
    <mergeCell ref="BO112:BP112"/>
    <mergeCell ref="BO140:BP140"/>
    <mergeCell ref="AN112:AO112"/>
    <mergeCell ref="AT140:AU140"/>
    <mergeCell ref="AQ112:AR112"/>
    <mergeCell ref="BF141:BG141"/>
    <mergeCell ref="BF140:BG140"/>
    <mergeCell ref="BI140:BJ140"/>
    <mergeCell ref="BI141:BJ141"/>
    <mergeCell ref="AE73:AF73"/>
    <mergeCell ref="BL140:BM140"/>
    <mergeCell ref="AQ73:AR73"/>
    <mergeCell ref="BR141:BS141"/>
    <mergeCell ref="BI112:BJ112"/>
    <mergeCell ref="AH141:AI141"/>
    <mergeCell ref="G141:L141"/>
    <mergeCell ref="P141:Q141"/>
    <mergeCell ref="V141:W141"/>
    <mergeCell ref="AB141:AC141"/>
    <mergeCell ref="S141:T141"/>
    <mergeCell ref="Y141:Z141"/>
    <mergeCell ref="BL141:BM141"/>
    <mergeCell ref="AZ140:BA140"/>
    <mergeCell ref="AN140:AO140"/>
    <mergeCell ref="AQ141:AR141"/>
    <mergeCell ref="AW141:AX141"/>
    <mergeCell ref="AT141:AU141"/>
    <mergeCell ref="BC141:BD141"/>
    <mergeCell ref="BC140:BD140"/>
  </mergeCells>
  <phoneticPr fontId="15" type="noConversion"/>
  <conditionalFormatting sqref="CJ113 CJ74 CJ12 CM12 CV12 CM74 CV74 CM113 CV113">
    <cfRule type="cellIs" dxfId="0" priority="4" stopIfTrue="1" operator="greaterThanOrEqual">
      <formula>0.8</formula>
    </cfRule>
  </conditionalFormatting>
  <printOptions horizontalCentered="1"/>
  <pageMargins left="0.19685039370078741" right="0.19685039370078741" top="0.59055118110236227" bottom="0.78740157480314965" header="0.39370078740157483" footer="0.39370078740157483"/>
  <pageSetup paperSize="9" scale="61" orientation="landscape" r:id="rId1"/>
  <headerFooter alignWithMargins="0">
    <oddHeader>Página &amp;P de &amp;N</oddHeader>
    <oddFooter>&amp;C&amp;F</oddFooter>
  </headerFooter>
  <colBreaks count="1" manualBreakCount="1">
    <brk id="15" max="146" man="1"/>
  </colBreaks>
  <drawing r:id="rId2"/>
</worksheet>
</file>

<file path=xl/worksheets/sheet17.xml><?xml version="1.0" encoding="utf-8"?>
<worksheet xmlns="http://schemas.openxmlformats.org/spreadsheetml/2006/main" xmlns:r="http://schemas.openxmlformats.org/officeDocument/2006/relationships">
  <sheetPr codeName="Plan36">
    <tabColor indexed="52"/>
  </sheetPr>
  <dimension ref="A1:AC22"/>
  <sheetViews>
    <sheetView workbookViewId="0"/>
  </sheetViews>
  <sheetFormatPr defaultRowHeight="12.75"/>
  <cols>
    <col min="1" max="1" width="6.5703125" customWidth="1"/>
    <col min="2" max="2" width="27.28515625" customWidth="1"/>
    <col min="3" max="3" width="13.140625" customWidth="1"/>
    <col min="4" max="4" width="8.85546875" customWidth="1"/>
    <col min="5" max="5" width="10.85546875" customWidth="1"/>
    <col min="6" max="6" width="6.85546875" customWidth="1"/>
    <col min="7" max="7" width="10.85546875" customWidth="1"/>
    <col min="8" max="8" width="6.85546875" customWidth="1"/>
    <col min="9" max="9" width="12.42578125" customWidth="1"/>
    <col min="10" max="10" width="6.85546875" customWidth="1"/>
    <col min="11" max="11" width="12.42578125" customWidth="1"/>
    <col min="12" max="12" width="6.85546875" customWidth="1"/>
    <col min="13" max="13" width="12.42578125" customWidth="1"/>
    <col min="14" max="14" width="6.85546875" customWidth="1"/>
    <col min="15" max="15" width="12.42578125" customWidth="1"/>
    <col min="16" max="16" width="8.85546875" customWidth="1"/>
    <col min="17" max="17" width="12.42578125" customWidth="1"/>
    <col min="18" max="18" width="8.5703125" customWidth="1"/>
    <col min="19" max="19" width="12.42578125" customWidth="1"/>
    <col min="20" max="20" width="8.140625" customWidth="1"/>
    <col min="21" max="21" width="11.7109375" bestFit="1" customWidth="1"/>
    <col min="22" max="22" width="7.85546875" customWidth="1"/>
    <col min="23" max="23" width="11.7109375" bestFit="1" customWidth="1"/>
    <col min="24" max="24" width="8.28515625" customWidth="1"/>
    <col min="25" max="25" width="12.42578125" customWidth="1"/>
    <col min="26" max="26" width="7.85546875" customWidth="1"/>
    <col min="27" max="27" width="12.28515625" customWidth="1"/>
    <col min="28" max="28" width="7.85546875" customWidth="1"/>
  </cols>
  <sheetData>
    <row r="1" spans="1:29">
      <c r="A1" s="109"/>
      <c r="B1" s="109"/>
      <c r="C1" s="109"/>
      <c r="D1" s="109"/>
      <c r="E1" s="109"/>
      <c r="F1" s="109"/>
      <c r="G1" s="109"/>
    </row>
    <row r="2" spans="1:29" ht="23.25">
      <c r="A2" s="110"/>
      <c r="B2" s="109"/>
      <c r="C2" s="111" t="s">
        <v>679</v>
      </c>
      <c r="D2" s="109"/>
      <c r="E2" s="109"/>
      <c r="F2" s="109"/>
      <c r="G2" s="109"/>
    </row>
    <row r="3" spans="1:29" ht="23.25">
      <c r="A3" s="110"/>
      <c r="B3" s="109"/>
      <c r="C3" s="111" t="s">
        <v>683</v>
      </c>
      <c r="D3" s="109"/>
      <c r="E3" s="109"/>
      <c r="F3" s="109"/>
      <c r="G3" s="109"/>
      <c r="H3" s="109"/>
      <c r="I3" s="109"/>
    </row>
    <row r="4" spans="1:29" ht="23.25">
      <c r="A4" s="110"/>
      <c r="B4" s="109"/>
      <c r="C4" s="112" t="s">
        <v>884</v>
      </c>
      <c r="D4" s="109"/>
      <c r="E4" s="109"/>
      <c r="F4" s="109"/>
      <c r="G4" s="109"/>
      <c r="H4" s="109"/>
      <c r="I4" s="109"/>
    </row>
    <row r="5" spans="1:29" ht="23.25">
      <c r="A5" s="110" t="s">
        <v>684</v>
      </c>
      <c r="B5" s="110"/>
      <c r="C5" s="110"/>
      <c r="D5" s="110"/>
      <c r="E5" s="110"/>
      <c r="F5" s="110"/>
      <c r="G5" s="110"/>
      <c r="H5" s="110"/>
      <c r="I5" s="109"/>
    </row>
    <row r="6" spans="1:29" ht="18">
      <c r="A6" s="26" t="str">
        <f>CONSOLIDADA!A5</f>
        <v>POLICLINICA JARDIM GLÓRIA II</v>
      </c>
      <c r="B6" s="113"/>
      <c r="C6" s="113"/>
      <c r="D6" s="113"/>
      <c r="E6" s="109"/>
      <c r="F6" s="109"/>
      <c r="G6" s="109"/>
      <c r="H6" s="109"/>
      <c r="I6" s="109"/>
    </row>
    <row r="7" spans="1:29" ht="18">
      <c r="A7" s="26" t="str">
        <f>CONSOLIDADA!A6</f>
        <v>ENDEREÇO: RUA HARMONIA ESQUINA COM RUA DO AMOR, BAIRRO JARDIM GLORIA II, VARZEA GRANDE-MT</v>
      </c>
      <c r="B7" s="113"/>
      <c r="C7" s="113"/>
      <c r="D7" s="113"/>
      <c r="E7" s="109"/>
      <c r="F7" s="109"/>
      <c r="G7" s="189" t="s">
        <v>815</v>
      </c>
      <c r="H7" s="321">
        <f>CRONOGRAMA!H2</f>
        <v>0</v>
      </c>
      <c r="I7" s="188" t="s">
        <v>814</v>
      </c>
      <c r="W7" s="11"/>
    </row>
    <row r="8" spans="1:29" ht="18">
      <c r="A8" s="26" t="str">
        <f>CONSOLIDADA!A7</f>
        <v>MUNICÍPIO:  VARZEA GRANDE- MT</v>
      </c>
      <c r="B8" s="114"/>
      <c r="C8" s="114"/>
      <c r="D8" s="115"/>
      <c r="E8" s="109"/>
      <c r="F8" s="109"/>
      <c r="G8" s="109"/>
      <c r="H8" s="109"/>
      <c r="I8" s="109"/>
    </row>
    <row r="9" spans="1:29" ht="18">
      <c r="A9" s="26" t="s">
        <v>666</v>
      </c>
      <c r="B9" s="116"/>
      <c r="C9" s="114"/>
      <c r="D9" s="115"/>
      <c r="E9" s="109"/>
      <c r="F9" s="109"/>
      <c r="G9" s="109"/>
      <c r="H9" s="109"/>
      <c r="I9" s="109"/>
    </row>
    <row r="10" spans="1:29" ht="18">
      <c r="A10" s="232" t="str">
        <f>CONSOLIDADA!B14</f>
        <v>CONCRETO</v>
      </c>
      <c r="B10" s="116"/>
      <c r="C10" s="114"/>
      <c r="D10" s="115"/>
      <c r="E10" s="109"/>
      <c r="F10" s="109"/>
      <c r="G10" s="109"/>
      <c r="H10" s="109"/>
      <c r="I10" s="109"/>
    </row>
    <row r="11" spans="1:29" ht="15.75">
      <c r="A11" s="12"/>
      <c r="B11" s="116"/>
      <c r="C11" s="114"/>
      <c r="D11" s="115"/>
      <c r="E11" s="109"/>
      <c r="F11" s="109"/>
      <c r="G11" s="109"/>
    </row>
    <row r="12" spans="1:29" ht="13.5" customHeight="1" thickBot="1">
      <c r="A12" s="1226" t="s">
        <v>684</v>
      </c>
      <c r="B12" s="1226"/>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row>
    <row r="13" spans="1:29" ht="16.5" thickBot="1">
      <c r="A13" s="1159" t="s">
        <v>663</v>
      </c>
      <c r="B13" s="1162" t="s">
        <v>685</v>
      </c>
      <c r="C13" s="1165" t="s">
        <v>686</v>
      </c>
      <c r="D13" s="1165"/>
      <c r="E13" s="1147" t="s">
        <v>687</v>
      </c>
      <c r="F13" s="1148"/>
      <c r="G13" s="1148"/>
      <c r="H13" s="1148"/>
      <c r="I13" s="1148"/>
      <c r="J13" s="1148"/>
      <c r="K13" s="1148"/>
      <c r="L13" s="1148"/>
      <c r="M13" s="1148"/>
      <c r="N13" s="1148"/>
      <c r="O13" s="1148"/>
      <c r="P13" s="1148"/>
      <c r="Q13" s="1148"/>
      <c r="R13" s="1148"/>
      <c r="S13" s="1148"/>
      <c r="T13" s="1148"/>
      <c r="U13" s="1148"/>
      <c r="V13" s="1148"/>
      <c r="W13" s="1148"/>
      <c r="X13" s="1148"/>
      <c r="Y13" s="1148"/>
      <c r="Z13" s="1148"/>
      <c r="AA13" s="1148"/>
      <c r="AB13" s="1149"/>
    </row>
    <row r="14" spans="1:29" ht="16.5" thickBot="1">
      <c r="A14" s="1160"/>
      <c r="B14" s="1163"/>
      <c r="C14" s="1165"/>
      <c r="D14" s="1165"/>
      <c r="E14" s="1286" t="s">
        <v>688</v>
      </c>
      <c r="F14" s="1286"/>
      <c r="G14" s="1286" t="s">
        <v>689</v>
      </c>
      <c r="H14" s="1286"/>
      <c r="I14" s="1286" t="s">
        <v>690</v>
      </c>
      <c r="J14" s="1286"/>
      <c r="K14" s="1286" t="s">
        <v>734</v>
      </c>
      <c r="L14" s="1286"/>
      <c r="M14" s="1286" t="s">
        <v>681</v>
      </c>
      <c r="N14" s="1286"/>
      <c r="O14" s="1286" t="s">
        <v>682</v>
      </c>
      <c r="P14" s="1286"/>
      <c r="Q14" s="1286" t="s">
        <v>829</v>
      </c>
      <c r="R14" s="1286"/>
      <c r="S14" s="1286" t="s">
        <v>830</v>
      </c>
      <c r="T14" s="1286"/>
      <c r="U14" s="1286" t="s">
        <v>831</v>
      </c>
      <c r="V14" s="1286"/>
      <c r="W14" s="1286" t="s">
        <v>832</v>
      </c>
      <c r="X14" s="1286"/>
      <c r="Y14" s="1286" t="s">
        <v>833</v>
      </c>
      <c r="Z14" s="1286"/>
      <c r="AA14" s="1286" t="s">
        <v>834</v>
      </c>
      <c r="AB14" s="1286"/>
    </row>
    <row r="15" spans="1:29" ht="15.75" thickBot="1">
      <c r="A15" s="1255"/>
      <c r="B15" s="1256"/>
      <c r="C15" s="20" t="s">
        <v>691</v>
      </c>
      <c r="D15" s="21" t="s">
        <v>692</v>
      </c>
      <c r="E15" s="20" t="s">
        <v>691</v>
      </c>
      <c r="F15" s="21" t="s">
        <v>692</v>
      </c>
      <c r="G15" s="22" t="s">
        <v>693</v>
      </c>
      <c r="H15" s="23" t="s">
        <v>692</v>
      </c>
      <c r="I15" s="22" t="s">
        <v>693</v>
      </c>
      <c r="J15" s="23" t="s">
        <v>692</v>
      </c>
      <c r="K15" s="22" t="s">
        <v>693</v>
      </c>
      <c r="L15" s="23" t="s">
        <v>692</v>
      </c>
      <c r="M15" s="22" t="s">
        <v>693</v>
      </c>
      <c r="N15" s="23" t="s">
        <v>692</v>
      </c>
      <c r="O15" s="22" t="s">
        <v>693</v>
      </c>
      <c r="P15" s="23" t="s">
        <v>692</v>
      </c>
      <c r="Q15" s="22" t="s">
        <v>693</v>
      </c>
      <c r="R15" s="23" t="s">
        <v>692</v>
      </c>
      <c r="S15" s="22" t="s">
        <v>693</v>
      </c>
      <c r="T15" s="23" t="s">
        <v>692</v>
      </c>
      <c r="U15" s="22" t="s">
        <v>693</v>
      </c>
      <c r="V15" s="23" t="s">
        <v>692</v>
      </c>
      <c r="W15" s="22" t="s">
        <v>693</v>
      </c>
      <c r="X15" s="23" t="s">
        <v>692</v>
      </c>
      <c r="Y15" s="22" t="s">
        <v>693</v>
      </c>
      <c r="Z15" s="23" t="s">
        <v>692</v>
      </c>
      <c r="AA15" s="22" t="s">
        <v>693</v>
      </c>
      <c r="AB15" s="23" t="s">
        <v>692</v>
      </c>
    </row>
    <row r="16" spans="1:29" ht="45">
      <c r="A16" s="73" t="s">
        <v>723</v>
      </c>
      <c r="B16" s="76" t="str">
        <f>Elétrica!D12</f>
        <v>INSTALAÇÕES ELÉTRICAS - BAIXA TENSÃO</v>
      </c>
      <c r="C16" s="94" t="e">
        <f>Elétrica!M73</f>
        <v>#VALUE!</v>
      </c>
      <c r="D16" s="77" t="e">
        <f>(C16/$C$20)</f>
        <v>#VALUE!</v>
      </c>
      <c r="E16" s="95" t="e">
        <f>C16*F16/100</f>
        <v>#VALUE!</v>
      </c>
      <c r="F16" s="96">
        <v>10</v>
      </c>
      <c r="G16" s="95" t="e">
        <f>C16*H16/100</f>
        <v>#VALUE!</v>
      </c>
      <c r="H16" s="97">
        <v>10</v>
      </c>
      <c r="I16" s="95" t="e">
        <f>C16*J16/100</f>
        <v>#VALUE!</v>
      </c>
      <c r="J16" s="98">
        <v>10</v>
      </c>
      <c r="K16" s="99" t="e">
        <f>C16*L16/100</f>
        <v>#VALUE!</v>
      </c>
      <c r="L16" s="97">
        <v>10</v>
      </c>
      <c r="M16" s="95" t="e">
        <f>C16*N16/100</f>
        <v>#VALUE!</v>
      </c>
      <c r="N16" s="98">
        <v>10</v>
      </c>
      <c r="O16" s="99" t="e">
        <f>C16*P16/100</f>
        <v>#VALUE!</v>
      </c>
      <c r="P16" s="97">
        <v>10</v>
      </c>
      <c r="Q16" s="95" t="e">
        <f>C16*R16/100</f>
        <v>#VALUE!</v>
      </c>
      <c r="R16" s="98">
        <v>20</v>
      </c>
      <c r="S16" s="99" t="e">
        <f>C16*T16/100</f>
        <v>#VALUE!</v>
      </c>
      <c r="T16" s="97">
        <v>20</v>
      </c>
      <c r="U16" s="95" t="e">
        <f>(C16*V16)/100</f>
        <v>#VALUE!</v>
      </c>
      <c r="V16" s="98">
        <v>0</v>
      </c>
      <c r="W16" s="99" t="e">
        <f>(X16*C16)/100</f>
        <v>#VALUE!</v>
      </c>
      <c r="X16" s="97">
        <v>0</v>
      </c>
      <c r="Y16" s="95" t="e">
        <f>(Z16*C16)/100</f>
        <v>#VALUE!</v>
      </c>
      <c r="Z16" s="98">
        <v>0</v>
      </c>
      <c r="AA16" s="95" t="e">
        <f>(AB16*C16)/100</f>
        <v>#VALUE!</v>
      </c>
      <c r="AB16" s="98">
        <v>0</v>
      </c>
      <c r="AC16" s="82">
        <f>F16+H16+J16+L16+N16+P16+R16+T16+V16+X16+Z16+AB16</f>
        <v>100</v>
      </c>
    </row>
    <row r="17" spans="1:29" ht="47.25" customHeight="1">
      <c r="A17" s="100" t="s">
        <v>825</v>
      </c>
      <c r="B17" s="101" t="str">
        <f>Elétrica!D74</f>
        <v>POSTO DE TRANSFORMAÇÃO 150 kVA</v>
      </c>
      <c r="C17" s="84" t="e">
        <f>Elétrica!M112</f>
        <v>#VALUE!</v>
      </c>
      <c r="D17" s="85" t="e">
        <f>(C17/$C$20)</f>
        <v>#VALUE!</v>
      </c>
      <c r="E17" s="102" t="e">
        <f>C17*F17/100</f>
        <v>#VALUE!</v>
      </c>
      <c r="F17" s="103">
        <v>0</v>
      </c>
      <c r="G17" s="102" t="e">
        <f>C17*H17/100</f>
        <v>#VALUE!</v>
      </c>
      <c r="H17" s="104">
        <v>0</v>
      </c>
      <c r="I17" s="102" t="e">
        <f>C17*J17/100</f>
        <v>#VALUE!</v>
      </c>
      <c r="J17" s="105">
        <v>0</v>
      </c>
      <c r="K17" s="106" t="e">
        <f>C17*L17/100</f>
        <v>#VALUE!</v>
      </c>
      <c r="L17" s="104">
        <v>0</v>
      </c>
      <c r="M17" s="102" t="e">
        <f>C17*N17/100</f>
        <v>#VALUE!</v>
      </c>
      <c r="N17" s="105">
        <v>0</v>
      </c>
      <c r="O17" s="106" t="e">
        <f>C17*P17/100</f>
        <v>#VALUE!</v>
      </c>
      <c r="P17" s="104">
        <v>0</v>
      </c>
      <c r="Q17" s="102" t="e">
        <f>C17*R17/100</f>
        <v>#VALUE!</v>
      </c>
      <c r="R17" s="105">
        <v>20</v>
      </c>
      <c r="S17" s="106" t="e">
        <f>C17*T17/100</f>
        <v>#VALUE!</v>
      </c>
      <c r="T17" s="104">
        <v>20</v>
      </c>
      <c r="U17" s="102" t="e">
        <f>(C17*V17)/100</f>
        <v>#VALUE!</v>
      </c>
      <c r="V17" s="105">
        <v>20</v>
      </c>
      <c r="W17" s="106" t="e">
        <f>(X17*C17)/100</f>
        <v>#VALUE!</v>
      </c>
      <c r="X17" s="104">
        <v>20</v>
      </c>
      <c r="Y17" s="102" t="e">
        <f>(Z17*C17)/100</f>
        <v>#VALUE!</v>
      </c>
      <c r="Z17" s="105">
        <v>10</v>
      </c>
      <c r="AA17" s="102" t="e">
        <f>(AB17*C17)/100</f>
        <v>#VALUE!</v>
      </c>
      <c r="AB17" s="105">
        <v>10</v>
      </c>
      <c r="AC17" s="82">
        <f>F17+H17+J17+L17+N17+P17+R17+T17+V17+X17+Z17+AB17</f>
        <v>100</v>
      </c>
    </row>
    <row r="18" spans="1:29" ht="47.25" customHeight="1">
      <c r="A18" s="100" t="s">
        <v>784</v>
      </c>
      <c r="B18" s="101" t="str">
        <f>Elétrica!D113</f>
        <v>INSTALAÇÕES ELÉTRICAS - PREVENÇÃO CONTRA DESCARGAS ATMOSFÉRICAS E INCÊNDIO</v>
      </c>
      <c r="C18" s="84" t="e">
        <f>Elétrica!M140</f>
        <v>#VALUE!</v>
      </c>
      <c r="D18" s="85" t="e">
        <f>(C18/$C$20)</f>
        <v>#VALUE!</v>
      </c>
      <c r="E18" s="102" t="e">
        <f>C18*F18/100</f>
        <v>#VALUE!</v>
      </c>
      <c r="F18" s="103">
        <v>0</v>
      </c>
      <c r="G18" s="102" t="e">
        <f>C18*H18/100</f>
        <v>#VALUE!</v>
      </c>
      <c r="H18" s="104">
        <v>0</v>
      </c>
      <c r="I18" s="102" t="e">
        <f>C18*J18/100</f>
        <v>#VALUE!</v>
      </c>
      <c r="J18" s="105">
        <v>0</v>
      </c>
      <c r="K18" s="106" t="e">
        <f>C18*L18/100</f>
        <v>#VALUE!</v>
      </c>
      <c r="L18" s="104">
        <v>0</v>
      </c>
      <c r="M18" s="102" t="e">
        <f>C18*N18/100</f>
        <v>#VALUE!</v>
      </c>
      <c r="N18" s="105">
        <v>0</v>
      </c>
      <c r="O18" s="106" t="e">
        <f>C18*P18/100</f>
        <v>#VALUE!</v>
      </c>
      <c r="P18" s="104">
        <v>0</v>
      </c>
      <c r="Q18" s="102" t="e">
        <f>C18*R18/100</f>
        <v>#VALUE!</v>
      </c>
      <c r="R18" s="105">
        <v>20</v>
      </c>
      <c r="S18" s="106" t="e">
        <f>C18*T18/100</f>
        <v>#VALUE!</v>
      </c>
      <c r="T18" s="104">
        <v>20</v>
      </c>
      <c r="U18" s="102" t="e">
        <f>(C18*V18)/100</f>
        <v>#VALUE!</v>
      </c>
      <c r="V18" s="105">
        <v>20</v>
      </c>
      <c r="W18" s="106" t="e">
        <f>(X18*C18)/100</f>
        <v>#VALUE!</v>
      </c>
      <c r="X18" s="104">
        <v>20</v>
      </c>
      <c r="Y18" s="102" t="e">
        <f>(Z18*C18)/100</f>
        <v>#VALUE!</v>
      </c>
      <c r="Z18" s="105">
        <v>10</v>
      </c>
      <c r="AA18" s="102" t="e">
        <f>(AB18*C18)/100</f>
        <v>#VALUE!</v>
      </c>
      <c r="AB18" s="105">
        <v>10</v>
      </c>
      <c r="AC18" s="82">
        <f>F18+H18+J18+L18+N18+P18+R18+T18+V18+X18+Z18+AB18</f>
        <v>100</v>
      </c>
    </row>
    <row r="19" spans="1:29" ht="15" customHeight="1">
      <c r="A19" s="83"/>
      <c r="B19" s="91"/>
      <c r="C19" s="92"/>
      <c r="D19" s="93"/>
      <c r="E19" s="86"/>
      <c r="F19" s="87"/>
      <c r="G19" s="86"/>
      <c r="H19" s="88"/>
      <c r="I19" s="86"/>
      <c r="J19" s="89"/>
      <c r="K19" s="90"/>
      <c r="L19" s="88"/>
      <c r="M19" s="86"/>
      <c r="N19" s="89"/>
      <c r="O19" s="90"/>
      <c r="P19" s="88"/>
      <c r="Q19" s="86"/>
      <c r="R19" s="89"/>
      <c r="S19" s="90"/>
      <c r="T19" s="88"/>
      <c r="U19" s="86"/>
      <c r="V19" s="89"/>
      <c r="W19" s="90"/>
      <c r="X19" s="88"/>
      <c r="Y19" s="86"/>
      <c r="Z19" s="89"/>
      <c r="AA19" s="86"/>
      <c r="AB19" s="89"/>
      <c r="AC19" s="82"/>
    </row>
    <row r="20" spans="1:29" ht="15">
      <c r="A20" s="1257" t="s">
        <v>694</v>
      </c>
      <c r="B20" s="1258"/>
      <c r="C20" s="29" t="e">
        <f>SUM(C16:C19)</f>
        <v>#VALUE!</v>
      </c>
      <c r="D20" s="78" t="e">
        <f>SUM(D16:D19)</f>
        <v>#VALUE!</v>
      </c>
      <c r="E20" s="81" t="e">
        <f>SUM(E16:E19)</f>
        <v>#VALUE!</v>
      </c>
      <c r="F20" s="30" t="e">
        <f>E20/$C$20</f>
        <v>#VALUE!</v>
      </c>
      <c r="G20" s="80" t="e">
        <f>SUM(G16:G19)</f>
        <v>#VALUE!</v>
      </c>
      <c r="H20" s="30" t="e">
        <f>G20/$C$20</f>
        <v>#VALUE!</v>
      </c>
      <c r="I20" s="81" t="e">
        <f>SUM(I16:I19)</f>
        <v>#VALUE!</v>
      </c>
      <c r="J20" s="30" t="e">
        <f>I20/$C$20</f>
        <v>#VALUE!</v>
      </c>
      <c r="K20" s="80" t="e">
        <f>SUM(K16:K19)</f>
        <v>#VALUE!</v>
      </c>
      <c r="L20" s="30" t="e">
        <f>K20/$C$20</f>
        <v>#VALUE!</v>
      </c>
      <c r="M20" s="81" t="e">
        <f>SUM(M16:M19)</f>
        <v>#VALUE!</v>
      </c>
      <c r="N20" s="30" t="e">
        <f>M20/$C$20</f>
        <v>#VALUE!</v>
      </c>
      <c r="O20" s="80" t="e">
        <f>SUM(O16:O19)</f>
        <v>#VALUE!</v>
      </c>
      <c r="P20" s="30" t="e">
        <f>O20/$C$20</f>
        <v>#VALUE!</v>
      </c>
      <c r="Q20" s="81" t="e">
        <f>SUM(Q16:Q19)</f>
        <v>#VALUE!</v>
      </c>
      <c r="R20" s="30" t="e">
        <f>Q20/$C$20</f>
        <v>#VALUE!</v>
      </c>
      <c r="S20" s="80" t="e">
        <f>SUM(S16:S19)</f>
        <v>#VALUE!</v>
      </c>
      <c r="T20" s="30" t="e">
        <f>S20/$C$20</f>
        <v>#VALUE!</v>
      </c>
      <c r="U20" s="81" t="e">
        <f>SUM(U16:U19)</f>
        <v>#VALUE!</v>
      </c>
      <c r="V20" s="30" t="e">
        <f>U20/$C$20</f>
        <v>#VALUE!</v>
      </c>
      <c r="W20" s="80" t="e">
        <f>SUM(W16:W19)</f>
        <v>#VALUE!</v>
      </c>
      <c r="X20" s="30" t="e">
        <f>W20/$C$20</f>
        <v>#VALUE!</v>
      </c>
      <c r="Y20" s="81" t="e">
        <f>SUM(Y16:Y19)</f>
        <v>#VALUE!</v>
      </c>
      <c r="Z20" s="30" t="e">
        <f>Y20/$C$20</f>
        <v>#VALUE!</v>
      </c>
      <c r="AA20" s="80" t="e">
        <f>SUM(AA16:AA19)</f>
        <v>#VALUE!</v>
      </c>
      <c r="AB20" s="30" t="e">
        <f>AA20/$C$20</f>
        <v>#VALUE!</v>
      </c>
    </row>
    <row r="21" spans="1:29" ht="15">
      <c r="A21" s="1257" t="s">
        <v>695</v>
      </c>
      <c r="B21" s="1258"/>
      <c r="C21" s="25"/>
      <c r="D21" s="79"/>
      <c r="E21" s="81" t="e">
        <f>SUM(E20)</f>
        <v>#VALUE!</v>
      </c>
      <c r="F21" s="30" t="e">
        <f>E21/C20</f>
        <v>#VALUE!</v>
      </c>
      <c r="G21" s="80" t="e">
        <f t="shared" ref="G21:AB21" si="0">E21+G20</f>
        <v>#VALUE!</v>
      </c>
      <c r="H21" s="79" t="e">
        <f t="shared" si="0"/>
        <v>#VALUE!</v>
      </c>
      <c r="I21" s="81" t="e">
        <f t="shared" si="0"/>
        <v>#VALUE!</v>
      </c>
      <c r="J21" s="30" t="e">
        <f t="shared" si="0"/>
        <v>#VALUE!</v>
      </c>
      <c r="K21" s="80" t="e">
        <f t="shared" si="0"/>
        <v>#VALUE!</v>
      </c>
      <c r="L21" s="79" t="e">
        <f t="shared" si="0"/>
        <v>#VALUE!</v>
      </c>
      <c r="M21" s="81" t="e">
        <f t="shared" si="0"/>
        <v>#VALUE!</v>
      </c>
      <c r="N21" s="30" t="e">
        <f t="shared" si="0"/>
        <v>#VALUE!</v>
      </c>
      <c r="O21" s="80" t="e">
        <f t="shared" si="0"/>
        <v>#VALUE!</v>
      </c>
      <c r="P21" s="79" t="e">
        <f t="shared" si="0"/>
        <v>#VALUE!</v>
      </c>
      <c r="Q21" s="81" t="e">
        <f t="shared" si="0"/>
        <v>#VALUE!</v>
      </c>
      <c r="R21" s="30" t="e">
        <f t="shared" si="0"/>
        <v>#VALUE!</v>
      </c>
      <c r="S21" s="80" t="e">
        <f t="shared" si="0"/>
        <v>#VALUE!</v>
      </c>
      <c r="T21" s="79" t="e">
        <f t="shared" si="0"/>
        <v>#VALUE!</v>
      </c>
      <c r="U21" s="81" t="e">
        <f t="shared" si="0"/>
        <v>#VALUE!</v>
      </c>
      <c r="V21" s="30" t="e">
        <f t="shared" si="0"/>
        <v>#VALUE!</v>
      </c>
      <c r="W21" s="80" t="e">
        <f t="shared" si="0"/>
        <v>#VALUE!</v>
      </c>
      <c r="X21" s="79" t="e">
        <f t="shared" si="0"/>
        <v>#VALUE!</v>
      </c>
      <c r="Y21" s="81" t="e">
        <f t="shared" si="0"/>
        <v>#VALUE!</v>
      </c>
      <c r="Z21" s="30" t="e">
        <f t="shared" si="0"/>
        <v>#VALUE!</v>
      </c>
      <c r="AA21" s="80" t="e">
        <f t="shared" si="0"/>
        <v>#VALUE!</v>
      </c>
      <c r="AB21" s="30" t="e">
        <f t="shared" si="0"/>
        <v>#VALUE!</v>
      </c>
    </row>
    <row r="22" spans="1:29" ht="15.75" thickBot="1">
      <c r="A22" s="1259">
        <f>CONSOLIDADA!B28</f>
        <v>0</v>
      </c>
      <c r="B22" s="1260"/>
      <c r="C22" s="1260"/>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1"/>
    </row>
  </sheetData>
  <mergeCells count="20">
    <mergeCell ref="A12:AB12"/>
    <mergeCell ref="A21:B21"/>
    <mergeCell ref="E14:F14"/>
    <mergeCell ref="G14:H14"/>
    <mergeCell ref="I14:J14"/>
    <mergeCell ref="K14:L14"/>
    <mergeCell ref="M14:N14"/>
    <mergeCell ref="O14:P14"/>
    <mergeCell ref="Q14:R14"/>
    <mergeCell ref="S14:T14"/>
    <mergeCell ref="A22:AB22"/>
    <mergeCell ref="A20:B20"/>
    <mergeCell ref="U14:V14"/>
    <mergeCell ref="W14:X14"/>
    <mergeCell ref="Y14:Z14"/>
    <mergeCell ref="AA14:AB14"/>
    <mergeCell ref="A13:A15"/>
    <mergeCell ref="B13:B15"/>
    <mergeCell ref="C13:D14"/>
    <mergeCell ref="E13:AB13"/>
  </mergeCells>
  <phoneticPr fontId="15" type="noConversion"/>
  <pageMargins left="0.19685039370078741" right="0.19685039370078741" top="0.98425196850393704" bottom="0.98425196850393704" header="0.51181102362204722" footer="0.51181102362204722"/>
  <pageSetup paperSize="9" scale="46" orientation="landscape" verticalDpi="300" r:id="rId1"/>
  <headerFooter alignWithMargins="0">
    <oddHeader>Página &amp;P de &amp;N</oddHeader>
    <oddFooter>&amp;C&amp;F</oddFooter>
  </headerFooter>
  <drawing r:id="rId2"/>
</worksheet>
</file>

<file path=xl/worksheets/sheet18.xml><?xml version="1.0" encoding="utf-8"?>
<worksheet xmlns="http://schemas.openxmlformats.org/spreadsheetml/2006/main" xmlns:r="http://schemas.openxmlformats.org/officeDocument/2006/relationships">
  <sheetPr codeName="Plan38">
    <tabColor indexed="52"/>
  </sheetPr>
  <dimension ref="A1:AC28"/>
  <sheetViews>
    <sheetView workbookViewId="0"/>
  </sheetViews>
  <sheetFormatPr defaultRowHeight="12.75"/>
  <cols>
    <col min="1" max="1" width="6.7109375" customWidth="1"/>
    <col min="2" max="2" width="29.7109375" customWidth="1"/>
    <col min="3" max="3" width="13" customWidth="1"/>
    <col min="4" max="4" width="8.85546875" customWidth="1"/>
    <col min="5" max="5" width="10.85546875" customWidth="1"/>
    <col min="6" max="6" width="6.85546875" customWidth="1"/>
    <col min="7" max="7" width="11.7109375" bestFit="1" customWidth="1"/>
    <col min="8" max="8" width="8.140625" bestFit="1" customWidth="1"/>
    <col min="9" max="9" width="11.7109375" bestFit="1" customWidth="1"/>
    <col min="10" max="10" width="8.140625" bestFit="1" customWidth="1"/>
    <col min="11" max="11" width="11.7109375" bestFit="1" customWidth="1"/>
    <col min="12" max="12" width="8.140625" bestFit="1" customWidth="1"/>
    <col min="13" max="13" width="12.42578125" customWidth="1"/>
    <col min="14" max="14" width="8.140625" bestFit="1" customWidth="1"/>
    <col min="15" max="15" width="12.42578125" customWidth="1"/>
    <col min="16" max="16" width="8.140625" bestFit="1" customWidth="1"/>
    <col min="17" max="17" width="12.42578125" customWidth="1"/>
    <col min="18" max="18" width="8.140625" bestFit="1" customWidth="1"/>
    <col min="19" max="19" width="11.7109375" bestFit="1" customWidth="1"/>
    <col min="20" max="20" width="8.140625" bestFit="1" customWidth="1"/>
    <col min="21" max="21" width="11.7109375" bestFit="1" customWidth="1"/>
    <col min="22" max="22" width="8.140625" bestFit="1" customWidth="1"/>
    <col min="23" max="23" width="11.7109375" bestFit="1" customWidth="1"/>
    <col min="24" max="24" width="8.140625" bestFit="1" customWidth="1"/>
    <col min="25" max="25" width="12.42578125" customWidth="1"/>
    <col min="26" max="26" width="8.140625" bestFit="1" customWidth="1"/>
    <col min="27" max="27" width="11.7109375" bestFit="1" customWidth="1"/>
    <col min="28" max="28" width="8.140625" bestFit="1" customWidth="1"/>
  </cols>
  <sheetData>
    <row r="1" spans="1:29">
      <c r="A1" s="109"/>
      <c r="B1" s="109"/>
      <c r="C1" s="109"/>
      <c r="D1" s="109"/>
      <c r="E1" s="109"/>
      <c r="F1" s="109"/>
      <c r="G1" s="109"/>
      <c r="H1" s="109"/>
      <c r="I1" s="109"/>
    </row>
    <row r="2" spans="1:29" ht="23.25">
      <c r="A2" s="110"/>
      <c r="B2" s="109"/>
      <c r="C2" s="111" t="s">
        <v>679</v>
      </c>
      <c r="D2" s="109"/>
      <c r="E2" s="109"/>
      <c r="F2" s="109"/>
      <c r="G2" s="109"/>
      <c r="H2" s="109"/>
      <c r="I2" s="109"/>
    </row>
    <row r="3" spans="1:29" ht="23.25">
      <c r="A3" s="110"/>
      <c r="B3" s="109"/>
      <c r="C3" s="111" t="s">
        <v>683</v>
      </c>
      <c r="D3" s="109"/>
      <c r="E3" s="109"/>
      <c r="F3" s="109"/>
      <c r="G3" s="109"/>
      <c r="H3" s="109"/>
      <c r="I3" s="109"/>
    </row>
    <row r="4" spans="1:29" ht="23.25">
      <c r="A4" s="110"/>
      <c r="B4" s="109"/>
      <c r="C4" s="112" t="s">
        <v>884</v>
      </c>
      <c r="D4" s="109"/>
      <c r="E4" s="109"/>
      <c r="F4" s="109"/>
      <c r="G4" s="109"/>
      <c r="H4" s="109"/>
      <c r="I4" s="109"/>
    </row>
    <row r="5" spans="1:29" ht="23.25">
      <c r="A5" s="110" t="s">
        <v>684</v>
      </c>
      <c r="B5" s="110"/>
      <c r="C5" s="110"/>
      <c r="D5" s="110"/>
      <c r="E5" s="110"/>
      <c r="F5" s="110"/>
      <c r="G5" s="110"/>
      <c r="I5" s="189"/>
    </row>
    <row r="6" spans="1:29" ht="18">
      <c r="A6" s="26" t="str">
        <f>CONSOLIDADA!A5</f>
        <v>POLICLINICA JARDIM GLÓRIA II</v>
      </c>
      <c r="B6" s="113"/>
      <c r="C6" s="113"/>
      <c r="D6" s="113"/>
      <c r="E6" s="109"/>
      <c r="F6" s="109"/>
    </row>
    <row r="7" spans="1:29" ht="18">
      <c r="A7" s="26" t="str">
        <f>CONSOLIDADA!A6</f>
        <v>ENDEREÇO: RUA HARMONIA ESQUINA COM RUA DO AMOR, BAIRRO JARDIM GLORIA II, VARZEA GRANDE-MT</v>
      </c>
      <c r="B7" s="113"/>
      <c r="C7" s="113"/>
      <c r="D7" s="113"/>
      <c r="E7" s="109"/>
      <c r="F7" s="109"/>
      <c r="G7" s="189" t="s">
        <v>815</v>
      </c>
      <c r="H7" s="321">
        <f>CRONOGRAMA!H2</f>
        <v>0</v>
      </c>
      <c r="I7" s="188" t="s">
        <v>814</v>
      </c>
    </row>
    <row r="8" spans="1:29" ht="18">
      <c r="A8" s="26" t="str">
        <f>CONSOLIDADA!A7</f>
        <v>MUNICÍPIO:  VARZEA GRANDE- MT</v>
      </c>
      <c r="B8" s="114"/>
      <c r="C8" s="114"/>
      <c r="D8" s="115"/>
      <c r="E8" s="109"/>
      <c r="F8" s="109"/>
      <c r="G8" s="109"/>
      <c r="H8" s="109"/>
      <c r="I8" s="109"/>
    </row>
    <row r="9" spans="1:29" ht="18">
      <c r="A9" s="26" t="s">
        <v>666</v>
      </c>
      <c r="B9" s="114"/>
      <c r="C9" s="114"/>
      <c r="D9" s="115"/>
      <c r="E9" s="109"/>
      <c r="F9" s="109"/>
      <c r="G9" s="109"/>
      <c r="H9" s="109"/>
      <c r="I9" s="109"/>
    </row>
    <row r="10" spans="1:29" ht="18">
      <c r="A10" s="231" t="str">
        <f>CONSOLIDADA!B15</f>
        <v>ALVENARIA E FECHAMENTO</v>
      </c>
      <c r="B10" s="116"/>
      <c r="C10" s="114"/>
      <c r="D10" s="115"/>
      <c r="E10" s="109"/>
      <c r="F10" s="109"/>
      <c r="G10" s="109"/>
      <c r="H10" s="109"/>
      <c r="I10" s="109"/>
    </row>
    <row r="11" spans="1:29" ht="15.75">
      <c r="A11" s="12"/>
      <c r="B11" s="116"/>
      <c r="C11" s="114"/>
      <c r="D11" s="115"/>
      <c r="E11" s="109"/>
      <c r="F11" s="109"/>
      <c r="G11" s="109"/>
      <c r="H11" s="109"/>
      <c r="I11" s="109"/>
    </row>
    <row r="12" spans="1:29" ht="13.5" thickBot="1">
      <c r="A12" s="1226" t="s">
        <v>684</v>
      </c>
      <c r="B12" s="1253"/>
      <c r="C12" s="1253"/>
      <c r="D12" s="1253"/>
      <c r="E12" s="1254"/>
      <c r="F12" s="1254"/>
      <c r="G12" s="1254"/>
      <c r="H12" s="1254"/>
      <c r="I12" s="1254"/>
      <c r="J12" s="1254"/>
      <c r="K12" s="1254"/>
      <c r="L12" s="1254"/>
      <c r="M12" s="1254"/>
      <c r="N12" s="1254"/>
      <c r="O12" s="1254"/>
      <c r="P12" s="1254"/>
      <c r="Q12" s="1254"/>
      <c r="R12" s="1254"/>
      <c r="S12" s="1254"/>
      <c r="T12" s="1254"/>
      <c r="U12" s="1254"/>
      <c r="V12" s="1254"/>
    </row>
    <row r="13" spans="1:29" s="117" customFormat="1" ht="16.5" thickBot="1">
      <c r="A13" s="1159" t="s">
        <v>663</v>
      </c>
      <c r="B13" s="1162" t="s">
        <v>685</v>
      </c>
      <c r="C13" s="1165" t="s">
        <v>686</v>
      </c>
      <c r="D13" s="1165"/>
      <c r="E13" s="1147" t="s">
        <v>687</v>
      </c>
      <c r="F13" s="1148"/>
      <c r="G13" s="1148"/>
      <c r="H13" s="1148"/>
      <c r="I13" s="1148"/>
      <c r="J13" s="1148"/>
      <c r="K13" s="1148"/>
      <c r="L13" s="1148"/>
      <c r="M13" s="1148"/>
      <c r="N13" s="1148"/>
      <c r="O13" s="1148"/>
      <c r="P13" s="1148"/>
      <c r="Q13" s="1148"/>
      <c r="R13" s="1148"/>
      <c r="S13" s="1148"/>
      <c r="T13" s="1148"/>
      <c r="U13" s="1148"/>
      <c r="V13" s="1148"/>
      <c r="W13" s="1148"/>
      <c r="X13" s="1148"/>
      <c r="Y13" s="1148"/>
      <c r="Z13" s="1148"/>
      <c r="AA13" s="1148"/>
      <c r="AB13" s="1149"/>
    </row>
    <row r="14" spans="1:29" s="117" customFormat="1" ht="16.5" thickBot="1">
      <c r="A14" s="1160"/>
      <c r="B14" s="1163"/>
      <c r="C14" s="1165"/>
      <c r="D14" s="1165"/>
      <c r="E14" s="1146" t="s">
        <v>688</v>
      </c>
      <c r="F14" s="1146"/>
      <c r="G14" s="1146" t="s">
        <v>689</v>
      </c>
      <c r="H14" s="1146"/>
      <c r="I14" s="1146" t="s">
        <v>690</v>
      </c>
      <c r="J14" s="1146"/>
      <c r="K14" s="1146" t="s">
        <v>734</v>
      </c>
      <c r="L14" s="1146"/>
      <c r="M14" s="1146" t="s">
        <v>681</v>
      </c>
      <c r="N14" s="1146"/>
      <c r="O14" s="1146" t="s">
        <v>682</v>
      </c>
      <c r="P14" s="1146"/>
      <c r="Q14" s="1146" t="s">
        <v>829</v>
      </c>
      <c r="R14" s="1146"/>
      <c r="S14" s="1146" t="s">
        <v>830</v>
      </c>
      <c r="T14" s="1146"/>
      <c r="U14" s="1146" t="s">
        <v>831</v>
      </c>
      <c r="V14" s="1146"/>
      <c r="W14" s="1146" t="s">
        <v>832</v>
      </c>
      <c r="X14" s="1146"/>
      <c r="Y14" s="1146" t="s">
        <v>833</v>
      </c>
      <c r="Z14" s="1146"/>
      <c r="AA14" s="1146" t="s">
        <v>834</v>
      </c>
      <c r="AB14" s="1146"/>
    </row>
    <row r="15" spans="1:29" s="117" customFormat="1" ht="15.75" thickBot="1">
      <c r="A15" s="1255"/>
      <c r="B15" s="1256"/>
      <c r="C15" s="118" t="s">
        <v>691</v>
      </c>
      <c r="D15" s="119" t="s">
        <v>692</v>
      </c>
      <c r="E15" s="118" t="s">
        <v>691</v>
      </c>
      <c r="F15" s="119" t="s">
        <v>692</v>
      </c>
      <c r="G15" s="120" t="s">
        <v>693</v>
      </c>
      <c r="H15" s="121" t="s">
        <v>692</v>
      </c>
      <c r="I15" s="120" t="s">
        <v>693</v>
      </c>
      <c r="J15" s="121" t="s">
        <v>692</v>
      </c>
      <c r="K15" s="120" t="s">
        <v>693</v>
      </c>
      <c r="L15" s="121" t="s">
        <v>692</v>
      </c>
      <c r="M15" s="120" t="s">
        <v>693</v>
      </c>
      <c r="N15" s="121" t="s">
        <v>692</v>
      </c>
      <c r="O15" s="120" t="s">
        <v>693</v>
      </c>
      <c r="P15" s="121" t="s">
        <v>692</v>
      </c>
      <c r="Q15" s="120" t="s">
        <v>693</v>
      </c>
      <c r="R15" s="121" t="s">
        <v>692</v>
      </c>
      <c r="S15" s="120" t="s">
        <v>693</v>
      </c>
      <c r="T15" s="121" t="s">
        <v>692</v>
      </c>
      <c r="U15" s="120" t="s">
        <v>693</v>
      </c>
      <c r="V15" s="121" t="s">
        <v>692</v>
      </c>
      <c r="W15" s="120" t="s">
        <v>693</v>
      </c>
      <c r="X15" s="121" t="s">
        <v>692</v>
      </c>
      <c r="Y15" s="120" t="s">
        <v>693</v>
      </c>
      <c r="Z15" s="121" t="s">
        <v>692</v>
      </c>
      <c r="AA15" s="120" t="s">
        <v>693</v>
      </c>
      <c r="AB15" s="121" t="s">
        <v>692</v>
      </c>
    </row>
    <row r="16" spans="1:29" s="117" customFormat="1" ht="15">
      <c r="A16" s="36" t="s">
        <v>723</v>
      </c>
      <c r="B16" s="37" t="e">
        <f>#REF!</f>
        <v>#REF!</v>
      </c>
      <c r="C16" s="24" t="e">
        <f>#REF!</f>
        <v>#REF!</v>
      </c>
      <c r="D16" s="77" t="e">
        <f t="shared" ref="D16:D24" si="0">(C16/$C$26)</f>
        <v>#REF!</v>
      </c>
      <c r="E16" s="122" t="e">
        <f t="shared" ref="E16:E24" si="1">C16*F16/100</f>
        <v>#REF!</v>
      </c>
      <c r="F16" s="123">
        <v>100</v>
      </c>
      <c r="G16" s="122" t="e">
        <f t="shared" ref="G16:G24" si="2">C16*H16/100</f>
        <v>#REF!</v>
      </c>
      <c r="H16" s="97">
        <v>0</v>
      </c>
      <c r="I16" s="122" t="e">
        <f t="shared" ref="I16:I24" si="3">C16*J16/100</f>
        <v>#REF!</v>
      </c>
      <c r="J16" s="124">
        <v>0</v>
      </c>
      <c r="K16" s="99" t="e">
        <f t="shared" ref="K16:K24" si="4">C16*L16/100</f>
        <v>#REF!</v>
      </c>
      <c r="L16" s="124">
        <v>0</v>
      </c>
      <c r="M16" s="122" t="e">
        <f t="shared" ref="M16:M24" si="5">C16*N16/100</f>
        <v>#REF!</v>
      </c>
      <c r="N16" s="124">
        <v>0</v>
      </c>
      <c r="O16" s="99" t="e">
        <f t="shared" ref="O16:O24" si="6">C16*P16/100</f>
        <v>#REF!</v>
      </c>
      <c r="P16" s="124">
        <v>0</v>
      </c>
      <c r="Q16" s="122" t="e">
        <f t="shared" ref="Q16:Q24" si="7">C16*R16/100</f>
        <v>#REF!</v>
      </c>
      <c r="R16" s="124">
        <v>0</v>
      </c>
      <c r="S16" s="99" t="e">
        <f t="shared" ref="S16:S24" si="8">C16*T16/100</f>
        <v>#REF!</v>
      </c>
      <c r="T16" s="124">
        <v>0</v>
      </c>
      <c r="U16" s="122" t="e">
        <f t="shared" ref="U16:U24" si="9">(C16*V16)/100</f>
        <v>#REF!</v>
      </c>
      <c r="V16" s="124">
        <v>0</v>
      </c>
      <c r="W16" s="99" t="e">
        <f t="shared" ref="W16:W24" si="10">(X16*C16)/100</f>
        <v>#REF!</v>
      </c>
      <c r="X16" s="124">
        <v>0</v>
      </c>
      <c r="Y16" s="122" t="e">
        <f t="shared" ref="Y16:Y24" si="11">(Z16*C16)/100</f>
        <v>#REF!</v>
      </c>
      <c r="Z16" s="124">
        <v>0</v>
      </c>
      <c r="AA16" s="122" t="e">
        <f t="shared" ref="AA16:AA24" si="12">(AB16*C16)/100</f>
        <v>#REF!</v>
      </c>
      <c r="AB16" s="124">
        <v>0</v>
      </c>
      <c r="AC16" s="125">
        <f t="shared" ref="AC16:AC24" si="13">F16+H16+J16+L16+N16+P16+R16+T16+V16+X16+Z16+AB16</f>
        <v>100</v>
      </c>
    </row>
    <row r="17" spans="1:29" s="117" customFormat="1" ht="15">
      <c r="A17" s="73" t="s">
        <v>825</v>
      </c>
      <c r="B17" s="32" t="e">
        <f>#REF!</f>
        <v>#REF!</v>
      </c>
      <c r="C17" s="94" t="e">
        <f>#REF!</f>
        <v>#REF!</v>
      </c>
      <c r="D17" s="77" t="e">
        <f t="shared" si="0"/>
        <v>#REF!</v>
      </c>
      <c r="E17" s="95" t="e">
        <f t="shared" si="1"/>
        <v>#REF!</v>
      </c>
      <c r="F17" s="96">
        <v>100</v>
      </c>
      <c r="G17" s="95" t="e">
        <f t="shared" si="2"/>
        <v>#REF!</v>
      </c>
      <c r="H17" s="97">
        <v>0</v>
      </c>
      <c r="I17" s="95" t="e">
        <f t="shared" si="3"/>
        <v>#REF!</v>
      </c>
      <c r="J17" s="98">
        <v>0</v>
      </c>
      <c r="K17" s="99" t="e">
        <f t="shared" si="4"/>
        <v>#REF!</v>
      </c>
      <c r="L17" s="98">
        <v>0</v>
      </c>
      <c r="M17" s="95" t="e">
        <f t="shared" si="5"/>
        <v>#REF!</v>
      </c>
      <c r="N17" s="98">
        <v>0</v>
      </c>
      <c r="O17" s="99" t="e">
        <f t="shared" si="6"/>
        <v>#REF!</v>
      </c>
      <c r="P17" s="98">
        <v>0</v>
      </c>
      <c r="Q17" s="95" t="e">
        <f t="shared" si="7"/>
        <v>#REF!</v>
      </c>
      <c r="R17" s="98">
        <v>0</v>
      </c>
      <c r="S17" s="99" t="e">
        <f t="shared" si="8"/>
        <v>#REF!</v>
      </c>
      <c r="T17" s="98">
        <v>0</v>
      </c>
      <c r="U17" s="95" t="e">
        <f t="shared" si="9"/>
        <v>#REF!</v>
      </c>
      <c r="V17" s="98">
        <v>0</v>
      </c>
      <c r="W17" s="99" t="e">
        <f t="shared" si="10"/>
        <v>#REF!</v>
      </c>
      <c r="X17" s="98">
        <v>0</v>
      </c>
      <c r="Y17" s="95" t="e">
        <f t="shared" si="11"/>
        <v>#REF!</v>
      </c>
      <c r="Z17" s="98">
        <v>0</v>
      </c>
      <c r="AA17" s="95" t="e">
        <f t="shared" si="12"/>
        <v>#REF!</v>
      </c>
      <c r="AB17" s="98">
        <v>0</v>
      </c>
      <c r="AC17" s="125">
        <f t="shared" si="13"/>
        <v>100</v>
      </c>
    </row>
    <row r="18" spans="1:29" s="117" customFormat="1" ht="15">
      <c r="A18" s="36" t="s">
        <v>784</v>
      </c>
      <c r="B18" s="32" t="e">
        <f>#REF!</f>
        <v>#REF!</v>
      </c>
      <c r="C18" s="24" t="e">
        <f>#REF!</f>
        <v>#REF!</v>
      </c>
      <c r="D18" s="77" t="e">
        <f t="shared" si="0"/>
        <v>#REF!</v>
      </c>
      <c r="E18" s="95" t="e">
        <f t="shared" si="1"/>
        <v>#REF!</v>
      </c>
      <c r="F18" s="96">
        <v>100</v>
      </c>
      <c r="G18" s="95" t="e">
        <f t="shared" si="2"/>
        <v>#REF!</v>
      </c>
      <c r="H18" s="97">
        <v>0</v>
      </c>
      <c r="I18" s="95" t="e">
        <f t="shared" si="3"/>
        <v>#REF!</v>
      </c>
      <c r="J18" s="98">
        <v>0</v>
      </c>
      <c r="K18" s="99" t="e">
        <f t="shared" si="4"/>
        <v>#REF!</v>
      </c>
      <c r="L18" s="98">
        <v>0</v>
      </c>
      <c r="M18" s="95" t="e">
        <f t="shared" si="5"/>
        <v>#REF!</v>
      </c>
      <c r="N18" s="98">
        <v>0</v>
      </c>
      <c r="O18" s="99" t="e">
        <f t="shared" si="6"/>
        <v>#REF!</v>
      </c>
      <c r="P18" s="98">
        <v>0</v>
      </c>
      <c r="Q18" s="95" t="e">
        <f t="shared" si="7"/>
        <v>#REF!</v>
      </c>
      <c r="R18" s="98">
        <v>0</v>
      </c>
      <c r="S18" s="99" t="e">
        <f t="shared" si="8"/>
        <v>#REF!</v>
      </c>
      <c r="T18" s="98">
        <v>0</v>
      </c>
      <c r="U18" s="95" t="e">
        <f t="shared" si="9"/>
        <v>#REF!</v>
      </c>
      <c r="V18" s="98">
        <v>0</v>
      </c>
      <c r="W18" s="99" t="e">
        <f t="shared" si="10"/>
        <v>#REF!</v>
      </c>
      <c r="X18" s="98">
        <v>0</v>
      </c>
      <c r="Y18" s="95" t="e">
        <f t="shared" si="11"/>
        <v>#REF!</v>
      </c>
      <c r="Z18" s="98">
        <v>0</v>
      </c>
      <c r="AA18" s="95" t="e">
        <f t="shared" si="12"/>
        <v>#REF!</v>
      </c>
      <c r="AB18" s="98">
        <v>0</v>
      </c>
      <c r="AC18" s="125">
        <f t="shared" si="13"/>
        <v>100</v>
      </c>
    </row>
    <row r="19" spans="1:29" s="117" customFormat="1" ht="15">
      <c r="A19" s="73" t="s">
        <v>676</v>
      </c>
      <c r="B19" s="32" t="e">
        <f>#REF!</f>
        <v>#REF!</v>
      </c>
      <c r="C19" s="24" t="e">
        <f>#REF!</f>
        <v>#REF!</v>
      </c>
      <c r="D19" s="77" t="e">
        <f t="shared" si="0"/>
        <v>#REF!</v>
      </c>
      <c r="E19" s="95" t="e">
        <f t="shared" si="1"/>
        <v>#REF!</v>
      </c>
      <c r="F19" s="96">
        <v>100</v>
      </c>
      <c r="G19" s="95" t="e">
        <f t="shared" si="2"/>
        <v>#REF!</v>
      </c>
      <c r="H19" s="97">
        <v>0</v>
      </c>
      <c r="I19" s="95" t="e">
        <f t="shared" si="3"/>
        <v>#REF!</v>
      </c>
      <c r="J19" s="98">
        <v>0</v>
      </c>
      <c r="K19" s="99" t="e">
        <f t="shared" si="4"/>
        <v>#REF!</v>
      </c>
      <c r="L19" s="98">
        <v>0</v>
      </c>
      <c r="M19" s="95" t="e">
        <f t="shared" si="5"/>
        <v>#REF!</v>
      </c>
      <c r="N19" s="98">
        <v>0</v>
      </c>
      <c r="O19" s="99" t="e">
        <f t="shared" si="6"/>
        <v>#REF!</v>
      </c>
      <c r="P19" s="98">
        <v>0</v>
      </c>
      <c r="Q19" s="95" t="e">
        <f t="shared" si="7"/>
        <v>#REF!</v>
      </c>
      <c r="R19" s="98">
        <v>0</v>
      </c>
      <c r="S19" s="99" t="e">
        <f t="shared" si="8"/>
        <v>#REF!</v>
      </c>
      <c r="T19" s="98">
        <v>0</v>
      </c>
      <c r="U19" s="95" t="e">
        <f t="shared" si="9"/>
        <v>#REF!</v>
      </c>
      <c r="V19" s="98">
        <v>0</v>
      </c>
      <c r="W19" s="99" t="e">
        <f t="shared" si="10"/>
        <v>#REF!</v>
      </c>
      <c r="X19" s="98">
        <v>0</v>
      </c>
      <c r="Y19" s="95" t="e">
        <f t="shared" si="11"/>
        <v>#REF!</v>
      </c>
      <c r="Z19" s="98">
        <v>0</v>
      </c>
      <c r="AA19" s="95" t="e">
        <f t="shared" si="12"/>
        <v>#REF!</v>
      </c>
      <c r="AB19" s="98">
        <v>0</v>
      </c>
      <c r="AC19" s="125">
        <f t="shared" si="13"/>
        <v>100</v>
      </c>
    </row>
    <row r="20" spans="1:29" s="117" customFormat="1" ht="15">
      <c r="A20" s="73" t="s">
        <v>791</v>
      </c>
      <c r="B20" s="32" t="e">
        <f>#REF!</f>
        <v>#REF!</v>
      </c>
      <c r="C20" s="24" t="e">
        <f>#REF!</f>
        <v>#REF!</v>
      </c>
      <c r="D20" s="77" t="e">
        <f t="shared" si="0"/>
        <v>#REF!</v>
      </c>
      <c r="E20" s="95" t="e">
        <f t="shared" si="1"/>
        <v>#REF!</v>
      </c>
      <c r="F20" s="96">
        <v>100</v>
      </c>
      <c r="G20" s="95" t="e">
        <f t="shared" si="2"/>
        <v>#REF!</v>
      </c>
      <c r="H20" s="97">
        <v>0</v>
      </c>
      <c r="I20" s="95" t="e">
        <f t="shared" si="3"/>
        <v>#REF!</v>
      </c>
      <c r="J20" s="98">
        <v>0</v>
      </c>
      <c r="K20" s="99" t="e">
        <f t="shared" si="4"/>
        <v>#REF!</v>
      </c>
      <c r="L20" s="98">
        <v>0</v>
      </c>
      <c r="M20" s="95" t="e">
        <f t="shared" si="5"/>
        <v>#REF!</v>
      </c>
      <c r="N20" s="98">
        <v>0</v>
      </c>
      <c r="O20" s="99" t="e">
        <f t="shared" si="6"/>
        <v>#REF!</v>
      </c>
      <c r="P20" s="98">
        <v>0</v>
      </c>
      <c r="Q20" s="95" t="e">
        <f t="shared" si="7"/>
        <v>#REF!</v>
      </c>
      <c r="R20" s="98">
        <v>0</v>
      </c>
      <c r="S20" s="99" t="e">
        <f t="shared" si="8"/>
        <v>#REF!</v>
      </c>
      <c r="T20" s="98">
        <v>0</v>
      </c>
      <c r="U20" s="95" t="e">
        <f t="shared" si="9"/>
        <v>#REF!</v>
      </c>
      <c r="V20" s="98">
        <v>0</v>
      </c>
      <c r="W20" s="99" t="e">
        <f t="shared" si="10"/>
        <v>#REF!</v>
      </c>
      <c r="X20" s="98">
        <v>0</v>
      </c>
      <c r="Y20" s="95" t="e">
        <f t="shared" si="11"/>
        <v>#REF!</v>
      </c>
      <c r="Z20" s="98">
        <v>0</v>
      </c>
      <c r="AA20" s="95" t="e">
        <f t="shared" si="12"/>
        <v>#REF!</v>
      </c>
      <c r="AB20" s="98">
        <v>0</v>
      </c>
      <c r="AC20" s="125">
        <f t="shared" si="13"/>
        <v>100</v>
      </c>
    </row>
    <row r="21" spans="1:29" s="117" customFormat="1" ht="15">
      <c r="A21" s="73" t="s">
        <v>793</v>
      </c>
      <c r="B21" s="32" t="e">
        <f>#REF!</f>
        <v>#REF!</v>
      </c>
      <c r="C21" s="24" t="e">
        <f>#REF!</f>
        <v>#REF!</v>
      </c>
      <c r="D21" s="77" t="e">
        <f t="shared" si="0"/>
        <v>#REF!</v>
      </c>
      <c r="E21" s="95" t="e">
        <f t="shared" si="1"/>
        <v>#REF!</v>
      </c>
      <c r="F21" s="96">
        <v>0</v>
      </c>
      <c r="G21" s="95" t="e">
        <f t="shared" si="2"/>
        <v>#REF!</v>
      </c>
      <c r="H21" s="97">
        <v>100</v>
      </c>
      <c r="I21" s="95" t="e">
        <f t="shared" si="3"/>
        <v>#REF!</v>
      </c>
      <c r="J21" s="98">
        <v>0</v>
      </c>
      <c r="K21" s="99" t="e">
        <f t="shared" si="4"/>
        <v>#REF!</v>
      </c>
      <c r="L21" s="98">
        <v>0</v>
      </c>
      <c r="M21" s="95" t="e">
        <f t="shared" si="5"/>
        <v>#REF!</v>
      </c>
      <c r="N21" s="98">
        <v>0</v>
      </c>
      <c r="O21" s="99" t="e">
        <f t="shared" si="6"/>
        <v>#REF!</v>
      </c>
      <c r="P21" s="98">
        <v>0</v>
      </c>
      <c r="Q21" s="95" t="e">
        <f t="shared" si="7"/>
        <v>#REF!</v>
      </c>
      <c r="R21" s="98">
        <v>0</v>
      </c>
      <c r="S21" s="99" t="e">
        <f t="shared" si="8"/>
        <v>#REF!</v>
      </c>
      <c r="T21" s="98">
        <v>0</v>
      </c>
      <c r="U21" s="95" t="e">
        <f t="shared" si="9"/>
        <v>#REF!</v>
      </c>
      <c r="V21" s="98">
        <v>0</v>
      </c>
      <c r="W21" s="99" t="e">
        <f t="shared" si="10"/>
        <v>#REF!</v>
      </c>
      <c r="X21" s="98">
        <v>0</v>
      </c>
      <c r="Y21" s="95" t="e">
        <f t="shared" si="11"/>
        <v>#REF!</v>
      </c>
      <c r="Z21" s="98">
        <v>0</v>
      </c>
      <c r="AA21" s="95" t="e">
        <f t="shared" si="12"/>
        <v>#REF!</v>
      </c>
      <c r="AB21" s="98">
        <v>0</v>
      </c>
      <c r="AC21" s="125">
        <f t="shared" si="13"/>
        <v>100</v>
      </c>
    </row>
    <row r="22" spans="1:29" s="117" customFormat="1" ht="15">
      <c r="A22" s="73" t="s">
        <v>795</v>
      </c>
      <c r="B22" s="47" t="e">
        <f>#REF!</f>
        <v>#REF!</v>
      </c>
      <c r="C22" s="24" t="e">
        <f>#REF!</f>
        <v>#REF!</v>
      </c>
      <c r="D22" s="77" t="e">
        <f t="shared" si="0"/>
        <v>#REF!</v>
      </c>
      <c r="E22" s="95" t="e">
        <f t="shared" si="1"/>
        <v>#REF!</v>
      </c>
      <c r="F22" s="96">
        <v>0</v>
      </c>
      <c r="G22" s="95" t="e">
        <f t="shared" si="2"/>
        <v>#REF!</v>
      </c>
      <c r="H22" s="97">
        <v>100</v>
      </c>
      <c r="I22" s="95" t="e">
        <f t="shared" si="3"/>
        <v>#REF!</v>
      </c>
      <c r="J22" s="98">
        <v>0</v>
      </c>
      <c r="K22" s="99" t="e">
        <f t="shared" si="4"/>
        <v>#REF!</v>
      </c>
      <c r="L22" s="98">
        <v>0</v>
      </c>
      <c r="M22" s="95" t="e">
        <f t="shared" si="5"/>
        <v>#REF!</v>
      </c>
      <c r="N22" s="98">
        <v>0</v>
      </c>
      <c r="O22" s="99" t="e">
        <f t="shared" si="6"/>
        <v>#REF!</v>
      </c>
      <c r="P22" s="98">
        <v>0</v>
      </c>
      <c r="Q22" s="95" t="e">
        <f t="shared" si="7"/>
        <v>#REF!</v>
      </c>
      <c r="R22" s="98">
        <v>0</v>
      </c>
      <c r="S22" s="99" t="e">
        <f t="shared" si="8"/>
        <v>#REF!</v>
      </c>
      <c r="T22" s="98">
        <v>0</v>
      </c>
      <c r="U22" s="95" t="e">
        <f t="shared" si="9"/>
        <v>#REF!</v>
      </c>
      <c r="V22" s="98">
        <v>0</v>
      </c>
      <c r="W22" s="99" t="e">
        <f t="shared" si="10"/>
        <v>#REF!</v>
      </c>
      <c r="X22" s="98">
        <v>0</v>
      </c>
      <c r="Y22" s="95" t="e">
        <f t="shared" si="11"/>
        <v>#REF!</v>
      </c>
      <c r="Z22" s="98">
        <v>0</v>
      </c>
      <c r="AA22" s="95" t="e">
        <f t="shared" si="12"/>
        <v>#REF!</v>
      </c>
      <c r="AB22" s="98">
        <v>0</v>
      </c>
      <c r="AC22" s="125">
        <f t="shared" si="13"/>
        <v>100</v>
      </c>
    </row>
    <row r="23" spans="1:29" s="117" customFormat="1" ht="15">
      <c r="A23" s="73" t="s">
        <v>797</v>
      </c>
      <c r="B23" s="47" t="e">
        <f>#REF!</f>
        <v>#REF!</v>
      </c>
      <c r="C23" s="24" t="e">
        <f>#REF!</f>
        <v>#REF!</v>
      </c>
      <c r="D23" s="77" t="e">
        <f t="shared" si="0"/>
        <v>#REF!</v>
      </c>
      <c r="E23" s="95" t="e">
        <f t="shared" si="1"/>
        <v>#REF!</v>
      </c>
      <c r="F23" s="96">
        <v>0</v>
      </c>
      <c r="G23" s="95" t="e">
        <f t="shared" si="2"/>
        <v>#REF!</v>
      </c>
      <c r="H23" s="97">
        <v>100</v>
      </c>
      <c r="I23" s="95" t="e">
        <f t="shared" si="3"/>
        <v>#REF!</v>
      </c>
      <c r="J23" s="98">
        <v>0</v>
      </c>
      <c r="K23" s="99" t="e">
        <f t="shared" si="4"/>
        <v>#REF!</v>
      </c>
      <c r="L23" s="98">
        <v>0</v>
      </c>
      <c r="M23" s="95" t="e">
        <f t="shared" si="5"/>
        <v>#REF!</v>
      </c>
      <c r="N23" s="98">
        <v>0</v>
      </c>
      <c r="O23" s="99" t="e">
        <f t="shared" si="6"/>
        <v>#REF!</v>
      </c>
      <c r="P23" s="98">
        <v>0</v>
      </c>
      <c r="Q23" s="95" t="e">
        <f t="shared" si="7"/>
        <v>#REF!</v>
      </c>
      <c r="R23" s="98">
        <v>0</v>
      </c>
      <c r="S23" s="99" t="e">
        <f t="shared" si="8"/>
        <v>#REF!</v>
      </c>
      <c r="T23" s="98">
        <v>0</v>
      </c>
      <c r="U23" s="95" t="e">
        <f t="shared" si="9"/>
        <v>#REF!</v>
      </c>
      <c r="V23" s="98">
        <v>0</v>
      </c>
      <c r="W23" s="99" t="e">
        <f t="shared" si="10"/>
        <v>#REF!</v>
      </c>
      <c r="X23" s="98">
        <v>0</v>
      </c>
      <c r="Y23" s="95" t="e">
        <f t="shared" si="11"/>
        <v>#REF!</v>
      </c>
      <c r="Z23" s="98">
        <v>0</v>
      </c>
      <c r="AA23" s="95" t="e">
        <f t="shared" si="12"/>
        <v>#REF!</v>
      </c>
      <c r="AB23" s="98">
        <v>0</v>
      </c>
      <c r="AC23" s="125">
        <f t="shared" si="13"/>
        <v>100</v>
      </c>
    </row>
    <row r="24" spans="1:29" s="117" customFormat="1" ht="15">
      <c r="A24" s="126" t="s">
        <v>801</v>
      </c>
      <c r="B24" s="47" t="e">
        <f>#REF!</f>
        <v>#REF!</v>
      </c>
      <c r="C24" s="24" t="e">
        <f>#REF!</f>
        <v>#REF!</v>
      </c>
      <c r="D24" s="77" t="e">
        <f t="shared" si="0"/>
        <v>#REF!</v>
      </c>
      <c r="E24" s="95" t="e">
        <f t="shared" si="1"/>
        <v>#REF!</v>
      </c>
      <c r="F24" s="96">
        <v>45</v>
      </c>
      <c r="G24" s="95" t="e">
        <f t="shared" si="2"/>
        <v>#REF!</v>
      </c>
      <c r="H24" s="97">
        <v>55</v>
      </c>
      <c r="I24" s="95" t="e">
        <f t="shared" si="3"/>
        <v>#REF!</v>
      </c>
      <c r="J24" s="98">
        <v>0</v>
      </c>
      <c r="K24" s="99" t="e">
        <f t="shared" si="4"/>
        <v>#REF!</v>
      </c>
      <c r="L24" s="98">
        <v>0</v>
      </c>
      <c r="M24" s="95" t="e">
        <f t="shared" si="5"/>
        <v>#REF!</v>
      </c>
      <c r="N24" s="98">
        <v>0</v>
      </c>
      <c r="O24" s="99" t="e">
        <f t="shared" si="6"/>
        <v>#REF!</v>
      </c>
      <c r="P24" s="98">
        <v>0</v>
      </c>
      <c r="Q24" s="95" t="e">
        <f t="shared" si="7"/>
        <v>#REF!</v>
      </c>
      <c r="R24" s="98">
        <v>0</v>
      </c>
      <c r="S24" s="99" t="e">
        <f t="shared" si="8"/>
        <v>#REF!</v>
      </c>
      <c r="T24" s="98">
        <v>0</v>
      </c>
      <c r="U24" s="95" t="e">
        <f t="shared" si="9"/>
        <v>#REF!</v>
      </c>
      <c r="V24" s="98">
        <v>0</v>
      </c>
      <c r="W24" s="99" t="e">
        <f t="shared" si="10"/>
        <v>#REF!</v>
      </c>
      <c r="X24" s="98">
        <v>0</v>
      </c>
      <c r="Y24" s="95" t="e">
        <f t="shared" si="11"/>
        <v>#REF!</v>
      </c>
      <c r="Z24" s="98">
        <v>0</v>
      </c>
      <c r="AA24" s="95" t="e">
        <f t="shared" si="12"/>
        <v>#REF!</v>
      </c>
      <c r="AB24" s="98">
        <v>0</v>
      </c>
      <c r="AC24" s="125">
        <f t="shared" si="13"/>
        <v>100</v>
      </c>
    </row>
    <row r="25" spans="1:29" s="117" customFormat="1" ht="15">
      <c r="A25" s="126"/>
      <c r="B25" s="47"/>
      <c r="C25" s="24"/>
      <c r="D25" s="77"/>
      <c r="E25" s="95"/>
      <c r="F25" s="96"/>
      <c r="G25" s="99"/>
      <c r="H25" s="97"/>
      <c r="I25" s="95"/>
      <c r="J25" s="98"/>
      <c r="K25" s="99"/>
      <c r="L25" s="97"/>
      <c r="M25" s="95"/>
      <c r="N25" s="98"/>
      <c r="O25" s="99"/>
      <c r="P25" s="97"/>
      <c r="Q25" s="95"/>
      <c r="R25" s="98"/>
      <c r="S25" s="99"/>
      <c r="T25" s="97"/>
      <c r="U25" s="95"/>
      <c r="V25" s="98"/>
      <c r="W25" s="99"/>
      <c r="X25" s="97"/>
      <c r="Y25" s="95"/>
      <c r="Z25" s="98"/>
      <c r="AA25" s="99"/>
      <c r="AB25" s="98"/>
      <c r="AC25" s="125"/>
    </row>
    <row r="26" spans="1:29" s="117" customFormat="1" ht="15">
      <c r="A26" s="1257" t="s">
        <v>694</v>
      </c>
      <c r="B26" s="1258"/>
      <c r="C26" s="29" t="e">
        <f>SUM(C16:C24)</f>
        <v>#REF!</v>
      </c>
      <c r="D26" s="78" t="e">
        <f>SUM(D16:D24)</f>
        <v>#REF!</v>
      </c>
      <c r="E26" s="128" t="e">
        <f>SUM(E16:E24)</f>
        <v>#REF!</v>
      </c>
      <c r="F26" s="129" t="e">
        <f>E26/$C$26</f>
        <v>#REF!</v>
      </c>
      <c r="G26" s="130" t="e">
        <f>SUM(G16:G24)</f>
        <v>#REF!</v>
      </c>
      <c r="H26" s="129" t="e">
        <f>G26/$C$26</f>
        <v>#REF!</v>
      </c>
      <c r="I26" s="128" t="e">
        <f>SUM(I16:I24)</f>
        <v>#REF!</v>
      </c>
      <c r="J26" s="129" t="e">
        <f>I26/$C$26</f>
        <v>#REF!</v>
      </c>
      <c r="K26" s="130" t="e">
        <f>SUM(K16:K24)</f>
        <v>#REF!</v>
      </c>
      <c r="L26" s="129" t="e">
        <f>K26/$C$26</f>
        <v>#REF!</v>
      </c>
      <c r="M26" s="128" t="e">
        <f>SUM(M16:M24)</f>
        <v>#REF!</v>
      </c>
      <c r="N26" s="129" t="e">
        <f>M26/$C$26</f>
        <v>#REF!</v>
      </c>
      <c r="O26" s="130" t="e">
        <f>SUM(O16:O24)</f>
        <v>#REF!</v>
      </c>
      <c r="P26" s="129" t="e">
        <f>O26/$C$26</f>
        <v>#REF!</v>
      </c>
      <c r="Q26" s="128" t="e">
        <f>SUM(Q16:Q24)</f>
        <v>#REF!</v>
      </c>
      <c r="R26" s="129" t="e">
        <f>Q26/$C$26</f>
        <v>#REF!</v>
      </c>
      <c r="S26" s="130" t="e">
        <f>SUM(S16:S24)</f>
        <v>#REF!</v>
      </c>
      <c r="T26" s="129" t="e">
        <f>S26/$C$26</f>
        <v>#REF!</v>
      </c>
      <c r="U26" s="128" t="e">
        <f>SUM(U16:U24)</f>
        <v>#REF!</v>
      </c>
      <c r="V26" s="129" t="e">
        <f>U26/$C$26</f>
        <v>#REF!</v>
      </c>
      <c r="W26" s="130" t="e">
        <f>SUM(W16:W24)</f>
        <v>#REF!</v>
      </c>
      <c r="X26" s="129" t="e">
        <f>W26/$C$26</f>
        <v>#REF!</v>
      </c>
      <c r="Y26" s="128" t="e">
        <f>SUM(Y16:Y24)</f>
        <v>#REF!</v>
      </c>
      <c r="Z26" s="129" t="e">
        <f>Y26/$C$26</f>
        <v>#REF!</v>
      </c>
      <c r="AA26" s="130" t="e">
        <f>SUM(AA16:AA24)</f>
        <v>#REF!</v>
      </c>
      <c r="AB26" s="129" t="e">
        <f>AA26/$C$26</f>
        <v>#REF!</v>
      </c>
    </row>
    <row r="27" spans="1:29" s="117" customFormat="1" ht="15">
      <c r="A27" s="1257" t="s">
        <v>695</v>
      </c>
      <c r="B27" s="1258"/>
      <c r="C27" s="25"/>
      <c r="D27" s="131"/>
      <c r="E27" s="128" t="e">
        <f>SUM(E26)</f>
        <v>#REF!</v>
      </c>
      <c r="F27" s="129" t="e">
        <f>E27/C26</f>
        <v>#REF!</v>
      </c>
      <c r="G27" s="130" t="e">
        <f t="shared" ref="G27:AB27" si="14">E27+G26</f>
        <v>#REF!</v>
      </c>
      <c r="H27" s="131" t="e">
        <f t="shared" si="14"/>
        <v>#REF!</v>
      </c>
      <c r="I27" s="128" t="e">
        <f t="shared" si="14"/>
        <v>#REF!</v>
      </c>
      <c r="J27" s="129" t="e">
        <f t="shared" si="14"/>
        <v>#REF!</v>
      </c>
      <c r="K27" s="130" t="e">
        <f t="shared" si="14"/>
        <v>#REF!</v>
      </c>
      <c r="L27" s="131" t="e">
        <f t="shared" si="14"/>
        <v>#REF!</v>
      </c>
      <c r="M27" s="128" t="e">
        <f t="shared" si="14"/>
        <v>#REF!</v>
      </c>
      <c r="N27" s="129" t="e">
        <f t="shared" si="14"/>
        <v>#REF!</v>
      </c>
      <c r="O27" s="130" t="e">
        <f t="shared" si="14"/>
        <v>#REF!</v>
      </c>
      <c r="P27" s="131" t="e">
        <f t="shared" si="14"/>
        <v>#REF!</v>
      </c>
      <c r="Q27" s="128" t="e">
        <f t="shared" si="14"/>
        <v>#REF!</v>
      </c>
      <c r="R27" s="129" t="e">
        <f t="shared" si="14"/>
        <v>#REF!</v>
      </c>
      <c r="S27" s="130" t="e">
        <f t="shared" si="14"/>
        <v>#REF!</v>
      </c>
      <c r="T27" s="131" t="e">
        <f t="shared" si="14"/>
        <v>#REF!</v>
      </c>
      <c r="U27" s="128" t="e">
        <f t="shared" si="14"/>
        <v>#REF!</v>
      </c>
      <c r="V27" s="129" t="e">
        <f t="shared" si="14"/>
        <v>#REF!</v>
      </c>
      <c r="W27" s="130" t="e">
        <f t="shared" si="14"/>
        <v>#REF!</v>
      </c>
      <c r="X27" s="131" t="e">
        <f t="shared" si="14"/>
        <v>#REF!</v>
      </c>
      <c r="Y27" s="128" t="e">
        <f t="shared" si="14"/>
        <v>#REF!</v>
      </c>
      <c r="Z27" s="129" t="e">
        <f t="shared" si="14"/>
        <v>#REF!</v>
      </c>
      <c r="AA27" s="130" t="e">
        <f t="shared" si="14"/>
        <v>#REF!</v>
      </c>
      <c r="AB27" s="129" t="e">
        <f t="shared" si="14"/>
        <v>#REF!</v>
      </c>
    </row>
    <row r="28" spans="1:29" ht="15.75" thickBot="1">
      <c r="A28" s="1259">
        <f>CONSOLIDADA!$B$28</f>
        <v>0</v>
      </c>
      <c r="B28" s="1260"/>
      <c r="C28" s="1260"/>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1"/>
    </row>
  </sheetData>
  <mergeCells count="20">
    <mergeCell ref="A12:V12"/>
    <mergeCell ref="E13:AB13"/>
    <mergeCell ref="Y14:Z14"/>
    <mergeCell ref="AA14:AB14"/>
    <mergeCell ref="W14:X14"/>
    <mergeCell ref="E14:F14"/>
    <mergeCell ref="G14:H14"/>
    <mergeCell ref="S14:T14"/>
    <mergeCell ref="U14:V14"/>
    <mergeCell ref="O14:P14"/>
    <mergeCell ref="A26:B26"/>
    <mergeCell ref="Q14:R14"/>
    <mergeCell ref="A28:AB28"/>
    <mergeCell ref="A27:B27"/>
    <mergeCell ref="A13:A15"/>
    <mergeCell ref="B13:B15"/>
    <mergeCell ref="C13:D14"/>
    <mergeCell ref="I14:J14"/>
    <mergeCell ref="K14:L14"/>
    <mergeCell ref="M14:N14"/>
  </mergeCells>
  <phoneticPr fontId="15" type="noConversion"/>
  <printOptions horizontalCentered="1"/>
  <pageMargins left="0.19685039370078741" right="0.19685039370078741" top="0.59055118110236227" bottom="0.59055118110236227" header="0.51181102362204722" footer="0.51181102362204722"/>
  <pageSetup paperSize="9" scale="46" orientation="landscape" r:id="rId1"/>
  <headerFooter alignWithMargins="0">
    <oddHeader>Página &amp;P de &amp;N</oddHeader>
    <oddFooter>&amp;C&amp;F</oddFooter>
  </headerFooter>
  <drawing r:id="rId2"/>
</worksheet>
</file>

<file path=xl/worksheets/sheet19.xml><?xml version="1.0" encoding="utf-8"?>
<worksheet xmlns="http://schemas.openxmlformats.org/spreadsheetml/2006/main" xmlns:r="http://schemas.openxmlformats.org/officeDocument/2006/relationships">
  <sheetPr codeName="Plan40">
    <tabColor rgb="FFFF9900"/>
  </sheetPr>
  <dimension ref="A1:AC29"/>
  <sheetViews>
    <sheetView workbookViewId="0"/>
  </sheetViews>
  <sheetFormatPr defaultRowHeight="12.75"/>
  <cols>
    <col min="1" max="1" width="6.7109375" customWidth="1"/>
    <col min="2" max="2" width="33.7109375" customWidth="1"/>
    <col min="3" max="3" width="15.42578125" customWidth="1"/>
    <col min="4" max="4" width="8.85546875" customWidth="1"/>
    <col min="5" max="5" width="11.5703125" customWidth="1"/>
    <col min="6" max="6" width="6.85546875" customWidth="1"/>
    <col min="7" max="7" width="11.85546875" bestFit="1" customWidth="1"/>
    <col min="8" max="8" width="6.85546875" customWidth="1"/>
    <col min="9" max="9" width="11.85546875" bestFit="1" customWidth="1"/>
    <col min="10" max="10" width="6.85546875" customWidth="1"/>
    <col min="11" max="11" width="11.7109375" customWidth="1"/>
    <col min="12" max="12" width="6.85546875" customWidth="1"/>
    <col min="13" max="13" width="13.42578125" bestFit="1" customWidth="1"/>
    <col min="14" max="14" width="6.85546875" customWidth="1"/>
    <col min="15" max="15" width="13.42578125" bestFit="1" customWidth="1"/>
    <col min="16" max="16" width="6.85546875" customWidth="1"/>
    <col min="17" max="17" width="13.42578125" bestFit="1" customWidth="1"/>
    <col min="18" max="18" width="6.85546875" customWidth="1"/>
    <col min="19" max="19" width="13.42578125" bestFit="1" customWidth="1"/>
    <col min="20" max="20" width="6.85546875" customWidth="1"/>
    <col min="21" max="21" width="13.42578125" bestFit="1" customWidth="1"/>
    <col min="22" max="22" width="6.85546875" customWidth="1"/>
    <col min="23" max="23" width="13.42578125" bestFit="1" customWidth="1"/>
    <col min="24" max="24" width="6.85546875" customWidth="1"/>
    <col min="25" max="25" width="13.42578125" bestFit="1" customWidth="1"/>
    <col min="26" max="26" width="6.85546875" customWidth="1"/>
    <col min="27" max="27" width="13.140625" customWidth="1"/>
    <col min="28" max="28" width="7.85546875" customWidth="1"/>
    <col min="29" max="29" width="9.28515625" bestFit="1" customWidth="1"/>
  </cols>
  <sheetData>
    <row r="1" spans="1:29">
      <c r="A1" s="109"/>
      <c r="B1" s="109"/>
      <c r="C1" s="109"/>
      <c r="D1" s="109"/>
      <c r="E1" s="109"/>
      <c r="F1" s="109"/>
      <c r="G1" s="109"/>
      <c r="H1" s="109"/>
      <c r="I1" s="109"/>
    </row>
    <row r="2" spans="1:29" ht="23.25">
      <c r="A2" s="110"/>
      <c r="B2" s="109"/>
      <c r="C2" s="111" t="s">
        <v>679</v>
      </c>
      <c r="D2" s="109"/>
      <c r="E2" s="109"/>
      <c r="F2" s="109"/>
      <c r="G2" s="109"/>
      <c r="H2" s="109"/>
      <c r="I2" s="109"/>
    </row>
    <row r="3" spans="1:29" ht="23.25">
      <c r="A3" s="110"/>
      <c r="B3" s="109"/>
      <c r="C3" s="111" t="s">
        <v>683</v>
      </c>
      <c r="D3" s="109"/>
      <c r="E3" s="109"/>
      <c r="F3" s="109"/>
      <c r="G3" s="109"/>
      <c r="H3" s="109"/>
      <c r="I3" s="109"/>
    </row>
    <row r="4" spans="1:29" ht="23.25">
      <c r="A4" s="110"/>
      <c r="B4" s="109"/>
      <c r="C4" s="112" t="s">
        <v>884</v>
      </c>
      <c r="D4" s="109"/>
      <c r="E4" s="109"/>
      <c r="F4" s="109"/>
      <c r="G4" s="109"/>
      <c r="H4" s="109"/>
      <c r="I4" s="109"/>
    </row>
    <row r="5" spans="1:29" ht="23.25">
      <c r="A5" s="110" t="s">
        <v>684</v>
      </c>
      <c r="B5" s="110"/>
      <c r="C5" s="110"/>
      <c r="D5" s="110"/>
      <c r="E5" s="110"/>
      <c r="F5" s="110"/>
      <c r="G5" s="110"/>
      <c r="I5" s="189"/>
    </row>
    <row r="6" spans="1:29" ht="18">
      <c r="A6" s="26" t="str">
        <f>CONSOLIDADA!A5</f>
        <v>POLICLINICA JARDIM GLÓRIA II</v>
      </c>
      <c r="B6" s="113"/>
      <c r="C6" s="113"/>
      <c r="D6" s="113"/>
      <c r="E6" s="109"/>
      <c r="F6" s="109"/>
    </row>
    <row r="7" spans="1:29" ht="18">
      <c r="A7" s="26" t="str">
        <f>CONSOLIDADA!A6</f>
        <v>ENDEREÇO: RUA HARMONIA ESQUINA COM RUA DO AMOR, BAIRRO JARDIM GLORIA II, VARZEA GRANDE-MT</v>
      </c>
      <c r="B7" s="113"/>
      <c r="C7" s="113"/>
      <c r="D7" s="113"/>
      <c r="E7" s="109"/>
      <c r="F7" s="109"/>
      <c r="G7" s="189" t="s">
        <v>815</v>
      </c>
      <c r="H7" s="233">
        <v>365</v>
      </c>
      <c r="I7" s="188" t="s">
        <v>814</v>
      </c>
    </row>
    <row r="8" spans="1:29" ht="18">
      <c r="A8" s="26" t="str">
        <f>CONSOLIDADA!A7</f>
        <v>MUNICÍPIO:  VARZEA GRANDE- MT</v>
      </c>
      <c r="B8" s="114"/>
      <c r="C8" s="114"/>
      <c r="D8" s="115"/>
      <c r="E8" s="109"/>
      <c r="F8" s="109"/>
      <c r="G8" s="109"/>
      <c r="H8" s="109"/>
      <c r="I8" s="109"/>
    </row>
    <row r="9" spans="1:29" ht="18">
      <c r="A9" s="26" t="s">
        <v>666</v>
      </c>
      <c r="B9" s="114"/>
      <c r="C9" s="114"/>
      <c r="D9" s="115"/>
      <c r="E9" s="109"/>
      <c r="F9" s="109"/>
      <c r="G9" s="109"/>
      <c r="H9" s="109"/>
      <c r="I9" s="109"/>
    </row>
    <row r="10" spans="1:29" ht="18">
      <c r="A10" s="231" t="str">
        <f>CONSOLIDADA!B18</f>
        <v>REVESTIMENTOS EM PAREDES</v>
      </c>
      <c r="B10" s="116"/>
      <c r="C10" s="114"/>
      <c r="D10" s="115"/>
      <c r="E10" s="109"/>
      <c r="F10" s="109"/>
      <c r="G10" s="109"/>
      <c r="H10" s="109"/>
      <c r="I10" s="109"/>
    </row>
    <row r="11" spans="1:29" ht="15.75">
      <c r="A11" s="12"/>
      <c r="B11" s="116"/>
      <c r="C11" s="114"/>
      <c r="D11" s="115"/>
      <c r="E11" s="109"/>
      <c r="F11" s="109"/>
      <c r="G11" s="109"/>
      <c r="H11" s="109"/>
      <c r="I11" s="109"/>
    </row>
    <row r="12" spans="1:29" ht="13.5" thickBot="1">
      <c r="A12" s="1226" t="s">
        <v>684</v>
      </c>
      <c r="B12" s="1253"/>
      <c r="C12" s="1253"/>
      <c r="D12" s="1253"/>
      <c r="E12" s="1254"/>
      <c r="F12" s="1254"/>
      <c r="G12" s="1254"/>
      <c r="H12" s="1254"/>
      <c r="I12" s="1254"/>
      <c r="J12" s="1254"/>
      <c r="K12" s="1254"/>
      <c r="L12" s="1254"/>
      <c r="M12" s="1254"/>
      <c r="N12" s="1254"/>
      <c r="O12" s="1254"/>
      <c r="P12" s="1254"/>
      <c r="Q12" s="1254"/>
      <c r="R12" s="1254"/>
      <c r="S12" s="1254"/>
      <c r="T12" s="1254"/>
      <c r="U12" s="1254"/>
      <c r="V12" s="1254"/>
    </row>
    <row r="13" spans="1:29" s="117" customFormat="1" ht="16.5" thickBot="1">
      <c r="A13" s="1159" t="s">
        <v>663</v>
      </c>
      <c r="B13" s="1162" t="s">
        <v>685</v>
      </c>
      <c r="C13" s="1165" t="s">
        <v>686</v>
      </c>
      <c r="D13" s="1165"/>
      <c r="E13" s="1147" t="s">
        <v>687</v>
      </c>
      <c r="F13" s="1148"/>
      <c r="G13" s="1148"/>
      <c r="H13" s="1148"/>
      <c r="I13" s="1148"/>
      <c r="J13" s="1148"/>
      <c r="K13" s="1148"/>
      <c r="L13" s="1148"/>
      <c r="M13" s="1148"/>
      <c r="N13" s="1148"/>
      <c r="O13" s="1148"/>
      <c r="P13" s="1148"/>
      <c r="Q13" s="1148"/>
      <c r="R13" s="1148"/>
      <c r="S13" s="1148"/>
      <c r="T13" s="1148"/>
      <c r="U13" s="1148"/>
      <c r="V13" s="1148"/>
      <c r="W13" s="1148"/>
      <c r="X13" s="1148"/>
      <c r="Y13" s="1148"/>
      <c r="Z13" s="1148"/>
      <c r="AA13" s="1148"/>
      <c r="AB13" s="1149"/>
    </row>
    <row r="14" spans="1:29" s="117" customFormat="1" ht="16.5" thickBot="1">
      <c r="A14" s="1160"/>
      <c r="B14" s="1163"/>
      <c r="C14" s="1165"/>
      <c r="D14" s="1165"/>
      <c r="E14" s="1146" t="s">
        <v>688</v>
      </c>
      <c r="F14" s="1146"/>
      <c r="G14" s="1146" t="s">
        <v>689</v>
      </c>
      <c r="H14" s="1146"/>
      <c r="I14" s="1146" t="s">
        <v>690</v>
      </c>
      <c r="J14" s="1146"/>
      <c r="K14" s="1146" t="s">
        <v>734</v>
      </c>
      <c r="L14" s="1146"/>
      <c r="M14" s="1146" t="s">
        <v>681</v>
      </c>
      <c r="N14" s="1146"/>
      <c r="O14" s="1146" t="s">
        <v>682</v>
      </c>
      <c r="P14" s="1146"/>
      <c r="Q14" s="1146" t="s">
        <v>829</v>
      </c>
      <c r="R14" s="1146"/>
      <c r="S14" s="1146" t="s">
        <v>830</v>
      </c>
      <c r="T14" s="1146"/>
      <c r="U14" s="1146" t="s">
        <v>831</v>
      </c>
      <c r="V14" s="1146"/>
      <c r="W14" s="1146" t="s">
        <v>832</v>
      </c>
      <c r="X14" s="1146"/>
      <c r="Y14" s="1146" t="s">
        <v>833</v>
      </c>
      <c r="Z14" s="1146"/>
      <c r="AA14" s="1146" t="s">
        <v>834</v>
      </c>
      <c r="AB14" s="1146"/>
    </row>
    <row r="15" spans="1:29" s="117" customFormat="1" ht="15.75" thickBot="1">
      <c r="A15" s="1255"/>
      <c r="B15" s="1256"/>
      <c r="C15" s="118" t="s">
        <v>691</v>
      </c>
      <c r="D15" s="119" t="s">
        <v>692</v>
      </c>
      <c r="E15" s="118" t="s">
        <v>691</v>
      </c>
      <c r="F15" s="119" t="s">
        <v>692</v>
      </c>
      <c r="G15" s="120" t="s">
        <v>693</v>
      </c>
      <c r="H15" s="121" t="s">
        <v>692</v>
      </c>
      <c r="I15" s="120" t="s">
        <v>693</v>
      </c>
      <c r="J15" s="121" t="s">
        <v>692</v>
      </c>
      <c r="K15" s="120" t="s">
        <v>693</v>
      </c>
      <c r="L15" s="121" t="s">
        <v>692</v>
      </c>
      <c r="M15" s="120" t="s">
        <v>693</v>
      </c>
      <c r="N15" s="121" t="s">
        <v>692</v>
      </c>
      <c r="O15" s="120" t="s">
        <v>693</v>
      </c>
      <c r="P15" s="121" t="s">
        <v>692</v>
      </c>
      <c r="Q15" s="120" t="s">
        <v>693</v>
      </c>
      <c r="R15" s="121" t="s">
        <v>692</v>
      </c>
      <c r="S15" s="120" t="s">
        <v>693</v>
      </c>
      <c r="T15" s="121" t="s">
        <v>692</v>
      </c>
      <c r="U15" s="120" t="s">
        <v>693</v>
      </c>
      <c r="V15" s="121" t="s">
        <v>692</v>
      </c>
      <c r="W15" s="120" t="s">
        <v>693</v>
      </c>
      <c r="X15" s="121" t="s">
        <v>692</v>
      </c>
      <c r="Y15" s="120" t="s">
        <v>693</v>
      </c>
      <c r="Z15" s="121" t="s">
        <v>692</v>
      </c>
      <c r="AA15" s="120" t="s">
        <v>693</v>
      </c>
      <c r="AB15" s="121" t="s">
        <v>692</v>
      </c>
    </row>
    <row r="16" spans="1:29" s="117" customFormat="1" ht="15">
      <c r="A16" s="36" t="s">
        <v>723</v>
      </c>
      <c r="B16" s="37" t="e">
        <f>#REF!</f>
        <v>#REF!</v>
      </c>
      <c r="C16" s="24" t="e">
        <f>#REF!</f>
        <v>#REF!</v>
      </c>
      <c r="D16" s="77" t="e">
        <f t="shared" ref="D16:D26" si="0">(C16/$C$27)</f>
        <v>#REF!</v>
      </c>
      <c r="E16" s="122" t="e">
        <f>C16*F16/100</f>
        <v>#REF!</v>
      </c>
      <c r="F16" s="123">
        <v>34</v>
      </c>
      <c r="G16" s="122" t="e">
        <f>C16*H16/100</f>
        <v>#REF!</v>
      </c>
      <c r="H16" s="250">
        <v>6</v>
      </c>
      <c r="I16" s="122" t="e">
        <f>C16*J16/100</f>
        <v>#REF!</v>
      </c>
      <c r="J16" s="124">
        <v>6</v>
      </c>
      <c r="K16" s="251" t="e">
        <f>C16*L16/100</f>
        <v>#REF!</v>
      </c>
      <c r="L16" s="250">
        <v>6</v>
      </c>
      <c r="M16" s="122" t="e">
        <f>C16*N16/100</f>
        <v>#REF!</v>
      </c>
      <c r="N16" s="124">
        <v>6</v>
      </c>
      <c r="O16" s="251" t="e">
        <f>C16*P16/100</f>
        <v>#REF!</v>
      </c>
      <c r="P16" s="250">
        <v>6</v>
      </c>
      <c r="Q16" s="122" t="e">
        <f>C16*R16/100</f>
        <v>#REF!</v>
      </c>
      <c r="R16" s="124">
        <v>6</v>
      </c>
      <c r="S16" s="251" t="e">
        <f>C16*T16/100</f>
        <v>#REF!</v>
      </c>
      <c r="T16" s="250">
        <v>6</v>
      </c>
      <c r="U16" s="122" t="e">
        <f>(C16*V16)/100</f>
        <v>#REF!</v>
      </c>
      <c r="V16" s="124">
        <v>6</v>
      </c>
      <c r="W16" s="251" t="e">
        <f>(X16*C16)/100</f>
        <v>#REF!</v>
      </c>
      <c r="X16" s="250">
        <v>6</v>
      </c>
      <c r="Y16" s="122" t="e">
        <f>(Z16*C16)/100</f>
        <v>#REF!</v>
      </c>
      <c r="Z16" s="124">
        <v>6</v>
      </c>
      <c r="AA16" s="122" t="e">
        <f>(AB16*C16)/100</f>
        <v>#REF!</v>
      </c>
      <c r="AB16" s="124">
        <v>6</v>
      </c>
      <c r="AC16" s="125">
        <f>F16+H16+J16+L16+N16+P16+R16+T16+V16+X16+Z16+AB16</f>
        <v>100</v>
      </c>
    </row>
    <row r="17" spans="1:29" s="117" customFormat="1" ht="15">
      <c r="A17" s="36" t="s">
        <v>825</v>
      </c>
      <c r="B17" s="32" t="e">
        <f>#REF!</f>
        <v>#REF!</v>
      </c>
      <c r="C17" s="94" t="e">
        <f>#REF!</f>
        <v>#REF!</v>
      </c>
      <c r="D17" s="77" t="e">
        <f t="shared" si="0"/>
        <v>#REF!</v>
      </c>
      <c r="E17" s="95" t="e">
        <f t="shared" ref="E17:E26" si="1">C17*F17/100</f>
        <v>#REF!</v>
      </c>
      <c r="F17" s="96">
        <v>100</v>
      </c>
      <c r="G17" s="95" t="e">
        <f t="shared" ref="G17:G26" si="2">C17*H17/100</f>
        <v>#REF!</v>
      </c>
      <c r="H17" s="97">
        <v>0</v>
      </c>
      <c r="I17" s="95" t="e">
        <f t="shared" ref="I17:I26" si="3">C17*J17/100</f>
        <v>#REF!</v>
      </c>
      <c r="J17" s="98">
        <v>0</v>
      </c>
      <c r="K17" s="99" t="e">
        <f t="shared" ref="K17:K26" si="4">C17*L17/100</f>
        <v>#REF!</v>
      </c>
      <c r="L17" s="97">
        <v>0</v>
      </c>
      <c r="M17" s="95" t="e">
        <f t="shared" ref="M17:M26" si="5">C17*N17/100</f>
        <v>#REF!</v>
      </c>
      <c r="N17" s="98">
        <v>0</v>
      </c>
      <c r="O17" s="99" t="e">
        <f t="shared" ref="O17:O26" si="6">C17*P17/100</f>
        <v>#REF!</v>
      </c>
      <c r="P17" s="97">
        <v>0</v>
      </c>
      <c r="Q17" s="95" t="e">
        <f t="shared" ref="Q17:Q26" si="7">C17*R17/100</f>
        <v>#REF!</v>
      </c>
      <c r="R17" s="98">
        <v>0</v>
      </c>
      <c r="S17" s="99" t="e">
        <f t="shared" ref="S17:S26" si="8">C17*T17/100</f>
        <v>#REF!</v>
      </c>
      <c r="T17" s="97">
        <v>0</v>
      </c>
      <c r="U17" s="95" t="e">
        <f t="shared" ref="U17:U26" si="9">(C17*V17)/100</f>
        <v>#REF!</v>
      </c>
      <c r="V17" s="98">
        <v>0</v>
      </c>
      <c r="W17" s="99" t="e">
        <f t="shared" ref="W17:W26" si="10">(X17*C17)/100</f>
        <v>#REF!</v>
      </c>
      <c r="X17" s="97">
        <v>0</v>
      </c>
      <c r="Y17" s="95" t="e">
        <f t="shared" ref="Y17:Y26" si="11">(Z17*C17)/100</f>
        <v>#REF!</v>
      </c>
      <c r="Z17" s="98">
        <v>0</v>
      </c>
      <c r="AA17" s="95" t="e">
        <f t="shared" ref="AA17:AA26" si="12">(AB17*C17)/100</f>
        <v>#REF!</v>
      </c>
      <c r="AB17" s="98">
        <v>0</v>
      </c>
      <c r="AC17" s="125">
        <f t="shared" ref="AC17:AC26" si="13">F17+H17+J17+L17+N17+P17+R17+T17+V17+X17+Z17+AB17</f>
        <v>100</v>
      </c>
    </row>
    <row r="18" spans="1:29" s="117" customFormat="1" ht="15">
      <c r="A18" s="73" t="s">
        <v>784</v>
      </c>
      <c r="B18" s="32" t="e">
        <f>#REF!</f>
        <v>#REF!</v>
      </c>
      <c r="C18" s="24" t="e">
        <f>#REF!</f>
        <v>#REF!</v>
      </c>
      <c r="D18" s="77" t="e">
        <f t="shared" si="0"/>
        <v>#REF!</v>
      </c>
      <c r="E18" s="95" t="e">
        <f t="shared" si="1"/>
        <v>#REF!</v>
      </c>
      <c r="F18" s="96">
        <v>50</v>
      </c>
      <c r="G18" s="95" t="e">
        <f t="shared" si="2"/>
        <v>#REF!</v>
      </c>
      <c r="H18" s="97">
        <v>50</v>
      </c>
      <c r="I18" s="95" t="e">
        <f t="shared" si="3"/>
        <v>#REF!</v>
      </c>
      <c r="J18" s="98">
        <v>0</v>
      </c>
      <c r="K18" s="99" t="e">
        <f t="shared" si="4"/>
        <v>#REF!</v>
      </c>
      <c r="L18" s="97">
        <v>0</v>
      </c>
      <c r="M18" s="95" t="e">
        <f t="shared" si="5"/>
        <v>#REF!</v>
      </c>
      <c r="N18" s="98">
        <v>0</v>
      </c>
      <c r="O18" s="99" t="e">
        <f t="shared" si="6"/>
        <v>#REF!</v>
      </c>
      <c r="P18" s="97">
        <v>0</v>
      </c>
      <c r="Q18" s="95" t="e">
        <f t="shared" si="7"/>
        <v>#REF!</v>
      </c>
      <c r="R18" s="98">
        <v>0</v>
      </c>
      <c r="S18" s="99" t="e">
        <f t="shared" si="8"/>
        <v>#REF!</v>
      </c>
      <c r="T18" s="97">
        <v>0</v>
      </c>
      <c r="U18" s="95" t="e">
        <f t="shared" si="9"/>
        <v>#REF!</v>
      </c>
      <c r="V18" s="98">
        <v>0</v>
      </c>
      <c r="W18" s="99" t="e">
        <f t="shared" si="10"/>
        <v>#REF!</v>
      </c>
      <c r="X18" s="97">
        <v>0</v>
      </c>
      <c r="Y18" s="95" t="e">
        <f t="shared" si="11"/>
        <v>#REF!</v>
      </c>
      <c r="Z18" s="98">
        <v>0</v>
      </c>
      <c r="AA18" s="95" t="e">
        <f t="shared" si="12"/>
        <v>#REF!</v>
      </c>
      <c r="AB18" s="98">
        <v>0</v>
      </c>
      <c r="AC18" s="125">
        <f t="shared" si="13"/>
        <v>100</v>
      </c>
    </row>
    <row r="19" spans="1:29" s="117" customFormat="1" ht="15">
      <c r="A19" s="73" t="s">
        <v>676</v>
      </c>
      <c r="B19" s="32" t="e">
        <f>#REF!</f>
        <v>#REF!</v>
      </c>
      <c r="C19" s="24" t="e">
        <f>#REF!</f>
        <v>#REF!</v>
      </c>
      <c r="D19" s="77" t="e">
        <f t="shared" si="0"/>
        <v>#REF!</v>
      </c>
      <c r="E19" s="95" t="e">
        <f t="shared" si="1"/>
        <v>#REF!</v>
      </c>
      <c r="F19" s="96">
        <v>0</v>
      </c>
      <c r="G19" s="95" t="e">
        <f t="shared" si="2"/>
        <v>#REF!</v>
      </c>
      <c r="H19" s="97">
        <v>30</v>
      </c>
      <c r="I19" s="95" t="e">
        <f t="shared" si="3"/>
        <v>#REF!</v>
      </c>
      <c r="J19" s="98">
        <v>70</v>
      </c>
      <c r="K19" s="99" t="e">
        <f t="shared" si="4"/>
        <v>#REF!</v>
      </c>
      <c r="L19" s="97">
        <v>0</v>
      </c>
      <c r="M19" s="95" t="e">
        <f t="shared" si="5"/>
        <v>#REF!</v>
      </c>
      <c r="N19" s="98">
        <v>0</v>
      </c>
      <c r="O19" s="99" t="e">
        <f t="shared" si="6"/>
        <v>#REF!</v>
      </c>
      <c r="P19" s="97">
        <v>0</v>
      </c>
      <c r="Q19" s="95" t="e">
        <f t="shared" si="7"/>
        <v>#REF!</v>
      </c>
      <c r="R19" s="98">
        <v>0</v>
      </c>
      <c r="S19" s="99" t="e">
        <f t="shared" si="8"/>
        <v>#REF!</v>
      </c>
      <c r="T19" s="97">
        <v>0</v>
      </c>
      <c r="U19" s="95" t="e">
        <f t="shared" si="9"/>
        <v>#REF!</v>
      </c>
      <c r="V19" s="98">
        <v>0</v>
      </c>
      <c r="W19" s="99" t="e">
        <f t="shared" si="10"/>
        <v>#REF!</v>
      </c>
      <c r="X19" s="97">
        <v>0</v>
      </c>
      <c r="Y19" s="95" t="e">
        <f t="shared" si="11"/>
        <v>#REF!</v>
      </c>
      <c r="Z19" s="98">
        <v>0</v>
      </c>
      <c r="AA19" s="95" t="e">
        <f t="shared" si="12"/>
        <v>#REF!</v>
      </c>
      <c r="AB19" s="98">
        <v>0</v>
      </c>
      <c r="AC19" s="125">
        <f t="shared" si="13"/>
        <v>100</v>
      </c>
    </row>
    <row r="20" spans="1:29" s="117" customFormat="1" ht="15">
      <c r="A20" s="73" t="s">
        <v>791</v>
      </c>
      <c r="B20" s="47" t="e">
        <f>#REF!</f>
        <v>#REF!</v>
      </c>
      <c r="C20" s="24" t="e">
        <f>#REF!</f>
        <v>#REF!</v>
      </c>
      <c r="D20" s="77" t="e">
        <f t="shared" si="0"/>
        <v>#REF!</v>
      </c>
      <c r="E20" s="95" t="e">
        <f t="shared" si="1"/>
        <v>#REF!</v>
      </c>
      <c r="F20" s="96">
        <v>0</v>
      </c>
      <c r="G20" s="95" t="e">
        <f t="shared" si="2"/>
        <v>#REF!</v>
      </c>
      <c r="H20" s="97">
        <v>0</v>
      </c>
      <c r="I20" s="95" t="e">
        <f t="shared" si="3"/>
        <v>#REF!</v>
      </c>
      <c r="J20" s="98">
        <v>0</v>
      </c>
      <c r="K20" s="99" t="e">
        <f t="shared" si="4"/>
        <v>#REF!</v>
      </c>
      <c r="L20" s="97">
        <v>20</v>
      </c>
      <c r="M20" s="95" t="e">
        <f t="shared" si="5"/>
        <v>#REF!</v>
      </c>
      <c r="N20" s="98">
        <v>20</v>
      </c>
      <c r="O20" s="99" t="e">
        <f t="shared" si="6"/>
        <v>#REF!</v>
      </c>
      <c r="P20" s="97">
        <v>20</v>
      </c>
      <c r="Q20" s="95" t="e">
        <f t="shared" si="7"/>
        <v>#REF!</v>
      </c>
      <c r="R20" s="98">
        <v>20</v>
      </c>
      <c r="S20" s="99" t="e">
        <f t="shared" si="8"/>
        <v>#REF!</v>
      </c>
      <c r="T20" s="97">
        <v>20</v>
      </c>
      <c r="U20" s="95" t="e">
        <f t="shared" si="9"/>
        <v>#REF!</v>
      </c>
      <c r="V20" s="98">
        <v>0</v>
      </c>
      <c r="W20" s="99" t="e">
        <f t="shared" si="10"/>
        <v>#REF!</v>
      </c>
      <c r="X20" s="97">
        <v>0</v>
      </c>
      <c r="Y20" s="95" t="e">
        <f t="shared" si="11"/>
        <v>#REF!</v>
      </c>
      <c r="Z20" s="98">
        <v>0</v>
      </c>
      <c r="AA20" s="95" t="e">
        <f t="shared" si="12"/>
        <v>#REF!</v>
      </c>
      <c r="AB20" s="98">
        <v>0</v>
      </c>
      <c r="AC20" s="125">
        <f t="shared" si="13"/>
        <v>100</v>
      </c>
    </row>
    <row r="21" spans="1:29" s="117" customFormat="1" ht="15">
      <c r="A21" s="126" t="s">
        <v>793</v>
      </c>
      <c r="B21" s="47" t="e">
        <f>#REF!</f>
        <v>#REF!</v>
      </c>
      <c r="C21" s="24" t="e">
        <f>#REF!</f>
        <v>#REF!</v>
      </c>
      <c r="D21" s="77" t="e">
        <f t="shared" si="0"/>
        <v>#REF!</v>
      </c>
      <c r="E21" s="95" t="e">
        <f t="shared" si="1"/>
        <v>#REF!</v>
      </c>
      <c r="F21" s="96">
        <v>0</v>
      </c>
      <c r="G21" s="95" t="e">
        <f t="shared" si="2"/>
        <v>#REF!</v>
      </c>
      <c r="H21" s="97">
        <v>0</v>
      </c>
      <c r="I21" s="95" t="e">
        <f t="shared" si="3"/>
        <v>#REF!</v>
      </c>
      <c r="J21" s="98">
        <v>0</v>
      </c>
      <c r="K21" s="99" t="e">
        <f t="shared" si="4"/>
        <v>#REF!</v>
      </c>
      <c r="L21" s="97">
        <v>20</v>
      </c>
      <c r="M21" s="95" t="e">
        <f t="shared" si="5"/>
        <v>#REF!</v>
      </c>
      <c r="N21" s="98">
        <v>40</v>
      </c>
      <c r="O21" s="99" t="e">
        <f t="shared" si="6"/>
        <v>#REF!</v>
      </c>
      <c r="P21" s="97">
        <v>40</v>
      </c>
      <c r="Q21" s="95" t="e">
        <f t="shared" si="7"/>
        <v>#REF!</v>
      </c>
      <c r="R21" s="98">
        <v>0</v>
      </c>
      <c r="S21" s="99" t="e">
        <f t="shared" si="8"/>
        <v>#REF!</v>
      </c>
      <c r="T21" s="97">
        <v>0</v>
      </c>
      <c r="U21" s="95" t="e">
        <f t="shared" si="9"/>
        <v>#REF!</v>
      </c>
      <c r="V21" s="98">
        <v>0</v>
      </c>
      <c r="W21" s="99" t="e">
        <f t="shared" si="10"/>
        <v>#REF!</v>
      </c>
      <c r="X21" s="97">
        <v>0</v>
      </c>
      <c r="Y21" s="95" t="e">
        <f t="shared" si="11"/>
        <v>#REF!</v>
      </c>
      <c r="Z21" s="98">
        <v>0</v>
      </c>
      <c r="AA21" s="95" t="e">
        <f t="shared" si="12"/>
        <v>#REF!</v>
      </c>
      <c r="AB21" s="98">
        <v>0</v>
      </c>
      <c r="AC21" s="125">
        <f t="shared" si="13"/>
        <v>100</v>
      </c>
    </row>
    <row r="22" spans="1:29" s="117" customFormat="1" ht="15">
      <c r="A22" s="126" t="s">
        <v>795</v>
      </c>
      <c r="B22" s="47" t="e">
        <f>#REF!</f>
        <v>#REF!</v>
      </c>
      <c r="C22" s="24" t="e">
        <f>#REF!</f>
        <v>#REF!</v>
      </c>
      <c r="D22" s="77" t="e">
        <f t="shared" si="0"/>
        <v>#REF!</v>
      </c>
      <c r="E22" s="95" t="e">
        <f t="shared" si="1"/>
        <v>#REF!</v>
      </c>
      <c r="F22" s="96">
        <v>0</v>
      </c>
      <c r="G22" s="95" t="e">
        <f t="shared" si="2"/>
        <v>#REF!</v>
      </c>
      <c r="H22" s="97">
        <v>0</v>
      </c>
      <c r="I22" s="95" t="e">
        <f t="shared" si="3"/>
        <v>#REF!</v>
      </c>
      <c r="J22" s="98">
        <v>0</v>
      </c>
      <c r="K22" s="99" t="e">
        <f t="shared" si="4"/>
        <v>#REF!</v>
      </c>
      <c r="L22" s="97">
        <v>0</v>
      </c>
      <c r="M22" s="95" t="e">
        <f t="shared" si="5"/>
        <v>#REF!</v>
      </c>
      <c r="N22" s="98">
        <v>0</v>
      </c>
      <c r="O22" s="99" t="e">
        <f t="shared" si="6"/>
        <v>#REF!</v>
      </c>
      <c r="P22" s="97">
        <v>30</v>
      </c>
      <c r="Q22" s="95" t="e">
        <f t="shared" si="7"/>
        <v>#REF!</v>
      </c>
      <c r="R22" s="98">
        <v>30</v>
      </c>
      <c r="S22" s="99" t="e">
        <f t="shared" si="8"/>
        <v>#REF!</v>
      </c>
      <c r="T22" s="97">
        <v>40</v>
      </c>
      <c r="U22" s="95" t="e">
        <f t="shared" si="9"/>
        <v>#REF!</v>
      </c>
      <c r="V22" s="98">
        <v>0</v>
      </c>
      <c r="W22" s="99" t="e">
        <f t="shared" si="10"/>
        <v>#REF!</v>
      </c>
      <c r="X22" s="97">
        <v>0</v>
      </c>
      <c r="Y22" s="95" t="e">
        <f t="shared" si="11"/>
        <v>#REF!</v>
      </c>
      <c r="Z22" s="98">
        <v>0</v>
      </c>
      <c r="AA22" s="95" t="e">
        <f t="shared" si="12"/>
        <v>#REF!</v>
      </c>
      <c r="AB22" s="98">
        <v>0</v>
      </c>
      <c r="AC22" s="125">
        <f t="shared" si="13"/>
        <v>100</v>
      </c>
    </row>
    <row r="23" spans="1:29" s="117" customFormat="1" ht="15">
      <c r="A23" s="126" t="s">
        <v>797</v>
      </c>
      <c r="B23" s="47" t="e">
        <f>#REF!</f>
        <v>#REF!</v>
      </c>
      <c r="C23" s="24" t="e">
        <f>#REF!</f>
        <v>#REF!</v>
      </c>
      <c r="D23" s="77" t="e">
        <f t="shared" si="0"/>
        <v>#REF!</v>
      </c>
      <c r="E23" s="95" t="e">
        <f t="shared" si="1"/>
        <v>#REF!</v>
      </c>
      <c r="F23" s="96">
        <v>0</v>
      </c>
      <c r="G23" s="95" t="e">
        <f t="shared" si="2"/>
        <v>#REF!</v>
      </c>
      <c r="H23" s="97">
        <v>0</v>
      </c>
      <c r="I23" s="95" t="e">
        <f t="shared" si="3"/>
        <v>#REF!</v>
      </c>
      <c r="J23" s="98">
        <v>0</v>
      </c>
      <c r="K23" s="99" t="e">
        <f t="shared" si="4"/>
        <v>#REF!</v>
      </c>
      <c r="L23" s="97">
        <v>0</v>
      </c>
      <c r="M23" s="95" t="e">
        <f t="shared" si="5"/>
        <v>#REF!</v>
      </c>
      <c r="N23" s="98">
        <v>0</v>
      </c>
      <c r="O23" s="99" t="e">
        <f t="shared" si="6"/>
        <v>#REF!</v>
      </c>
      <c r="P23" s="97">
        <v>0</v>
      </c>
      <c r="Q23" s="95" t="e">
        <f t="shared" si="7"/>
        <v>#REF!</v>
      </c>
      <c r="R23" s="98">
        <v>0</v>
      </c>
      <c r="S23" s="99" t="e">
        <f t="shared" si="8"/>
        <v>#REF!</v>
      </c>
      <c r="T23" s="97">
        <v>0</v>
      </c>
      <c r="U23" s="95" t="e">
        <f t="shared" si="9"/>
        <v>#REF!</v>
      </c>
      <c r="V23" s="98">
        <v>0</v>
      </c>
      <c r="W23" s="99" t="e">
        <f t="shared" si="10"/>
        <v>#REF!</v>
      </c>
      <c r="X23" s="97">
        <v>0</v>
      </c>
      <c r="Y23" s="95" t="e">
        <f t="shared" si="11"/>
        <v>#REF!</v>
      </c>
      <c r="Z23" s="98">
        <v>50</v>
      </c>
      <c r="AA23" s="95" t="e">
        <f t="shared" si="12"/>
        <v>#REF!</v>
      </c>
      <c r="AB23" s="98">
        <v>50</v>
      </c>
      <c r="AC23" s="125">
        <f t="shared" si="13"/>
        <v>100</v>
      </c>
    </row>
    <row r="24" spans="1:29" s="127" customFormat="1" ht="15">
      <c r="A24" s="126" t="s">
        <v>801</v>
      </c>
      <c r="B24" s="49" t="e">
        <f>#REF!</f>
        <v>#REF!</v>
      </c>
      <c r="C24" s="31" t="e">
        <f>#REF!</f>
        <v>#REF!</v>
      </c>
      <c r="D24" s="77" t="e">
        <f t="shared" si="0"/>
        <v>#REF!</v>
      </c>
      <c r="E24" s="95" t="e">
        <f t="shared" si="1"/>
        <v>#REF!</v>
      </c>
      <c r="F24" s="96">
        <v>0</v>
      </c>
      <c r="G24" s="95" t="e">
        <f t="shared" si="2"/>
        <v>#REF!</v>
      </c>
      <c r="H24" s="97">
        <v>0</v>
      </c>
      <c r="I24" s="95" t="e">
        <f t="shared" si="3"/>
        <v>#REF!</v>
      </c>
      <c r="J24" s="98">
        <v>0</v>
      </c>
      <c r="K24" s="99" t="e">
        <f t="shared" si="4"/>
        <v>#REF!</v>
      </c>
      <c r="L24" s="97">
        <v>0</v>
      </c>
      <c r="M24" s="95" t="e">
        <f t="shared" si="5"/>
        <v>#REF!</v>
      </c>
      <c r="N24" s="98">
        <v>0</v>
      </c>
      <c r="O24" s="99" t="e">
        <f t="shared" si="6"/>
        <v>#REF!</v>
      </c>
      <c r="P24" s="97">
        <v>0</v>
      </c>
      <c r="Q24" s="95" t="e">
        <f t="shared" si="7"/>
        <v>#REF!</v>
      </c>
      <c r="R24" s="98">
        <v>0</v>
      </c>
      <c r="S24" s="99" t="e">
        <f t="shared" si="8"/>
        <v>#REF!</v>
      </c>
      <c r="T24" s="97">
        <v>0</v>
      </c>
      <c r="U24" s="95" t="e">
        <f t="shared" si="9"/>
        <v>#REF!</v>
      </c>
      <c r="V24" s="98">
        <v>0</v>
      </c>
      <c r="W24" s="99" t="e">
        <f t="shared" si="10"/>
        <v>#REF!</v>
      </c>
      <c r="X24" s="97">
        <v>0</v>
      </c>
      <c r="Y24" s="95" t="e">
        <f t="shared" si="11"/>
        <v>#REF!</v>
      </c>
      <c r="Z24" s="98">
        <v>50</v>
      </c>
      <c r="AA24" s="95" t="e">
        <f t="shared" si="12"/>
        <v>#REF!</v>
      </c>
      <c r="AB24" s="98">
        <v>50</v>
      </c>
      <c r="AC24" s="125">
        <f t="shared" si="13"/>
        <v>100</v>
      </c>
    </row>
    <row r="25" spans="1:29" s="127" customFormat="1" ht="15">
      <c r="A25" s="126" t="s">
        <v>804</v>
      </c>
      <c r="B25" s="49" t="e">
        <f>#REF!</f>
        <v>#REF!</v>
      </c>
      <c r="C25" s="24" t="e">
        <f>#REF!</f>
        <v>#REF!</v>
      </c>
      <c r="D25" s="77" t="e">
        <f t="shared" si="0"/>
        <v>#REF!</v>
      </c>
      <c r="E25" s="95" t="e">
        <f t="shared" si="1"/>
        <v>#REF!</v>
      </c>
      <c r="F25" s="96">
        <v>0</v>
      </c>
      <c r="G25" s="95" t="e">
        <f t="shared" si="2"/>
        <v>#REF!</v>
      </c>
      <c r="H25" s="97">
        <v>0</v>
      </c>
      <c r="I25" s="95" t="e">
        <f t="shared" si="3"/>
        <v>#REF!</v>
      </c>
      <c r="J25" s="98">
        <v>0</v>
      </c>
      <c r="K25" s="99" t="e">
        <f t="shared" si="4"/>
        <v>#REF!</v>
      </c>
      <c r="L25" s="97">
        <v>0</v>
      </c>
      <c r="M25" s="95" t="e">
        <f t="shared" si="5"/>
        <v>#REF!</v>
      </c>
      <c r="N25" s="98">
        <v>0</v>
      </c>
      <c r="O25" s="99" t="e">
        <f t="shared" si="6"/>
        <v>#REF!</v>
      </c>
      <c r="P25" s="97">
        <v>0</v>
      </c>
      <c r="Q25" s="95" t="e">
        <f t="shared" si="7"/>
        <v>#REF!</v>
      </c>
      <c r="R25" s="98">
        <v>0</v>
      </c>
      <c r="S25" s="99" t="e">
        <f t="shared" si="8"/>
        <v>#REF!</v>
      </c>
      <c r="T25" s="97">
        <v>0</v>
      </c>
      <c r="U25" s="95" t="e">
        <f t="shared" si="9"/>
        <v>#REF!</v>
      </c>
      <c r="V25" s="98">
        <v>0</v>
      </c>
      <c r="W25" s="99" t="e">
        <f t="shared" si="10"/>
        <v>#REF!</v>
      </c>
      <c r="X25" s="97">
        <v>0</v>
      </c>
      <c r="Y25" s="95" t="e">
        <f t="shared" si="11"/>
        <v>#REF!</v>
      </c>
      <c r="Z25" s="98">
        <v>50</v>
      </c>
      <c r="AA25" s="95" t="e">
        <f t="shared" si="12"/>
        <v>#REF!</v>
      </c>
      <c r="AB25" s="98">
        <v>50</v>
      </c>
      <c r="AC25" s="125">
        <f t="shared" si="13"/>
        <v>100</v>
      </c>
    </row>
    <row r="26" spans="1:29" s="127" customFormat="1" ht="15">
      <c r="A26" s="126" t="s">
        <v>806</v>
      </c>
      <c r="B26" s="50" t="e">
        <f>#REF!</f>
        <v>#REF!</v>
      </c>
      <c r="C26" s="24" t="e">
        <f>#REF!</f>
        <v>#REF!</v>
      </c>
      <c r="D26" s="77" t="e">
        <f t="shared" si="0"/>
        <v>#REF!</v>
      </c>
      <c r="E26" s="95" t="e">
        <f t="shared" si="1"/>
        <v>#REF!</v>
      </c>
      <c r="F26" s="96">
        <v>0</v>
      </c>
      <c r="G26" s="95" t="e">
        <f t="shared" si="2"/>
        <v>#REF!</v>
      </c>
      <c r="H26" s="97">
        <v>0</v>
      </c>
      <c r="I26" s="95" t="e">
        <f t="shared" si="3"/>
        <v>#REF!</v>
      </c>
      <c r="J26" s="98">
        <v>0</v>
      </c>
      <c r="K26" s="99" t="e">
        <f t="shared" si="4"/>
        <v>#REF!</v>
      </c>
      <c r="L26" s="97">
        <v>0</v>
      </c>
      <c r="M26" s="95" t="e">
        <f t="shared" si="5"/>
        <v>#REF!</v>
      </c>
      <c r="N26" s="98">
        <v>0</v>
      </c>
      <c r="O26" s="99" t="e">
        <f t="shared" si="6"/>
        <v>#REF!</v>
      </c>
      <c r="P26" s="97">
        <v>0</v>
      </c>
      <c r="Q26" s="95" t="e">
        <f t="shared" si="7"/>
        <v>#REF!</v>
      </c>
      <c r="R26" s="98">
        <v>0</v>
      </c>
      <c r="S26" s="99" t="e">
        <f t="shared" si="8"/>
        <v>#REF!</v>
      </c>
      <c r="T26" s="97">
        <v>0</v>
      </c>
      <c r="U26" s="95" t="e">
        <f t="shared" si="9"/>
        <v>#REF!</v>
      </c>
      <c r="V26" s="98">
        <v>0</v>
      </c>
      <c r="W26" s="99" t="e">
        <f t="shared" si="10"/>
        <v>#REF!</v>
      </c>
      <c r="X26" s="97">
        <v>0</v>
      </c>
      <c r="Y26" s="95" t="e">
        <f t="shared" si="11"/>
        <v>#REF!</v>
      </c>
      <c r="Z26" s="98">
        <v>0</v>
      </c>
      <c r="AA26" s="95" t="e">
        <f t="shared" si="12"/>
        <v>#REF!</v>
      </c>
      <c r="AB26" s="98">
        <v>100</v>
      </c>
      <c r="AC26" s="125">
        <f t="shared" si="13"/>
        <v>100</v>
      </c>
    </row>
    <row r="27" spans="1:29" s="117" customFormat="1" ht="15">
      <c r="A27" s="1257" t="s">
        <v>694</v>
      </c>
      <c r="B27" s="1258"/>
      <c r="C27" s="29" t="e">
        <f>SUM(C16:C26)</f>
        <v>#REF!</v>
      </c>
      <c r="D27" s="78" t="e">
        <f>SUM(D16:D26)</f>
        <v>#REF!</v>
      </c>
      <c r="E27" s="128" t="e">
        <f>SUM(E16:E26)</f>
        <v>#REF!</v>
      </c>
      <c r="F27" s="129" t="e">
        <f>E27/$C$27</f>
        <v>#REF!</v>
      </c>
      <c r="G27" s="130" t="e">
        <f>SUM(G16:G26)</f>
        <v>#REF!</v>
      </c>
      <c r="H27" s="129" t="e">
        <f>G27/$C$27</f>
        <v>#REF!</v>
      </c>
      <c r="I27" s="128" t="e">
        <f>SUM(I16:I26)</f>
        <v>#REF!</v>
      </c>
      <c r="J27" s="129" t="e">
        <f>I27/$C$27</f>
        <v>#REF!</v>
      </c>
      <c r="K27" s="130" t="e">
        <f>SUM(K16:K26)</f>
        <v>#REF!</v>
      </c>
      <c r="L27" s="129" t="e">
        <f>K27/$C$27</f>
        <v>#REF!</v>
      </c>
      <c r="M27" s="128" t="e">
        <f>SUM(M16:M26)</f>
        <v>#REF!</v>
      </c>
      <c r="N27" s="129" t="e">
        <f>M27/$C$27</f>
        <v>#REF!</v>
      </c>
      <c r="O27" s="130" t="e">
        <f>SUM(O16:O26)</f>
        <v>#REF!</v>
      </c>
      <c r="P27" s="129" t="e">
        <f>O27/$C$27</f>
        <v>#REF!</v>
      </c>
      <c r="Q27" s="128" t="e">
        <f>SUM(Q16:Q26)</f>
        <v>#REF!</v>
      </c>
      <c r="R27" s="129" t="e">
        <f>Q27/$C$27</f>
        <v>#REF!</v>
      </c>
      <c r="S27" s="130" t="e">
        <f>SUM(S16:S26)</f>
        <v>#REF!</v>
      </c>
      <c r="T27" s="129" t="e">
        <f>S27/$C$27</f>
        <v>#REF!</v>
      </c>
      <c r="U27" s="128" t="e">
        <f>SUM(U16:U26)</f>
        <v>#REF!</v>
      </c>
      <c r="V27" s="129" t="e">
        <f>U27/$C$27</f>
        <v>#REF!</v>
      </c>
      <c r="W27" s="130" t="e">
        <f>SUM(W16:W26)</f>
        <v>#REF!</v>
      </c>
      <c r="X27" s="129" t="e">
        <f>W27/$C$27</f>
        <v>#REF!</v>
      </c>
      <c r="Y27" s="128" t="e">
        <f>SUM(Y16:Y26)</f>
        <v>#REF!</v>
      </c>
      <c r="Z27" s="129" t="e">
        <f>Y27/$C$27</f>
        <v>#REF!</v>
      </c>
      <c r="AA27" s="130" t="e">
        <f>SUM(AA16:AA26)</f>
        <v>#REF!</v>
      </c>
      <c r="AB27" s="129" t="e">
        <f>AA27/$C$27</f>
        <v>#REF!</v>
      </c>
    </row>
    <row r="28" spans="1:29" s="117" customFormat="1" ht="15">
      <c r="A28" s="1257" t="s">
        <v>695</v>
      </c>
      <c r="B28" s="1258"/>
      <c r="C28" s="25"/>
      <c r="D28" s="131"/>
      <c r="E28" s="128" t="e">
        <f>SUM(E27)</f>
        <v>#REF!</v>
      </c>
      <c r="F28" s="129" t="e">
        <f>E28/C27</f>
        <v>#REF!</v>
      </c>
      <c r="G28" s="130" t="e">
        <f t="shared" ref="G28:AB28" si="14">E28+G27</f>
        <v>#REF!</v>
      </c>
      <c r="H28" s="131" t="e">
        <f t="shared" si="14"/>
        <v>#REF!</v>
      </c>
      <c r="I28" s="128" t="e">
        <f t="shared" si="14"/>
        <v>#REF!</v>
      </c>
      <c r="J28" s="129" t="e">
        <f t="shared" si="14"/>
        <v>#REF!</v>
      </c>
      <c r="K28" s="130" t="e">
        <f t="shared" si="14"/>
        <v>#REF!</v>
      </c>
      <c r="L28" s="131" t="e">
        <f t="shared" si="14"/>
        <v>#REF!</v>
      </c>
      <c r="M28" s="128" t="e">
        <f t="shared" si="14"/>
        <v>#REF!</v>
      </c>
      <c r="N28" s="129" t="e">
        <f t="shared" si="14"/>
        <v>#REF!</v>
      </c>
      <c r="O28" s="130" t="e">
        <f t="shared" si="14"/>
        <v>#REF!</v>
      </c>
      <c r="P28" s="131" t="e">
        <f t="shared" si="14"/>
        <v>#REF!</v>
      </c>
      <c r="Q28" s="128" t="e">
        <f t="shared" si="14"/>
        <v>#REF!</v>
      </c>
      <c r="R28" s="129" t="e">
        <f t="shared" si="14"/>
        <v>#REF!</v>
      </c>
      <c r="S28" s="130" t="e">
        <f t="shared" si="14"/>
        <v>#REF!</v>
      </c>
      <c r="T28" s="131" t="e">
        <f t="shared" si="14"/>
        <v>#REF!</v>
      </c>
      <c r="U28" s="128" t="e">
        <f t="shared" si="14"/>
        <v>#REF!</v>
      </c>
      <c r="V28" s="129" t="e">
        <f t="shared" si="14"/>
        <v>#REF!</v>
      </c>
      <c r="W28" s="130" t="e">
        <f t="shared" si="14"/>
        <v>#REF!</v>
      </c>
      <c r="X28" s="131" t="e">
        <f t="shared" si="14"/>
        <v>#REF!</v>
      </c>
      <c r="Y28" s="128" t="e">
        <f t="shared" si="14"/>
        <v>#REF!</v>
      </c>
      <c r="Z28" s="129" t="e">
        <f t="shared" si="14"/>
        <v>#REF!</v>
      </c>
      <c r="AA28" s="130" t="e">
        <f t="shared" si="14"/>
        <v>#REF!</v>
      </c>
      <c r="AB28" s="129" t="e">
        <f t="shared" si="14"/>
        <v>#REF!</v>
      </c>
    </row>
    <row r="29" spans="1:29" ht="15.75" thickBot="1">
      <c r="A29" s="1259">
        <f>CONSOLIDADA!B28</f>
        <v>0</v>
      </c>
      <c r="B29" s="1260"/>
      <c r="C29" s="1260"/>
      <c r="D29" s="1260"/>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1"/>
    </row>
  </sheetData>
  <mergeCells count="20">
    <mergeCell ref="A27:B27"/>
    <mergeCell ref="A28:B28"/>
    <mergeCell ref="A29:AB29"/>
    <mergeCell ref="O14:P14"/>
    <mergeCell ref="Q14:R14"/>
    <mergeCell ref="S14:T14"/>
    <mergeCell ref="U14:V14"/>
    <mergeCell ref="W14:X14"/>
    <mergeCell ref="Y14:Z14"/>
    <mergeCell ref="AA14:AB14"/>
    <mergeCell ref="A12:V12"/>
    <mergeCell ref="A13:A15"/>
    <mergeCell ref="B13:B15"/>
    <mergeCell ref="C13:D14"/>
    <mergeCell ref="E13:AB13"/>
    <mergeCell ref="E14:F14"/>
    <mergeCell ref="G14:H14"/>
    <mergeCell ref="I14:J14"/>
    <mergeCell ref="K14:L14"/>
    <mergeCell ref="M14:N14"/>
  </mergeCells>
  <phoneticPr fontId="63" type="noConversion"/>
  <printOptions horizontalCentered="1" verticalCentered="1"/>
  <pageMargins left="0.19685039370078741" right="0.19685039370078741" top="0.78740157480314965" bottom="0.78740157480314965" header="0.31496062992125984" footer="0.31496062992125984"/>
  <pageSetup paperSize="9" scale="48" orientation="landscape" r:id="rId1"/>
  <drawing r:id="rId2"/>
</worksheet>
</file>

<file path=xl/worksheets/sheet2.xml><?xml version="1.0" encoding="utf-8"?>
<worksheet xmlns="http://schemas.openxmlformats.org/spreadsheetml/2006/main" xmlns:r="http://schemas.openxmlformats.org/officeDocument/2006/relationships">
  <sheetPr codeName="Plan23">
    <tabColor rgb="FFFFC000"/>
  </sheetPr>
  <dimension ref="A1:DI40"/>
  <sheetViews>
    <sheetView workbookViewId="0"/>
  </sheetViews>
  <sheetFormatPr defaultColWidth="9.140625" defaultRowHeight="15"/>
  <cols>
    <col min="1" max="1" width="10.42578125" style="147" customWidth="1"/>
    <col min="2" max="2" width="62.42578125" style="147" customWidth="1"/>
    <col min="3" max="3" width="19.85546875" style="147" customWidth="1"/>
    <col min="4" max="4" width="11.42578125" style="147" customWidth="1"/>
    <col min="5" max="5" width="21.85546875" style="147" customWidth="1"/>
    <col min="6" max="6" width="11.42578125" style="147" customWidth="1"/>
    <col min="7" max="7" width="21.28515625" style="147" customWidth="1"/>
    <col min="8" max="8" width="11.42578125" style="147" customWidth="1"/>
    <col min="9" max="9" width="21.28515625" style="147" customWidth="1"/>
    <col min="10" max="10" width="11.42578125" style="147" customWidth="1"/>
    <col min="11" max="11" width="19" style="147" customWidth="1"/>
    <col min="12" max="12" width="11.42578125" style="147" customWidth="1"/>
    <col min="13" max="13" width="19" style="147" customWidth="1"/>
    <col min="14" max="14" width="11.42578125" style="147" customWidth="1"/>
    <col min="15" max="16384" width="9.140625" style="147"/>
  </cols>
  <sheetData>
    <row r="1" spans="1:14" ht="15.75">
      <c r="A1" s="162"/>
      <c r="B1" s="163" t="s">
        <v>753</v>
      </c>
      <c r="C1" s="164"/>
      <c r="D1" s="164"/>
      <c r="E1" s="164"/>
      <c r="F1" s="164"/>
      <c r="G1" s="165"/>
      <c r="H1" s="165"/>
      <c r="I1" s="165"/>
      <c r="J1" s="166"/>
    </row>
    <row r="2" spans="1:14" ht="15.75">
      <c r="A2" s="167"/>
      <c r="B2" s="168" t="s">
        <v>722</v>
      </c>
      <c r="C2" s="151"/>
      <c r="D2" s="151"/>
      <c r="E2" s="151"/>
      <c r="F2" s="151"/>
      <c r="G2" s="150"/>
      <c r="H2" s="150"/>
      <c r="I2" s="150"/>
      <c r="J2" s="169"/>
    </row>
    <row r="3" spans="1:14" ht="15.75">
      <c r="A3" s="167"/>
      <c r="B3" s="168" t="s">
        <v>884</v>
      </c>
      <c r="C3" s="151"/>
      <c r="D3" s="151"/>
      <c r="E3" s="151"/>
      <c r="F3" s="151"/>
      <c r="G3" s="150"/>
      <c r="H3" s="150"/>
      <c r="I3" s="150"/>
      <c r="J3" s="169"/>
    </row>
    <row r="4" spans="1:14" ht="15.75">
      <c r="A4" s="167"/>
      <c r="B4" s="168" t="s">
        <v>173</v>
      </c>
      <c r="C4" s="151"/>
      <c r="D4" s="151"/>
      <c r="E4" s="151"/>
      <c r="F4" s="151"/>
      <c r="G4" s="150"/>
      <c r="H4" s="150"/>
      <c r="I4" s="150"/>
      <c r="J4" s="169"/>
    </row>
    <row r="5" spans="1:14" ht="15.75">
      <c r="A5" s="167"/>
      <c r="B5" s="168" t="s">
        <v>660</v>
      </c>
      <c r="C5" s="151"/>
      <c r="D5" s="151"/>
      <c r="E5" s="151"/>
      <c r="F5" s="151"/>
      <c r="G5" s="150"/>
      <c r="H5" s="150"/>
      <c r="I5" s="150"/>
      <c r="J5" s="169"/>
    </row>
    <row r="6" spans="1:14" ht="26.25">
      <c r="A6" s="997" t="s">
        <v>145</v>
      </c>
      <c r="B6" s="998"/>
      <c r="C6" s="998"/>
      <c r="D6" s="998"/>
      <c r="E6" s="998"/>
      <c r="F6" s="998"/>
      <c r="G6" s="998"/>
      <c r="H6" s="998"/>
      <c r="I6" s="998"/>
      <c r="J6" s="999"/>
    </row>
    <row r="7" spans="1:14" s="148" customFormat="1" ht="16.5">
      <c r="A7" s="170"/>
      <c r="B7" s="149"/>
      <c r="C7" s="149"/>
      <c r="D7" s="149"/>
      <c r="E7" s="149"/>
      <c r="F7" s="172"/>
      <c r="G7" s="987">
        <f>'1ª Med_Contr'!G2:H2</f>
        <v>0</v>
      </c>
      <c r="H7" s="987"/>
      <c r="I7" s="1000">
        <f>'1ª Med_Contr'!I2:J2</f>
        <v>0</v>
      </c>
      <c r="J7" s="1001"/>
    </row>
    <row r="8" spans="1:14" ht="16.5">
      <c r="A8" s="225" t="str">
        <f>CONSOLIDADA!A5</f>
        <v>POLICLINICA JARDIM GLÓRIA II</v>
      </c>
      <c r="B8" s="172"/>
      <c r="C8" s="150"/>
      <c r="D8" s="150"/>
      <c r="E8" s="150"/>
      <c r="F8" s="150"/>
      <c r="G8" s="1002" t="s">
        <v>756</v>
      </c>
      <c r="H8" s="1002"/>
      <c r="I8" s="1003" t="s">
        <v>171</v>
      </c>
      <c r="J8" s="1004"/>
    </row>
    <row r="9" spans="1:14" ht="16.5">
      <c r="A9" s="225" t="str">
        <f>CONSOLIDADA!A6</f>
        <v>ENDEREÇO: RUA HARMONIA ESQUINA COM RUA DO AMOR, BAIRRO JARDIM GLORIA II, VARZEA GRANDE-MT</v>
      </c>
      <c r="B9" s="172"/>
      <c r="C9" s="150"/>
      <c r="D9" s="150"/>
      <c r="E9" s="150"/>
      <c r="F9" s="150"/>
      <c r="G9" s="987" t="s">
        <v>705</v>
      </c>
      <c r="H9" s="987"/>
      <c r="I9" s="996" t="e">
        <f>'1ª Med_Contr'!I4:J4+30</f>
        <v>#VALUE!</v>
      </c>
      <c r="J9" s="991"/>
    </row>
    <row r="10" spans="1:14" ht="16.5">
      <c r="A10" s="225" t="str">
        <f>CONSOLIDADA!A7</f>
        <v>MUNICÍPIO:  VARZEA GRANDE- MT</v>
      </c>
      <c r="B10" s="151"/>
      <c r="C10" s="215"/>
      <c r="D10" s="215"/>
      <c r="E10" s="150"/>
      <c r="F10" s="150"/>
      <c r="G10" s="987" t="s">
        <v>812</v>
      </c>
      <c r="H10" s="987"/>
      <c r="I10" s="996">
        <f>'1ª Med_Contr'!I5:J5</f>
        <v>0</v>
      </c>
      <c r="J10" s="991"/>
    </row>
    <row r="11" spans="1:14" ht="16.5">
      <c r="A11" s="171"/>
      <c r="B11" s="151"/>
      <c r="C11" s="108"/>
      <c r="D11" s="108"/>
      <c r="E11" s="150"/>
      <c r="F11" s="150"/>
      <c r="G11" s="987" t="s">
        <v>813</v>
      </c>
      <c r="H11" s="987"/>
      <c r="I11" s="996">
        <f>I10+CRONOGRAMA!H2</f>
        <v>0</v>
      </c>
      <c r="J11" s="991"/>
    </row>
    <row r="12" spans="1:14" s="271" customFormat="1" ht="16.5">
      <c r="A12" s="171"/>
      <c r="B12" s="151"/>
      <c r="C12" s="108"/>
      <c r="D12" s="108"/>
      <c r="E12" s="151"/>
      <c r="F12" s="151"/>
      <c r="G12" s="950" t="s">
        <v>146</v>
      </c>
      <c r="H12" s="950"/>
      <c r="I12" s="955">
        <f>'1ª Med_Contr'!I8:J8</f>
        <v>0</v>
      </c>
      <c r="J12" s="956"/>
    </row>
    <row r="13" spans="1:14" ht="16.5">
      <c r="A13" s="171"/>
      <c r="B13" s="151"/>
      <c r="C13" s="108"/>
      <c r="D13" s="108"/>
      <c r="E13" s="150"/>
      <c r="F13" s="150"/>
      <c r="G13" s="987" t="s">
        <v>821</v>
      </c>
      <c r="H13" s="987"/>
      <c r="I13" s="988">
        <f>CONSOLIDADA!C27</f>
        <v>376826.36002882104</v>
      </c>
      <c r="J13" s="989"/>
    </row>
    <row r="14" spans="1:14" ht="16.5">
      <c r="A14" s="171"/>
      <c r="B14" s="151"/>
      <c r="C14" s="108"/>
      <c r="D14" s="108"/>
      <c r="E14" s="150"/>
      <c r="F14" s="150"/>
      <c r="G14" s="987" t="s">
        <v>896</v>
      </c>
      <c r="H14" s="987"/>
      <c r="I14" s="990" t="e">
        <f>CONSOLIDADA!#REF!</f>
        <v>#REF!</v>
      </c>
      <c r="J14" s="991"/>
    </row>
    <row r="15" spans="1:14" ht="16.5">
      <c r="A15" s="171"/>
      <c r="B15" s="151"/>
      <c r="C15" s="108"/>
      <c r="D15" s="108"/>
      <c r="E15" s="150"/>
      <c r="F15" s="150"/>
      <c r="G15" s="992" t="s">
        <v>895</v>
      </c>
      <c r="H15" s="993"/>
      <c r="I15" s="994" t="e">
        <f>CONSOLIDADA!#REF!</f>
        <v>#REF!</v>
      </c>
      <c r="J15" s="995"/>
    </row>
    <row r="16" spans="1:14" ht="17.25" thickBot="1">
      <c r="A16" s="171"/>
      <c r="B16" s="151"/>
      <c r="C16" s="108"/>
      <c r="D16" s="108"/>
      <c r="E16" s="150"/>
      <c r="F16" s="108"/>
      <c r="G16" s="108"/>
      <c r="H16" s="186"/>
      <c r="I16" s="186"/>
      <c r="J16" s="169"/>
      <c r="K16" s="978" t="s">
        <v>900</v>
      </c>
      <c r="L16" s="979"/>
      <c r="M16" s="979"/>
      <c r="N16" s="979"/>
    </row>
    <row r="17" spans="1:113" ht="15" customHeight="1">
      <c r="A17" s="966" t="s">
        <v>663</v>
      </c>
      <c r="B17" s="968" t="s">
        <v>700</v>
      </c>
      <c r="C17" s="971" t="s">
        <v>897</v>
      </c>
      <c r="D17" s="959" t="s">
        <v>692</v>
      </c>
      <c r="E17" s="959" t="s">
        <v>823</v>
      </c>
      <c r="F17" s="959" t="s">
        <v>692</v>
      </c>
      <c r="G17" s="959" t="s">
        <v>140</v>
      </c>
      <c r="H17" s="959" t="s">
        <v>692</v>
      </c>
      <c r="I17" s="959" t="s">
        <v>141</v>
      </c>
      <c r="J17" s="959" t="s">
        <v>692</v>
      </c>
      <c r="K17" s="959" t="s">
        <v>898</v>
      </c>
      <c r="L17" s="959" t="s">
        <v>692</v>
      </c>
      <c r="M17" s="959" t="s">
        <v>899</v>
      </c>
      <c r="N17" s="959" t="s">
        <v>692</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row>
    <row r="18" spans="1:113" ht="18" customHeight="1">
      <c r="A18" s="967"/>
      <c r="B18" s="969"/>
      <c r="C18" s="972"/>
      <c r="D18" s="960"/>
      <c r="E18" s="960"/>
      <c r="F18" s="960"/>
      <c r="G18" s="960"/>
      <c r="H18" s="960"/>
      <c r="I18" s="960"/>
      <c r="J18" s="960"/>
      <c r="K18" s="960"/>
      <c r="L18" s="960"/>
      <c r="M18" s="960"/>
      <c r="N18" s="96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row>
    <row r="19" spans="1:113" ht="21" customHeight="1" thickBot="1">
      <c r="A19" s="967"/>
      <c r="B19" s="970"/>
      <c r="C19" s="972"/>
      <c r="D19" s="960"/>
      <c r="E19" s="961"/>
      <c r="F19" s="960"/>
      <c r="G19" s="961"/>
      <c r="H19" s="960"/>
      <c r="I19" s="961"/>
      <c r="J19" s="960"/>
      <c r="K19" s="961"/>
      <c r="L19" s="961"/>
      <c r="M19" s="961"/>
      <c r="N19" s="961"/>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row>
    <row r="20" spans="1:113" s="153" customFormat="1" ht="18">
      <c r="A20" s="156"/>
      <c r="B20" s="159"/>
      <c r="C20" s="135"/>
      <c r="D20" s="134"/>
      <c r="E20" s="136"/>
      <c r="F20" s="134"/>
      <c r="G20" s="136"/>
      <c r="H20" s="134"/>
      <c r="I20" s="136"/>
      <c r="J20" s="134"/>
      <c r="K20" s="293"/>
      <c r="L20" s="294"/>
      <c r="M20" s="378"/>
      <c r="N20" s="294"/>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row>
    <row r="21" spans="1:113" s="153" customFormat="1" ht="117" customHeight="1">
      <c r="A21" s="157" t="str">
        <f>CONSOLIDADA!A12</f>
        <v>1.0</v>
      </c>
      <c r="B21" s="160" t="str">
        <f>CONSOLIDADA!B12</f>
        <v>SERVIÇOS PLENIMINARES</v>
      </c>
      <c r="C21" s="138" t="e">
        <f>PLANILHA!#REF!+PLANILHA!#REF!+PLANILHA!#REF!</f>
        <v>#REF!</v>
      </c>
      <c r="D21" s="137" t="e">
        <f t="shared" ref="D21:D26" si="0">C21/$C$28</f>
        <v>#REF!</v>
      </c>
      <c r="E21" s="216" t="e">
        <f>PLANILHA!#REF!</f>
        <v>#REF!</v>
      </c>
      <c r="F21" s="137" t="e">
        <f t="shared" ref="F21:F26" si="1">E21/(SUM($I$14:$I$15))</f>
        <v>#REF!</v>
      </c>
      <c r="G21" s="139" t="e">
        <f>'1ª Med_Contr'!G16+PLANILHA!#REF!+PLANILHA!#REF!</f>
        <v>#REF!</v>
      </c>
      <c r="H21" s="137" t="e">
        <f t="shared" ref="H21:H26" si="2">G21/C$28</f>
        <v>#REF!</v>
      </c>
      <c r="I21" s="139" t="e">
        <f t="shared" ref="I21:I26" si="3">C21-G21</f>
        <v>#REF!</v>
      </c>
      <c r="J21" s="137" t="e">
        <f t="shared" ref="J21:J26" si="4">I21/C$28</f>
        <v>#REF!</v>
      </c>
      <c r="K21" s="295" t="e">
        <f>IF(PLANILHA!#REF!&lt;&gt;0,PLANILHA!#REF!-'1ª Med_Contr'!E16-'2ª Med_Contr'!E14-'3ª Med_Contr'!E18-#REF!-#REF!-#REF!-#REF!-#REF!-#REF!-#REF!-#REF!-#REF!,0)</f>
        <v>#REF!</v>
      </c>
      <c r="L21" s="296" t="e">
        <f>K21/PLANILHA!#REF!</f>
        <v>#REF!</v>
      </c>
      <c r="M21" s="379" t="e">
        <f>IF(PLANILHA!#REF!&lt;&gt;0,SUM(PLANILHA!#REF!)-'1ª Med_Adit'!E21-'2ª Med_Adit'!E21-#REF!-#REF!-#REF!-#REF!-#REF!-#REF!-#REF!-#REF!-#REF!-#REF!,0)</f>
        <v>#REF!</v>
      </c>
      <c r="N21" s="296" t="e">
        <f>M21/SUM(PLANILHA!#REF!)</f>
        <v>#REF!</v>
      </c>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row>
    <row r="22" spans="1:113" s="153" customFormat="1" ht="18">
      <c r="A22" s="157" t="str">
        <f>CONSOLIDADA!A13</f>
        <v>2.0</v>
      </c>
      <c r="B22" s="160" t="str">
        <f>CONSOLIDADA!B13</f>
        <v xml:space="preserve">MOVIMENTOS DE SOLOS </v>
      </c>
      <c r="C22" s="140" t="e">
        <f>#REF!+#REF!+#REF!</f>
        <v>#REF!</v>
      </c>
      <c r="D22" s="137" t="e">
        <f t="shared" si="0"/>
        <v>#REF!</v>
      </c>
      <c r="E22" s="216" t="e">
        <f>#REF!</f>
        <v>#REF!</v>
      </c>
      <c r="F22" s="137" t="e">
        <f t="shared" si="1"/>
        <v>#REF!</v>
      </c>
      <c r="G22" s="139" t="e">
        <f>'1ª Med_Contr'!G17+#REF!+#REF!</f>
        <v>#REF!</v>
      </c>
      <c r="H22" s="137" t="e">
        <f t="shared" si="2"/>
        <v>#REF!</v>
      </c>
      <c r="I22" s="139" t="e">
        <f t="shared" si="3"/>
        <v>#REF!</v>
      </c>
      <c r="J22" s="137" t="e">
        <f t="shared" si="4"/>
        <v>#REF!</v>
      </c>
      <c r="K22" s="295" t="e">
        <f>IF(#REF!&lt;&gt;0,#REF!-'1ª Med_Contr'!E17-'2ª Med_Contr'!E15-'3ª Med_Contr'!E19-#REF!-#REF!-#REF!-#REF!-#REF!-#REF!-#REF!-#REF!-#REF!,0)</f>
        <v>#REF!</v>
      </c>
      <c r="L22" s="296" t="e">
        <f>K22/#REF!</f>
        <v>#REF!</v>
      </c>
      <c r="M22" s="379" t="e">
        <f>IF(#REF!&lt;&gt;0,SUM(#REF!)-'1ª Med_Adit'!E22-'2ª Med_Adit'!E22-#REF!-#REF!-#REF!-#REF!-#REF!-#REF!-#REF!-#REF!-#REF!-#REF!,0)</f>
        <v>#REF!</v>
      </c>
      <c r="N22" s="296" t="e">
        <f>M22/SUM(#REF!)</f>
        <v>#REF!</v>
      </c>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row>
    <row r="23" spans="1:113" s="153" customFormat="1" ht="18">
      <c r="A23" s="157" t="e">
        <f>CONSOLIDADA!#REF!</f>
        <v>#REF!</v>
      </c>
      <c r="B23" s="160" t="e">
        <f>CONSOLIDADA!#REF!</f>
        <v>#REF!</v>
      </c>
      <c r="C23" s="140" t="e">
        <f>'Hidro Sanit'!M106+'Hidro Sanit'!O106+'Hidro Sanit'!N106</f>
        <v>#VALUE!</v>
      </c>
      <c r="D23" s="137" t="e">
        <f t="shared" si="0"/>
        <v>#VALUE!</v>
      </c>
      <c r="E23" s="216" t="e">
        <f>'Hidro Sanit'!AA106</f>
        <v>#VALUE!</v>
      </c>
      <c r="F23" s="137" t="e">
        <f t="shared" si="1"/>
        <v>#VALUE!</v>
      </c>
      <c r="G23" s="139" t="e">
        <f>'1ª Med_Contr'!G18+'Hidro Sanit'!X106+'Hidro Sanit'!AA106</f>
        <v>#VALUE!</v>
      </c>
      <c r="H23" s="137" t="e">
        <f t="shared" si="2"/>
        <v>#VALUE!</v>
      </c>
      <c r="I23" s="139" t="e">
        <f t="shared" si="3"/>
        <v>#VALUE!</v>
      </c>
      <c r="J23" s="137" t="e">
        <f t="shared" si="4"/>
        <v>#VALUE!</v>
      </c>
      <c r="K23" s="295" t="e">
        <f>IF('Hidro Sanit'!CR106&lt;&gt;0,'Hidro Sanit'!M106-'1ª Med_Contr'!E18-'2ª Med_Contr'!E16-'3ª Med_Contr'!E20-#REF!-#REF!-#REF!-#REF!-#REF!-#REF!-#REF!-#REF!-#REF!,0)</f>
        <v>#VALUE!</v>
      </c>
      <c r="L23" s="296" t="e">
        <f>K23/'Hidro Sanit'!M106</f>
        <v>#VALUE!</v>
      </c>
      <c r="M23" s="379" t="e">
        <f>IF('Hidro Sanit'!CU106&lt;&gt;0,SUM('Hidro Sanit'!N106:O106)-'1ª Med_Adit'!E23-'2ª Med_Adit'!E23-#REF!-#REF!-#REF!-#REF!-#REF!-#REF!-#REF!-#REF!-#REF!-#REF!,0)</f>
        <v>#VALUE!</v>
      </c>
      <c r="N23" s="296" t="e">
        <f>M23/SUM('Hidro Sanit'!N106:O106)</f>
        <v>#VALUE!</v>
      </c>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row>
    <row r="24" spans="1:113" s="153" customFormat="1" ht="18">
      <c r="A24" s="157" t="str">
        <f>CONSOLIDADA!A14</f>
        <v>3.0</v>
      </c>
      <c r="B24" s="160" t="str">
        <f>CONSOLIDADA!B14</f>
        <v>CONCRETO</v>
      </c>
      <c r="C24" s="140" t="e">
        <f>Elétrica!M141+Elétrica!O141+Elétrica!N141</f>
        <v>#VALUE!</v>
      </c>
      <c r="D24" s="137" t="e">
        <f t="shared" si="0"/>
        <v>#VALUE!</v>
      </c>
      <c r="E24" s="216" t="e">
        <f>Elétrica!AA141</f>
        <v>#VALUE!</v>
      </c>
      <c r="F24" s="137" t="e">
        <f t="shared" si="1"/>
        <v>#VALUE!</v>
      </c>
      <c r="G24" s="139" t="e">
        <f>'1ª Med_Contr'!G19+Elétrica!X141+Elétrica!AA141</f>
        <v>#VALUE!</v>
      </c>
      <c r="H24" s="137" t="e">
        <f t="shared" si="2"/>
        <v>#VALUE!</v>
      </c>
      <c r="I24" s="139" t="e">
        <f t="shared" si="3"/>
        <v>#VALUE!</v>
      </c>
      <c r="J24" s="137" t="e">
        <f t="shared" si="4"/>
        <v>#VALUE!</v>
      </c>
      <c r="K24" s="295" t="e">
        <f>IF(Elétrica!CR141&lt;&gt;0,Elétrica!M141-'1ª Med_Contr'!E19-'2ª Med_Contr'!E17-'3ª Med_Contr'!E21-#REF!-#REF!-#REF!-#REF!-#REF!-#REF!-#REF!-#REF!-#REF!,0)</f>
        <v>#VALUE!</v>
      </c>
      <c r="L24" s="296" t="e">
        <f>K24/Elétrica!M141</f>
        <v>#VALUE!</v>
      </c>
      <c r="M24" s="379" t="e">
        <f>IF(Elétrica!CU141&lt;&gt;0,SUM(Elétrica!N141:O141)-'1ª Med_Adit'!E24-'2ª Med_Adit'!E24-#REF!-#REF!-#REF!-#REF!-#REF!-#REF!-#REF!-#REF!-#REF!-#REF!,0)</f>
        <v>#VALUE!</v>
      </c>
      <c r="N24" s="296" t="e">
        <f>M24/SUM(Elétrica!N141:O141)</f>
        <v>#VALUE!</v>
      </c>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row>
    <row r="25" spans="1:113" s="153" customFormat="1" ht="50.25" customHeight="1">
      <c r="A25" s="157" t="str">
        <f>CONSOLIDADA!A15</f>
        <v>4.0</v>
      </c>
      <c r="B25" s="160" t="str">
        <f>CONSOLIDADA!B15</f>
        <v>ALVENARIA E FECHAMENTO</v>
      </c>
      <c r="C25" s="140" t="e">
        <f>#REF!+#REF!+#REF!</f>
        <v>#REF!</v>
      </c>
      <c r="D25" s="137" t="e">
        <f t="shared" si="0"/>
        <v>#REF!</v>
      </c>
      <c r="E25" s="216" t="e">
        <f>#REF!</f>
        <v>#REF!</v>
      </c>
      <c r="F25" s="137" t="e">
        <f t="shared" si="1"/>
        <v>#REF!</v>
      </c>
      <c r="G25" s="139" t="e">
        <f>'1ª Med_Contr'!G21+#REF!+#REF!</f>
        <v>#REF!</v>
      </c>
      <c r="H25" s="137" t="e">
        <f t="shared" si="2"/>
        <v>#REF!</v>
      </c>
      <c r="I25" s="139" t="e">
        <f t="shared" si="3"/>
        <v>#REF!</v>
      </c>
      <c r="J25" s="137" t="e">
        <f t="shared" si="4"/>
        <v>#REF!</v>
      </c>
      <c r="K25" s="295" t="e">
        <f>IF(#REF!,#REF!-'1ª Med_Contr'!E21-'2ª Med_Contr'!E18-'3ª Med_Contr'!E22-#REF!-#REF!-#REF!-#REF!-#REF!-#REF!-#REF!-#REF!-#REF!,0)</f>
        <v>#REF!</v>
      </c>
      <c r="L25" s="296" t="e">
        <f>K25/#REF!</f>
        <v>#REF!</v>
      </c>
      <c r="M25" s="379" t="e">
        <f>IF(#REF!&lt;&gt;0,SUM(#REF!)-'1ª Med_Adit'!E25-'2ª Med_Adit'!E25-#REF!-#REF!-#REF!-#REF!-#REF!-#REF!-#REF!-#REF!-#REF!-#REF!,0)</f>
        <v>#REF!</v>
      </c>
      <c r="N25" s="296" t="e">
        <f>M25/SUM(#REF!)</f>
        <v>#REF!</v>
      </c>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row>
    <row r="26" spans="1:113" s="153" customFormat="1" ht="67.5" customHeight="1">
      <c r="A26" s="157" t="str">
        <f>CONSOLIDADA!A18</f>
        <v>7.0</v>
      </c>
      <c r="B26" s="160" t="str">
        <f>CONSOLIDADA!B18</f>
        <v>REVESTIMENTOS EM PAREDES</v>
      </c>
      <c r="C26" s="140" t="e">
        <f>#REF!+#REF!+#REF!</f>
        <v>#REF!</v>
      </c>
      <c r="D26" s="137" t="e">
        <f t="shared" si="0"/>
        <v>#REF!</v>
      </c>
      <c r="E26" s="216" t="e">
        <f>#REF!</f>
        <v>#REF!</v>
      </c>
      <c r="F26" s="137" t="e">
        <f t="shared" si="1"/>
        <v>#REF!</v>
      </c>
      <c r="G26" s="139" t="e">
        <f>'1ª Med_Contr'!G22+#REF!+#REF!</f>
        <v>#REF!</v>
      </c>
      <c r="H26" s="137" t="e">
        <f t="shared" si="2"/>
        <v>#REF!</v>
      </c>
      <c r="I26" s="139" t="e">
        <f t="shared" si="3"/>
        <v>#REF!</v>
      </c>
      <c r="J26" s="137" t="e">
        <f t="shared" si="4"/>
        <v>#REF!</v>
      </c>
      <c r="K26" s="295" t="e">
        <f>IF(#REF!&lt;&gt;0,#REF!-'1ª Med_Contr'!E22-'2ª Med_Contr'!E22-'3ª Med_Contr'!E23-#REF!-#REF!-#REF!-#REF!-#REF!-#REF!-#REF!-#REF!-#REF!,0)</f>
        <v>#REF!</v>
      </c>
      <c r="L26" s="296" t="e">
        <f>K26/#REF!</f>
        <v>#REF!</v>
      </c>
      <c r="M26" s="379" t="e">
        <f>IF(#REF!&lt;&gt;0,SUM(#REF!)-'1ª Med_Adit'!E26-'2ª Med_Adit'!E26-#REF!-#REF!-#REF!-#REF!-#REF!-#REF!-#REF!-#REF!-#REF!-#REF!,0)</f>
        <v>#REF!</v>
      </c>
      <c r="N26" s="296" t="e">
        <f>M26/SUM(#REF!)</f>
        <v>#REF!</v>
      </c>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row>
    <row r="27" spans="1:113" ht="18.75" thickBot="1">
      <c r="A27" s="158"/>
      <c r="B27" s="161"/>
      <c r="C27" s="154"/>
      <c r="D27" s="154"/>
      <c r="E27" s="154"/>
      <c r="F27" s="154"/>
      <c r="G27" s="154"/>
      <c r="H27" s="154"/>
      <c r="I27" s="154"/>
      <c r="J27" s="154"/>
      <c r="K27" s="381"/>
      <c r="L27" s="382"/>
      <c r="M27" s="380"/>
      <c r="N27" s="297"/>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row>
    <row r="28" spans="1:113" ht="18.75" thickBot="1">
      <c r="A28" s="983" t="s">
        <v>761</v>
      </c>
      <c r="B28" s="984"/>
      <c r="C28" s="143" t="e">
        <f t="shared" ref="C28:J28" si="5">SUM(C21:C27)</f>
        <v>#REF!</v>
      </c>
      <c r="D28" s="142" t="e">
        <f t="shared" si="5"/>
        <v>#REF!</v>
      </c>
      <c r="E28" s="143" t="e">
        <f t="shared" si="5"/>
        <v>#REF!</v>
      </c>
      <c r="F28" s="142" t="e">
        <f t="shared" si="5"/>
        <v>#REF!</v>
      </c>
      <c r="G28" s="143" t="e">
        <f t="shared" si="5"/>
        <v>#REF!</v>
      </c>
      <c r="H28" s="142" t="e">
        <f t="shared" si="5"/>
        <v>#REF!</v>
      </c>
      <c r="I28" s="143" t="e">
        <f t="shared" si="5"/>
        <v>#REF!</v>
      </c>
      <c r="J28" s="142" t="e">
        <f t="shared" si="5"/>
        <v>#REF!</v>
      </c>
      <c r="K28" s="143" t="e">
        <f>SUM(K21:K27)</f>
        <v>#REF!</v>
      </c>
      <c r="L28" s="142" t="e">
        <f>K28/CONSOLIDADA!C27</f>
        <v>#REF!</v>
      </c>
      <c r="M28" s="143" t="e">
        <f>SUM(M21:M27)</f>
        <v>#REF!</v>
      </c>
      <c r="N28" s="142" t="e">
        <f>M28/(CONSOLIDADA!#REF!+CONSOLIDADA!#REF!)</f>
        <v>#REF!</v>
      </c>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row>
    <row r="29" spans="1:113" ht="15.75">
      <c r="A29" s="173"/>
      <c r="B29" s="144"/>
      <c r="C29" s="145"/>
      <c r="D29" s="145"/>
      <c r="E29" s="145"/>
      <c r="F29" s="146"/>
      <c r="G29" s="150"/>
      <c r="H29" s="150"/>
      <c r="I29" s="150"/>
      <c r="J29" s="169"/>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row>
    <row r="30" spans="1:113" ht="15.75">
      <c r="A30" s="174"/>
      <c r="B30" s="185"/>
      <c r="C30" s="219"/>
      <c r="D30" s="271"/>
      <c r="E30" s="145"/>
      <c r="F30" s="146"/>
      <c r="G30" s="151"/>
      <c r="H30" s="151"/>
      <c r="I30" s="151"/>
      <c r="J30" s="272"/>
    </row>
    <row r="31" spans="1:113" ht="16.5" thickBot="1">
      <c r="A31" s="174"/>
      <c r="B31" s="185" t="s">
        <v>888</v>
      </c>
      <c r="C31" s="219" t="e">
        <f>E28</f>
        <v>#REF!</v>
      </c>
      <c r="D31" s="271"/>
      <c r="E31" s="145"/>
      <c r="F31" s="146"/>
      <c r="G31" s="151"/>
      <c r="H31" s="151"/>
      <c r="I31" s="151"/>
      <c r="J31" s="272"/>
    </row>
    <row r="32" spans="1:113" ht="18.75" thickBot="1">
      <c r="A32" s="174"/>
      <c r="B32" s="217" t="s">
        <v>889</v>
      </c>
      <c r="C32" s="221" t="e">
        <f>C31</f>
        <v>#REF!</v>
      </c>
      <c r="D32" s="218" t="e">
        <f>C32/C28</f>
        <v>#REF!</v>
      </c>
      <c r="E32" s="145"/>
      <c r="F32" s="146"/>
      <c r="G32" s="151"/>
      <c r="H32" s="151"/>
      <c r="I32" s="151"/>
      <c r="J32" s="272"/>
    </row>
    <row r="33" spans="1:10" ht="15.75">
      <c r="A33" s="174"/>
      <c r="B33" s="185"/>
      <c r="C33" s="184"/>
      <c r="D33" s="145"/>
      <c r="E33" s="145"/>
      <c r="F33" s="146"/>
      <c r="G33" s="151"/>
      <c r="H33" s="151"/>
      <c r="I33" s="151"/>
      <c r="J33" s="272"/>
    </row>
    <row r="34" spans="1:10" ht="18">
      <c r="A34" s="173"/>
      <c r="B34" s="222" t="s">
        <v>890</v>
      </c>
      <c r="C34" s="985" t="e">
        <f ca="1">UPPER(VExtenso(C31))</f>
        <v>#NAME?</v>
      </c>
      <c r="D34" s="985"/>
      <c r="E34" s="985"/>
      <c r="F34" s="985"/>
      <c r="G34" s="985"/>
      <c r="H34" s="985"/>
      <c r="I34" s="985"/>
      <c r="J34" s="986"/>
    </row>
    <row r="35" spans="1:10" ht="18">
      <c r="A35" s="173"/>
      <c r="B35" s="223"/>
      <c r="C35" s="985"/>
      <c r="D35" s="985"/>
      <c r="E35" s="985"/>
      <c r="F35" s="985"/>
      <c r="G35" s="985"/>
      <c r="H35" s="985"/>
      <c r="I35" s="985"/>
      <c r="J35" s="986"/>
    </row>
    <row r="36" spans="1:10" ht="15.75">
      <c r="A36" s="173"/>
      <c r="B36" s="144"/>
      <c r="C36" s="145"/>
      <c r="D36" s="145"/>
      <c r="E36" s="145"/>
      <c r="F36" s="146"/>
      <c r="G36" s="150"/>
      <c r="H36" s="150"/>
      <c r="I36" s="150"/>
      <c r="J36" s="169"/>
    </row>
    <row r="37" spans="1:10" ht="15.75">
      <c r="A37" s="173"/>
      <c r="B37" s="144"/>
      <c r="C37" s="145"/>
      <c r="D37" s="145"/>
      <c r="E37" s="145"/>
      <c r="F37" s="146"/>
      <c r="G37" s="150"/>
      <c r="H37" s="150"/>
      <c r="I37" s="150"/>
      <c r="J37" s="169"/>
    </row>
    <row r="38" spans="1:10" ht="15.75">
      <c r="A38" s="175"/>
      <c r="B38" s="144"/>
      <c r="C38" s="150"/>
      <c r="D38" s="145"/>
      <c r="E38" s="150"/>
      <c r="F38" s="150"/>
      <c r="G38" s="150"/>
      <c r="H38" s="150"/>
      <c r="I38" s="150"/>
      <c r="J38" s="169"/>
    </row>
    <row r="39" spans="1:10" ht="15.75" customHeight="1">
      <c r="A39" s="175"/>
      <c r="B39" s="377" t="s">
        <v>754</v>
      </c>
      <c r="C39" s="150"/>
      <c r="D39" s="982" t="s">
        <v>827</v>
      </c>
      <c r="E39" s="982"/>
      <c r="F39" s="982"/>
      <c r="H39" s="980" t="s">
        <v>826</v>
      </c>
      <c r="I39" s="980"/>
      <c r="J39" s="981"/>
    </row>
    <row r="40" spans="1:10" ht="16.5" thickBot="1">
      <c r="A40" s="176"/>
      <c r="B40" s="177"/>
      <c r="C40" s="178"/>
      <c r="D40" s="178"/>
      <c r="E40" s="179"/>
      <c r="F40" s="179"/>
      <c r="G40" s="179"/>
      <c r="H40" s="179"/>
      <c r="I40" s="179"/>
      <c r="J40" s="180"/>
    </row>
  </sheetData>
  <mergeCells count="38">
    <mergeCell ref="G9:H9"/>
    <mergeCell ref="I9:J9"/>
    <mergeCell ref="A6:J6"/>
    <mergeCell ref="G7:H7"/>
    <mergeCell ref="I7:J7"/>
    <mergeCell ref="G8:H8"/>
    <mergeCell ref="I8:J8"/>
    <mergeCell ref="G10:H10"/>
    <mergeCell ref="I10:J10"/>
    <mergeCell ref="G11:H11"/>
    <mergeCell ref="I11:J11"/>
    <mergeCell ref="G12:H12"/>
    <mergeCell ref="I12:J12"/>
    <mergeCell ref="G13:H13"/>
    <mergeCell ref="I13:J13"/>
    <mergeCell ref="G14:H14"/>
    <mergeCell ref="I14:J14"/>
    <mergeCell ref="G15:H15"/>
    <mergeCell ref="I15:J15"/>
    <mergeCell ref="A28:B28"/>
    <mergeCell ref="C34:J35"/>
    <mergeCell ref="H17:H19"/>
    <mergeCell ref="I17:I19"/>
    <mergeCell ref="J17:J19"/>
    <mergeCell ref="A17:A19"/>
    <mergeCell ref="B17:B19"/>
    <mergeCell ref="C17:C19"/>
    <mergeCell ref="D17:D19"/>
    <mergeCell ref="E17:E19"/>
    <mergeCell ref="K16:N16"/>
    <mergeCell ref="F17:F19"/>
    <mergeCell ref="G17:G19"/>
    <mergeCell ref="H39:J39"/>
    <mergeCell ref="N17:N19"/>
    <mergeCell ref="K17:K19"/>
    <mergeCell ref="D39:F39"/>
    <mergeCell ref="L17:L19"/>
    <mergeCell ref="M17:M19"/>
  </mergeCells>
  <phoneticPr fontId="63" type="noConversion"/>
  <printOptions horizontalCentered="1"/>
  <pageMargins left="0.39370078740157483" right="0.39370078740157483" top="0.59055118110236227" bottom="0.59055118110236227" header="0.39370078740157483" footer="0.39370078740157483"/>
  <pageSetup paperSize="9" scale="55" orientation="landscape" horizontalDpi="150" verticalDpi="150" r:id="rId1"/>
  <headerFooter alignWithMargins="0">
    <oddHeader>Página &amp;P de &amp;N</oddHeader>
    <oddFooter>&amp;C&amp;F</oddFooter>
  </headerFooter>
  <rowBreaks count="1" manualBreakCount="1">
    <brk id="40" max="9" man="1"/>
  </rowBreaks>
  <colBreaks count="1" manualBreakCount="1">
    <brk id="10" max="52" man="1"/>
  </colBreaks>
  <drawing r:id="rId2"/>
</worksheet>
</file>

<file path=xl/worksheets/sheet20.xml><?xml version="1.0" encoding="utf-8"?>
<worksheet xmlns="http://schemas.openxmlformats.org/spreadsheetml/2006/main" xmlns:r="http://schemas.openxmlformats.org/officeDocument/2006/relationships">
  <sheetPr codeName="Plan41">
    <tabColor rgb="FF008000"/>
  </sheetPr>
  <dimension ref="A1:H91"/>
  <sheetViews>
    <sheetView workbookViewId="0">
      <selection sqref="A1:E1"/>
    </sheetView>
  </sheetViews>
  <sheetFormatPr defaultColWidth="9.140625" defaultRowHeight="12.75"/>
  <cols>
    <col min="1" max="1" width="5.28515625" style="303" customWidth="1"/>
    <col min="2" max="2" width="24.5703125" style="302" customWidth="1"/>
    <col min="3" max="3" width="57.42578125" style="302" customWidth="1"/>
    <col min="4" max="4" width="7.140625" style="302" customWidth="1"/>
    <col min="5" max="5" width="11.5703125" style="302" customWidth="1"/>
    <col min="6" max="6" width="9.7109375" style="302" bestFit="1" customWidth="1"/>
    <col min="7" max="7" width="9.7109375" style="302" customWidth="1"/>
    <col min="8" max="8" width="18" style="302" customWidth="1"/>
    <col min="9" max="12" width="9.140625" style="302"/>
    <col min="13" max="13" width="10.85546875" style="302" customWidth="1"/>
    <col min="14" max="15" width="11" style="302" customWidth="1"/>
    <col min="16" max="16384" width="9.140625" style="302"/>
  </cols>
  <sheetData>
    <row r="1" spans="1:8" ht="12.75" customHeight="1">
      <c r="A1" s="1290" t="s">
        <v>818</v>
      </c>
      <c r="B1" s="1290"/>
      <c r="C1" s="1290"/>
      <c r="D1" s="1290"/>
      <c r="E1" s="1290"/>
    </row>
    <row r="2" spans="1:8" ht="12.75" customHeight="1">
      <c r="A2" s="1290" t="s">
        <v>763</v>
      </c>
      <c r="B2" s="1290"/>
      <c r="C2" s="1290"/>
      <c r="D2" s="1290"/>
      <c r="E2" s="1290"/>
    </row>
    <row r="3" spans="1:8">
      <c r="A3" s="61" t="s">
        <v>765</v>
      </c>
      <c r="B3" s="61" t="s">
        <v>707</v>
      </c>
      <c r="C3" s="298" t="s">
        <v>726</v>
      </c>
      <c r="D3" s="61" t="s">
        <v>727</v>
      </c>
      <c r="E3" s="61" t="s">
        <v>728</v>
      </c>
    </row>
    <row r="4" spans="1:8">
      <c r="A4" s="326" t="s">
        <v>724</v>
      </c>
      <c r="B4" s="327" t="s">
        <v>837</v>
      </c>
      <c r="C4" s="328" t="s">
        <v>838</v>
      </c>
      <c r="D4" s="326" t="s">
        <v>880</v>
      </c>
      <c r="E4" s="329">
        <f>32*24</f>
        <v>768</v>
      </c>
      <c r="F4" s="330">
        <f>ROUND(E4,2)</f>
        <v>768</v>
      </c>
      <c r="G4" s="331" t="s">
        <v>680</v>
      </c>
    </row>
    <row r="5" spans="1:8" ht="12.75" customHeight="1">
      <c r="A5" s="1288" t="s">
        <v>704</v>
      </c>
      <c r="B5" s="1288"/>
      <c r="C5" s="1288"/>
      <c r="D5" s="1288"/>
      <c r="E5" s="1288"/>
      <c r="F5" s="330"/>
      <c r="G5" s="331"/>
    </row>
    <row r="6" spans="1:8">
      <c r="A6" s="332" t="s">
        <v>765</v>
      </c>
      <c r="B6" s="332" t="s">
        <v>707</v>
      </c>
      <c r="C6" s="333" t="s">
        <v>726</v>
      </c>
      <c r="D6" s="332" t="s">
        <v>727</v>
      </c>
      <c r="E6" s="332" t="s">
        <v>728</v>
      </c>
      <c r="F6" s="331"/>
      <c r="G6" s="331"/>
    </row>
    <row r="7" spans="1:8" ht="48">
      <c r="A7" s="326" t="s">
        <v>783</v>
      </c>
      <c r="B7" s="334" t="s">
        <v>846</v>
      </c>
      <c r="C7" s="335" t="s">
        <v>1043</v>
      </c>
      <c r="D7" s="326" t="s">
        <v>881</v>
      </c>
      <c r="E7" s="336">
        <f>6*(1.2*1.2*1.25)+14*(1.7*1.7*1.25)+1.9*0.16*22*2</f>
        <v>74.750999999999991</v>
      </c>
      <c r="F7" s="330">
        <f>ROUND(E7,2)</f>
        <v>74.75</v>
      </c>
      <c r="G7" s="337" t="s">
        <v>680</v>
      </c>
    </row>
    <row r="8" spans="1:8" ht="24">
      <c r="A8" s="326" t="s">
        <v>844</v>
      </c>
      <c r="B8" s="334" t="s">
        <v>879</v>
      </c>
      <c r="C8" s="335" t="s">
        <v>1044</v>
      </c>
      <c r="D8" s="326" t="s">
        <v>880</v>
      </c>
      <c r="E8" s="336">
        <f>(6*1.2*1.2+14*1.7*1.7)</f>
        <v>49.1</v>
      </c>
      <c r="F8" s="330">
        <f>ROUND(E8,2)</f>
        <v>49.1</v>
      </c>
      <c r="G8" s="337" t="s">
        <v>680</v>
      </c>
    </row>
    <row r="9" spans="1:8">
      <c r="A9" s="326" t="s">
        <v>845</v>
      </c>
      <c r="B9" s="338" t="s">
        <v>699</v>
      </c>
      <c r="C9" s="339" t="s">
        <v>755</v>
      </c>
      <c r="D9" s="340" t="s">
        <v>881</v>
      </c>
      <c r="E9" s="341">
        <f>E7/2</f>
        <v>37.375499999999995</v>
      </c>
      <c r="F9" s="330">
        <f>ROUND(E9,2)</f>
        <v>37.380000000000003</v>
      </c>
      <c r="G9" s="337" t="s">
        <v>680</v>
      </c>
      <c r="H9" s="342"/>
    </row>
    <row r="10" spans="1:8" ht="12.75" customHeight="1">
      <c r="A10" s="1291" t="s">
        <v>706</v>
      </c>
      <c r="B10" s="1292"/>
      <c r="C10" s="1292"/>
      <c r="D10" s="1292"/>
      <c r="E10" s="1293"/>
      <c r="F10" s="330"/>
      <c r="G10" s="331"/>
      <c r="H10" s="342"/>
    </row>
    <row r="11" spans="1:8">
      <c r="A11" s="332" t="s">
        <v>765</v>
      </c>
      <c r="B11" s="332" t="s">
        <v>707</v>
      </c>
      <c r="C11" s="333" t="s">
        <v>726</v>
      </c>
      <c r="D11" s="332" t="s">
        <v>727</v>
      </c>
      <c r="E11" s="332" t="s">
        <v>728</v>
      </c>
      <c r="F11" s="331"/>
      <c r="G11" s="331"/>
      <c r="H11" s="342"/>
    </row>
    <row r="12" spans="1:8" ht="12.75" customHeight="1">
      <c r="A12" s="343" t="s">
        <v>785</v>
      </c>
      <c r="B12" s="338" t="s">
        <v>1045</v>
      </c>
      <c r="C12" s="339" t="s">
        <v>1046</v>
      </c>
      <c r="D12" s="340" t="s">
        <v>881</v>
      </c>
      <c r="E12" s="344">
        <f>E8*0.05</f>
        <v>2.4550000000000001</v>
      </c>
      <c r="F12" s="330">
        <f t="shared" ref="F12:F17" si="0">ROUND(E12,2)</f>
        <v>2.46</v>
      </c>
      <c r="G12" s="337" t="s">
        <v>680</v>
      </c>
      <c r="H12" s="342"/>
    </row>
    <row r="13" spans="1:8">
      <c r="A13" s="343" t="s">
        <v>786</v>
      </c>
      <c r="B13" s="334" t="s">
        <v>848</v>
      </c>
      <c r="C13" s="345" t="s">
        <v>1047</v>
      </c>
      <c r="D13" s="346" t="s">
        <v>881</v>
      </c>
      <c r="E13" s="336">
        <f>6*(0.8*0.8*1.2)+14*((1.3*1.3*0.35)+(0.8*0.8*0.85))</f>
        <v>20.504999999999999</v>
      </c>
      <c r="F13" s="330">
        <f t="shared" si="0"/>
        <v>20.51</v>
      </c>
      <c r="G13" s="337" t="s">
        <v>680</v>
      </c>
      <c r="H13" s="342"/>
    </row>
    <row r="14" spans="1:8">
      <c r="A14" s="343" t="s">
        <v>787</v>
      </c>
      <c r="B14" s="334" t="s">
        <v>1048</v>
      </c>
      <c r="C14" s="328" t="str">
        <f>C13</f>
        <v>6 blocos 1 + 14 blocos 2</v>
      </c>
      <c r="D14" s="326" t="s">
        <v>881</v>
      </c>
      <c r="E14" s="336">
        <f>E13</f>
        <v>20.504999999999999</v>
      </c>
      <c r="F14" s="330">
        <f t="shared" si="0"/>
        <v>20.51</v>
      </c>
      <c r="G14" s="337" t="s">
        <v>680</v>
      </c>
    </row>
    <row r="15" spans="1:8">
      <c r="A15" s="343" t="s">
        <v>768</v>
      </c>
      <c r="B15" s="334" t="s">
        <v>847</v>
      </c>
      <c r="C15" s="328" t="str">
        <f>C13</f>
        <v>6 blocos 1 + 14 blocos 2</v>
      </c>
      <c r="D15" s="326" t="s">
        <v>880</v>
      </c>
      <c r="E15" s="336">
        <f>6*(0.8*4*1.2)+14*((1.3*4*0.35)+(0.8*4*0.85))</f>
        <v>86.6</v>
      </c>
      <c r="F15" s="330">
        <f t="shared" si="0"/>
        <v>86.6</v>
      </c>
      <c r="G15" s="337" t="s">
        <v>680</v>
      </c>
    </row>
    <row r="16" spans="1:8">
      <c r="A16" s="343" t="s">
        <v>769</v>
      </c>
      <c r="B16" s="327" t="s">
        <v>885</v>
      </c>
      <c r="C16" s="328" t="s">
        <v>839</v>
      </c>
      <c r="D16" s="343" t="s">
        <v>882</v>
      </c>
      <c r="E16" s="336">
        <f>459.14</f>
        <v>459.14</v>
      </c>
      <c r="F16" s="330">
        <f t="shared" si="0"/>
        <v>459.14</v>
      </c>
      <c r="G16" s="337" t="s">
        <v>680</v>
      </c>
    </row>
    <row r="17" spans="1:8" ht="12.75" customHeight="1">
      <c r="A17" s="343" t="s">
        <v>647</v>
      </c>
      <c r="B17" s="327" t="s">
        <v>886</v>
      </c>
      <c r="C17" s="328" t="str">
        <f>C16</f>
        <v>conforme projeto</v>
      </c>
      <c r="D17" s="343" t="s">
        <v>882</v>
      </c>
      <c r="E17" s="336">
        <f>74</f>
        <v>74</v>
      </c>
      <c r="F17" s="330">
        <f t="shared" si="0"/>
        <v>74</v>
      </c>
      <c r="G17" s="337" t="s">
        <v>680</v>
      </c>
    </row>
    <row r="18" spans="1:8" ht="12.75" customHeight="1">
      <c r="A18" s="1288" t="s">
        <v>1049</v>
      </c>
      <c r="B18" s="1288"/>
      <c r="C18" s="1288"/>
      <c r="D18" s="1288"/>
      <c r="E18" s="1288"/>
      <c r="F18" s="330"/>
      <c r="G18" s="331"/>
      <c r="H18" s="342"/>
    </row>
    <row r="19" spans="1:8">
      <c r="A19" s="332" t="s">
        <v>765</v>
      </c>
      <c r="B19" s="332" t="s">
        <v>707</v>
      </c>
      <c r="C19" s="333" t="s">
        <v>726</v>
      </c>
      <c r="D19" s="332" t="s">
        <v>727</v>
      </c>
      <c r="E19" s="332" t="s">
        <v>728</v>
      </c>
      <c r="F19" s="330"/>
      <c r="G19" s="331"/>
      <c r="H19" s="342"/>
    </row>
    <row r="20" spans="1:8" ht="24">
      <c r="A20" s="343" t="s">
        <v>788</v>
      </c>
      <c r="B20" s="327" t="s">
        <v>732</v>
      </c>
      <c r="C20" s="328" t="s">
        <v>1050</v>
      </c>
      <c r="D20" s="343" t="s">
        <v>880</v>
      </c>
      <c r="E20" s="347">
        <f>2*(1.3+0.72+0.32)*22</f>
        <v>102.96</v>
      </c>
      <c r="F20" s="330">
        <f>ROUND(E20,2)</f>
        <v>102.96</v>
      </c>
      <c r="G20" s="331" t="s">
        <v>680</v>
      </c>
      <c r="H20" s="342"/>
    </row>
    <row r="21" spans="1:8">
      <c r="A21" s="343" t="s">
        <v>789</v>
      </c>
      <c r="B21" s="327" t="s">
        <v>847</v>
      </c>
      <c r="C21" s="328" t="s">
        <v>1051</v>
      </c>
      <c r="D21" s="343" t="s">
        <v>880</v>
      </c>
      <c r="E21" s="347">
        <f>2*0.08*(22*2+0.62*2+1*2)</f>
        <v>7.5584000000000007</v>
      </c>
      <c r="F21" s="330">
        <f>ROUND(E21,2)</f>
        <v>7.56</v>
      </c>
      <c r="G21" s="331" t="s">
        <v>680</v>
      </c>
      <c r="H21" s="342"/>
    </row>
    <row r="22" spans="1:8" ht="24">
      <c r="A22" s="343" t="s">
        <v>790</v>
      </c>
      <c r="B22" s="327" t="s">
        <v>1052</v>
      </c>
      <c r="C22" s="328" t="s">
        <v>1053</v>
      </c>
      <c r="D22" s="343" t="s">
        <v>882</v>
      </c>
      <c r="E22" s="336">
        <f>(E24-12.813)*80</f>
        <v>456.17599999999993</v>
      </c>
      <c r="F22" s="330">
        <f>ROUND(E22,2)</f>
        <v>456.18</v>
      </c>
      <c r="G22" s="331" t="s">
        <v>680</v>
      </c>
      <c r="H22" s="342"/>
    </row>
    <row r="23" spans="1:8" ht="24">
      <c r="A23" s="343" t="s">
        <v>677</v>
      </c>
      <c r="B23" s="327" t="s">
        <v>848</v>
      </c>
      <c r="C23" s="328" t="s">
        <v>1054</v>
      </c>
      <c r="D23" s="326" t="s">
        <v>881</v>
      </c>
      <c r="E23" s="336">
        <f>2*22*((0.62*0.08)+(1*0.08)+(1.82*0.16))</f>
        <v>18.5152</v>
      </c>
      <c r="F23" s="330">
        <f>ROUND(E23,2)</f>
        <v>18.52</v>
      </c>
      <c r="G23" s="331" t="s">
        <v>680</v>
      </c>
      <c r="H23" s="342"/>
    </row>
    <row r="24" spans="1:8" ht="24">
      <c r="A24" s="343" t="s">
        <v>836</v>
      </c>
      <c r="B24" s="327" t="s">
        <v>1048</v>
      </c>
      <c r="C24" s="328" t="s">
        <v>1055</v>
      </c>
      <c r="D24" s="326" t="s">
        <v>881</v>
      </c>
      <c r="E24" s="336">
        <f>E23</f>
        <v>18.5152</v>
      </c>
      <c r="F24" s="330">
        <f>ROUND(E24,2)</f>
        <v>18.52</v>
      </c>
      <c r="G24" s="331" t="s">
        <v>680</v>
      </c>
      <c r="H24" s="342"/>
    </row>
    <row r="25" spans="1:8" ht="12.75" customHeight="1">
      <c r="A25" s="1287" t="s">
        <v>670</v>
      </c>
      <c r="B25" s="1287"/>
      <c r="C25" s="1287"/>
      <c r="D25" s="1287"/>
      <c r="E25" s="1287"/>
      <c r="F25" s="330"/>
      <c r="G25" s="331"/>
      <c r="H25" s="342"/>
    </row>
    <row r="26" spans="1:8">
      <c r="A26" s="332" t="s">
        <v>765</v>
      </c>
      <c r="B26" s="332" t="s">
        <v>707</v>
      </c>
      <c r="C26" s="333" t="s">
        <v>726</v>
      </c>
      <c r="D26" s="332" t="s">
        <v>727</v>
      </c>
      <c r="E26" s="332" t="s">
        <v>728</v>
      </c>
      <c r="F26" s="330"/>
      <c r="G26" s="331"/>
      <c r="H26" s="342"/>
    </row>
    <row r="27" spans="1:8" ht="24">
      <c r="A27" s="326" t="s">
        <v>792</v>
      </c>
      <c r="B27" s="334" t="s">
        <v>1056</v>
      </c>
      <c r="C27" s="335" t="s">
        <v>1057</v>
      </c>
      <c r="D27" s="326" t="s">
        <v>880</v>
      </c>
      <c r="E27" s="347">
        <v>1033.92</v>
      </c>
      <c r="F27" s="330">
        <f>ROUND(E27,2)</f>
        <v>1033.92</v>
      </c>
      <c r="G27" s="331" t="s">
        <v>680</v>
      </c>
      <c r="H27" s="342"/>
    </row>
    <row r="28" spans="1:8" ht="24">
      <c r="A28" s="326" t="s">
        <v>697</v>
      </c>
      <c r="B28" s="334" t="s">
        <v>1058</v>
      </c>
      <c r="C28" s="335" t="s">
        <v>1059</v>
      </c>
      <c r="D28" s="326" t="s">
        <v>880</v>
      </c>
      <c r="E28" s="347">
        <v>365.3</v>
      </c>
      <c r="F28" s="330">
        <f>ROUND(E28,2)</f>
        <v>365.3</v>
      </c>
      <c r="G28" s="331" t="s">
        <v>680</v>
      </c>
    </row>
    <row r="29" spans="1:8">
      <c r="A29" s="326" t="s">
        <v>698</v>
      </c>
      <c r="B29" s="334" t="s">
        <v>1060</v>
      </c>
      <c r="C29" s="335" t="s">
        <v>1061</v>
      </c>
      <c r="D29" s="326" t="s">
        <v>671</v>
      </c>
      <c r="E29" s="336">
        <v>11245</v>
      </c>
      <c r="F29" s="330">
        <f>ROUND(E29,2)</f>
        <v>11245</v>
      </c>
      <c r="G29" s="331" t="s">
        <v>680</v>
      </c>
    </row>
    <row r="30" spans="1:8">
      <c r="A30" s="1287" t="s">
        <v>733</v>
      </c>
      <c r="B30" s="1287"/>
      <c r="C30" s="1287"/>
      <c r="D30" s="1287"/>
      <c r="E30" s="1287"/>
      <c r="F30" s="330"/>
      <c r="G30" s="331"/>
    </row>
    <row r="31" spans="1:8">
      <c r="A31" s="332" t="s">
        <v>765</v>
      </c>
      <c r="B31" s="332" t="s">
        <v>707</v>
      </c>
      <c r="C31" s="333" t="s">
        <v>726</v>
      </c>
      <c r="D31" s="332" t="s">
        <v>727</v>
      </c>
      <c r="E31" s="332" t="s">
        <v>728</v>
      </c>
      <c r="F31" s="330"/>
      <c r="G31" s="331"/>
    </row>
    <row r="32" spans="1:8" ht="24">
      <c r="A32" s="343" t="s">
        <v>794</v>
      </c>
      <c r="B32" s="327" t="s">
        <v>849</v>
      </c>
      <c r="C32" s="328" t="s">
        <v>0</v>
      </c>
      <c r="D32" s="343" t="s">
        <v>880</v>
      </c>
      <c r="E32" s="348">
        <f>(2*22*1.3*2)+(4*0.93)</f>
        <v>118.12</v>
      </c>
      <c r="F32" s="330">
        <f>ROUND(E32,2)</f>
        <v>118.12</v>
      </c>
      <c r="G32" s="337" t="s">
        <v>680</v>
      </c>
    </row>
    <row r="33" spans="1:7" ht="24">
      <c r="A33" s="340" t="s">
        <v>701</v>
      </c>
      <c r="B33" s="338" t="s">
        <v>883</v>
      </c>
      <c r="C33" s="339" t="str">
        <f>C32</f>
        <v>(2 Arquibancadas x 22 comprimento x Reboco pela Frente e Trás h = 1,3 x 2) + (4 seções finais arquibancada x 0,93m²)</v>
      </c>
      <c r="D33" s="340" t="s">
        <v>880</v>
      </c>
      <c r="E33" s="341">
        <f>E32</f>
        <v>118.12</v>
      </c>
      <c r="F33" s="330">
        <f>ROUND(E33,2)</f>
        <v>118.12</v>
      </c>
      <c r="G33" s="337" t="s">
        <v>680</v>
      </c>
    </row>
    <row r="34" spans="1:7" ht="12.75" customHeight="1">
      <c r="A34" s="1288" t="s">
        <v>843</v>
      </c>
      <c r="B34" s="1288"/>
      <c r="C34" s="1288"/>
      <c r="D34" s="1288"/>
      <c r="E34" s="1288"/>
      <c r="F34" s="330"/>
      <c r="G34" s="349"/>
    </row>
    <row r="35" spans="1:7">
      <c r="A35" s="332" t="s">
        <v>765</v>
      </c>
      <c r="B35" s="332" t="s">
        <v>707</v>
      </c>
      <c r="C35" s="333" t="s">
        <v>726</v>
      </c>
      <c r="D35" s="332" t="s">
        <v>727</v>
      </c>
      <c r="E35" s="332" t="s">
        <v>728</v>
      </c>
      <c r="F35" s="330"/>
      <c r="G35" s="331"/>
    </row>
    <row r="36" spans="1:7">
      <c r="A36" s="343" t="s">
        <v>796</v>
      </c>
      <c r="B36" s="327" t="s">
        <v>840</v>
      </c>
      <c r="C36" s="328" t="s">
        <v>1</v>
      </c>
      <c r="D36" s="343" t="s">
        <v>880</v>
      </c>
      <c r="E36" s="348">
        <f>E4</f>
        <v>768</v>
      </c>
      <c r="F36" s="350">
        <f t="shared" ref="F36:F44" si="1">ROUND(E36,2)</f>
        <v>768</v>
      </c>
      <c r="G36" s="351" t="s">
        <v>680</v>
      </c>
    </row>
    <row r="37" spans="1:7" ht="36">
      <c r="A37" s="343" t="s">
        <v>678</v>
      </c>
      <c r="B37" s="327" t="s">
        <v>2</v>
      </c>
      <c r="C37" s="328" t="s">
        <v>22</v>
      </c>
      <c r="D37" s="326" t="s">
        <v>881</v>
      </c>
      <c r="E37" s="348">
        <f>(768-85.4)*0.05</f>
        <v>34.130000000000003</v>
      </c>
      <c r="F37" s="350">
        <f t="shared" si="1"/>
        <v>34.130000000000003</v>
      </c>
      <c r="G37" s="351" t="s">
        <v>680</v>
      </c>
    </row>
    <row r="38" spans="1:7">
      <c r="A38" s="343" t="s">
        <v>841</v>
      </c>
      <c r="B38" s="327" t="s">
        <v>3</v>
      </c>
      <c r="C38" s="328" t="s">
        <v>23</v>
      </c>
      <c r="D38" s="343" t="s">
        <v>880</v>
      </c>
      <c r="E38" s="348">
        <f>768-85.4</f>
        <v>682.6</v>
      </c>
      <c r="F38" s="350">
        <f t="shared" si="1"/>
        <v>682.6</v>
      </c>
      <c r="G38" s="351" t="s">
        <v>680</v>
      </c>
    </row>
    <row r="39" spans="1:7" ht="24">
      <c r="A39" s="343" t="s">
        <v>779</v>
      </c>
      <c r="B39" s="327" t="s">
        <v>4</v>
      </c>
      <c r="C39" s="328" t="s">
        <v>5</v>
      </c>
      <c r="D39" s="326" t="s">
        <v>881</v>
      </c>
      <c r="E39" s="348">
        <v>81</v>
      </c>
      <c r="F39" s="350">
        <f t="shared" si="1"/>
        <v>81</v>
      </c>
      <c r="G39" s="351" t="s">
        <v>680</v>
      </c>
    </row>
    <row r="40" spans="1:7" ht="12.75" customHeight="1">
      <c r="A40" s="343" t="s">
        <v>901</v>
      </c>
      <c r="B40" s="352" t="s">
        <v>6</v>
      </c>
      <c r="C40" s="328" t="s">
        <v>5</v>
      </c>
      <c r="D40" s="326" t="s">
        <v>881</v>
      </c>
      <c r="E40" s="348">
        <v>81</v>
      </c>
      <c r="F40" s="350">
        <f t="shared" si="1"/>
        <v>81</v>
      </c>
      <c r="G40" s="351" t="s">
        <v>680</v>
      </c>
    </row>
    <row r="41" spans="1:7" ht="36">
      <c r="A41" s="343" t="s">
        <v>902</v>
      </c>
      <c r="B41" s="353" t="s">
        <v>7</v>
      </c>
      <c r="C41" s="328" t="s">
        <v>1</v>
      </c>
      <c r="D41" s="343" t="s">
        <v>880</v>
      </c>
      <c r="E41" s="348">
        <v>768</v>
      </c>
      <c r="F41" s="350">
        <f t="shared" si="1"/>
        <v>768</v>
      </c>
      <c r="G41" s="351" t="s">
        <v>680</v>
      </c>
    </row>
    <row r="42" spans="1:7" ht="84">
      <c r="A42" s="343" t="s">
        <v>903</v>
      </c>
      <c r="B42" s="352" t="s">
        <v>24</v>
      </c>
      <c r="C42" s="354" t="str">
        <f>C38</f>
        <v>área de locação - área de arquibancadas</v>
      </c>
      <c r="D42" s="343" t="s">
        <v>880</v>
      </c>
      <c r="E42" s="348">
        <f>E38</f>
        <v>682.6</v>
      </c>
      <c r="F42" s="350">
        <f t="shared" si="1"/>
        <v>682.6</v>
      </c>
      <c r="G42" s="351" t="s">
        <v>680</v>
      </c>
    </row>
    <row r="43" spans="1:7" ht="24">
      <c r="A43" s="343" t="s">
        <v>904</v>
      </c>
      <c r="B43" s="352" t="s">
        <v>8</v>
      </c>
      <c r="C43" s="328" t="s">
        <v>9</v>
      </c>
      <c r="D43" s="343" t="s">
        <v>800</v>
      </c>
      <c r="E43" s="348">
        <v>192</v>
      </c>
      <c r="F43" s="330">
        <f>ROUND(E43,2)</f>
        <v>192</v>
      </c>
      <c r="G43" s="331" t="s">
        <v>680</v>
      </c>
    </row>
    <row r="44" spans="1:7">
      <c r="A44" s="343" t="s">
        <v>905</v>
      </c>
      <c r="B44" s="352" t="s">
        <v>10</v>
      </c>
      <c r="C44" s="328" t="s">
        <v>11</v>
      </c>
      <c r="D44" s="326" t="s">
        <v>880</v>
      </c>
      <c r="E44" s="348">
        <f>(33.6*0.8*2)+(24*0.8*2)</f>
        <v>92.160000000000011</v>
      </c>
      <c r="F44" s="330">
        <f t="shared" si="1"/>
        <v>92.16</v>
      </c>
      <c r="G44" s="331" t="s">
        <v>680</v>
      </c>
    </row>
    <row r="45" spans="1:7">
      <c r="A45" s="1287" t="s">
        <v>672</v>
      </c>
      <c r="B45" s="1287"/>
      <c r="C45" s="1287"/>
      <c r="D45" s="1287"/>
      <c r="E45" s="1287"/>
      <c r="F45" s="330"/>
      <c r="G45" s="331"/>
    </row>
    <row r="46" spans="1:7">
      <c r="A46" s="332" t="s">
        <v>765</v>
      </c>
      <c r="B46" s="332" t="s">
        <v>707</v>
      </c>
      <c r="C46" s="333" t="s">
        <v>726</v>
      </c>
      <c r="D46" s="332" t="s">
        <v>727</v>
      </c>
      <c r="E46" s="332" t="s">
        <v>728</v>
      </c>
      <c r="F46" s="330"/>
      <c r="G46" s="331"/>
    </row>
    <row r="47" spans="1:7">
      <c r="A47" s="343" t="s">
        <v>798</v>
      </c>
      <c r="B47" s="327" t="s">
        <v>12</v>
      </c>
      <c r="C47" s="328" t="s">
        <v>13</v>
      </c>
      <c r="D47" s="343" t="s">
        <v>673</v>
      </c>
      <c r="E47" s="348">
        <v>467.56</v>
      </c>
      <c r="F47" s="350">
        <f>ROUND(E47,2)</f>
        <v>467.56</v>
      </c>
      <c r="G47" s="351" t="s">
        <v>680</v>
      </c>
    </row>
    <row r="48" spans="1:7">
      <c r="A48" s="343" t="s">
        <v>799</v>
      </c>
      <c r="B48" s="334" t="s">
        <v>14</v>
      </c>
      <c r="C48" s="335" t="s">
        <v>15</v>
      </c>
      <c r="D48" s="326" t="s">
        <v>669</v>
      </c>
      <c r="E48" s="356">
        <v>2</v>
      </c>
      <c r="F48" s="330">
        <f>ROUND(E48,2)</f>
        <v>2</v>
      </c>
      <c r="G48" s="331" t="s">
        <v>680</v>
      </c>
    </row>
    <row r="49" spans="1:7" ht="24">
      <c r="A49" s="343" t="s">
        <v>708</v>
      </c>
      <c r="B49" s="357" t="s">
        <v>16</v>
      </c>
      <c r="C49" s="328" t="s">
        <v>17</v>
      </c>
      <c r="D49" s="326" t="s">
        <v>880</v>
      </c>
      <c r="E49" s="348">
        <f>(2*22*1.3*2)+4*0.93</f>
        <v>118.12</v>
      </c>
      <c r="F49" s="330">
        <f>ROUND(E49,2)</f>
        <v>118.12</v>
      </c>
      <c r="G49" s="337" t="s">
        <v>680</v>
      </c>
    </row>
    <row r="50" spans="1:7" ht="12.75" customHeight="1">
      <c r="A50" s="1288" t="s">
        <v>775</v>
      </c>
      <c r="B50" s="1288"/>
      <c r="C50" s="1288"/>
      <c r="D50" s="1288"/>
      <c r="E50" s="1288"/>
      <c r="F50" s="330"/>
      <c r="G50" s="331"/>
    </row>
    <row r="51" spans="1:7">
      <c r="A51" s="332" t="s">
        <v>765</v>
      </c>
      <c r="B51" s="332" t="s">
        <v>707</v>
      </c>
      <c r="C51" s="333" t="s">
        <v>726</v>
      </c>
      <c r="D51" s="332" t="s">
        <v>727</v>
      </c>
      <c r="E51" s="332" t="s">
        <v>728</v>
      </c>
      <c r="F51" s="330"/>
      <c r="G51" s="331"/>
    </row>
    <row r="52" spans="1:7">
      <c r="A52" s="343" t="s">
        <v>802</v>
      </c>
      <c r="B52" s="327" t="s">
        <v>18</v>
      </c>
      <c r="C52" s="328"/>
      <c r="D52" s="355" t="s">
        <v>669</v>
      </c>
      <c r="E52" s="356">
        <v>2</v>
      </c>
      <c r="F52" s="330">
        <f>ROUND(E52,2)</f>
        <v>2</v>
      </c>
      <c r="G52" s="331" t="s">
        <v>680</v>
      </c>
    </row>
    <row r="53" spans="1:7">
      <c r="A53" s="343" t="s">
        <v>803</v>
      </c>
      <c r="B53" s="327" t="s">
        <v>19</v>
      </c>
      <c r="C53" s="328"/>
      <c r="D53" s="343" t="s">
        <v>674</v>
      </c>
      <c r="E53" s="356">
        <v>1</v>
      </c>
      <c r="F53" s="330">
        <f>ROUND(E53,2)</f>
        <v>1</v>
      </c>
      <c r="G53" s="331" t="s">
        <v>680</v>
      </c>
    </row>
    <row r="54" spans="1:7">
      <c r="A54" s="343" t="s">
        <v>648</v>
      </c>
      <c r="B54" s="327" t="s">
        <v>20</v>
      </c>
      <c r="C54" s="328"/>
      <c r="D54" s="343" t="s">
        <v>674</v>
      </c>
      <c r="E54" s="356">
        <v>1</v>
      </c>
      <c r="F54" s="330">
        <f>ROUND(E54,2)</f>
        <v>1</v>
      </c>
      <c r="G54" s="331" t="s">
        <v>680</v>
      </c>
    </row>
    <row r="55" spans="1:7">
      <c r="A55" s="343" t="s">
        <v>824</v>
      </c>
      <c r="B55" s="327" t="s">
        <v>21</v>
      </c>
      <c r="C55" s="328"/>
      <c r="D55" s="326" t="s">
        <v>880</v>
      </c>
      <c r="E55" s="356">
        <f>133*2</f>
        <v>266</v>
      </c>
      <c r="F55" s="330">
        <f>ROUND(E55,2)</f>
        <v>266</v>
      </c>
      <c r="G55" s="331" t="s">
        <v>680</v>
      </c>
    </row>
    <row r="56" spans="1:7">
      <c r="A56" s="1289" t="s">
        <v>702</v>
      </c>
      <c r="B56" s="1289"/>
      <c r="C56" s="1287"/>
      <c r="D56" s="1287"/>
      <c r="E56" s="1287"/>
      <c r="F56" s="330"/>
      <c r="G56" s="331"/>
    </row>
    <row r="57" spans="1:7">
      <c r="A57" s="332" t="s">
        <v>765</v>
      </c>
      <c r="B57" s="332" t="s">
        <v>707</v>
      </c>
      <c r="C57" s="333" t="s">
        <v>726</v>
      </c>
      <c r="D57" s="332" t="s">
        <v>727</v>
      </c>
      <c r="E57" s="332" t="s">
        <v>728</v>
      </c>
      <c r="F57" s="330"/>
      <c r="G57" s="331"/>
    </row>
    <row r="58" spans="1:7">
      <c r="A58" s="340" t="s">
        <v>805</v>
      </c>
      <c r="B58" s="338" t="s">
        <v>703</v>
      </c>
      <c r="C58" s="339" t="s">
        <v>819</v>
      </c>
      <c r="D58" s="340" t="s">
        <v>880</v>
      </c>
      <c r="E58" s="341">
        <f>E4</f>
        <v>768</v>
      </c>
      <c r="F58" s="330">
        <f>ROUND(E58,2)</f>
        <v>768</v>
      </c>
      <c r="G58" s="331" t="s">
        <v>680</v>
      </c>
    </row>
    <row r="70" ht="12.75" customHeight="1"/>
    <row r="80" ht="12.75" customHeight="1"/>
    <row r="91" ht="12.75" customHeight="1"/>
  </sheetData>
  <mergeCells count="11">
    <mergeCell ref="A30:E30"/>
    <mergeCell ref="A45:E45"/>
    <mergeCell ref="A50:E50"/>
    <mergeCell ref="A56:E56"/>
    <mergeCell ref="A1:E1"/>
    <mergeCell ref="A2:E2"/>
    <mergeCell ref="A25:E25"/>
    <mergeCell ref="A34:E34"/>
    <mergeCell ref="A5:E5"/>
    <mergeCell ref="A10:E10"/>
    <mergeCell ref="A18:E18"/>
  </mergeCells>
  <phoneticPr fontId="63" type="noConversion"/>
  <pageMargins left="0.511811024" right="0.511811024" top="0.78740157499999996" bottom="0.78740157499999996" header="0.31496062000000002" footer="0.31496062000000002"/>
  <pageSetup orientation="portrait" r:id="rId1"/>
</worksheet>
</file>

<file path=xl/worksheets/sheet3.xml><?xml version="1.0" encoding="utf-8"?>
<worksheet xmlns="http://schemas.openxmlformats.org/spreadsheetml/2006/main" xmlns:r="http://schemas.openxmlformats.org/officeDocument/2006/relationships">
  <sheetPr codeName="Plan26">
    <tabColor indexed="12"/>
  </sheetPr>
  <dimension ref="A1:K300"/>
  <sheetViews>
    <sheetView tabSelected="1" zoomScale="90" zoomScaleNormal="90" workbookViewId="0">
      <selection activeCell="M11" sqref="M11"/>
    </sheetView>
  </sheetViews>
  <sheetFormatPr defaultColWidth="9.140625" defaultRowHeight="14.25" customHeight="1"/>
  <cols>
    <col min="1" max="1" width="12.5703125" customWidth="1"/>
    <col min="2" max="2" width="93.42578125" customWidth="1"/>
    <col min="3" max="3" width="45.140625" customWidth="1"/>
    <col min="4" max="4" width="27.85546875" style="5" hidden="1" customWidth="1"/>
    <col min="5" max="5" width="13.28515625" style="5" hidden="1" customWidth="1"/>
    <col min="6" max="6" width="27.85546875" style="5" hidden="1" customWidth="1"/>
    <col min="7" max="7" width="13.28515625" style="5" hidden="1" customWidth="1"/>
    <col min="8" max="16384" width="9.140625" style="5"/>
  </cols>
  <sheetData>
    <row r="1" spans="1:11" s="3" customFormat="1" ht="19.5" customHeight="1">
      <c r="A1" s="578" t="s">
        <v>644</v>
      </c>
      <c r="B1" s="579"/>
      <c r="C1" s="643"/>
    </row>
    <row r="2" spans="1:11" ht="17.25" customHeight="1">
      <c r="A2" s="1005" t="str">
        <f>PLANILHA!A1</f>
        <v>PREFEITURA MUNICIPAL DE VARZEA GRANDE</v>
      </c>
      <c r="B2" s="1006"/>
      <c r="C2" s="642"/>
    </row>
    <row r="3" spans="1:11" s="6" customFormat="1" ht="13.5" customHeight="1">
      <c r="A3" s="1007" t="str">
        <f>PLANILHA!A2</f>
        <v>SECRETARIA MUNICIPAL DE SAÚDE</v>
      </c>
      <c r="B3" s="1008"/>
      <c r="C3" s="642"/>
    </row>
    <row r="4" spans="1:11" ht="14.25" customHeight="1">
      <c r="A4" s="1009" t="str">
        <f>PLANILHA!A3:C3</f>
        <v>SUPERINTENDENCIA DE PROJETOS -SMS</v>
      </c>
      <c r="B4" s="1010"/>
      <c r="C4" s="640"/>
    </row>
    <row r="5" spans="1:11" ht="17.25" customHeight="1">
      <c r="A5" s="1011" t="s">
        <v>1249</v>
      </c>
      <c r="B5" s="1012"/>
      <c r="C5" s="641"/>
      <c r="D5" s="639"/>
      <c r="E5" s="639"/>
      <c r="F5" s="639"/>
      <c r="G5" s="639"/>
      <c r="H5" s="639"/>
      <c r="I5" s="639"/>
      <c r="J5" s="639"/>
      <c r="K5" s="639"/>
    </row>
    <row r="6" spans="1:11" ht="15.75">
      <c r="A6" s="1026" t="s">
        <v>1250</v>
      </c>
      <c r="B6" s="1027"/>
      <c r="C6" s="641"/>
      <c r="D6" s="213"/>
      <c r="F6" s="213"/>
    </row>
    <row r="7" spans="1:11" ht="19.5" customHeight="1" thickBot="1">
      <c r="A7" s="1028" t="s">
        <v>1065</v>
      </c>
      <c r="B7" s="1029"/>
      <c r="C7" s="641"/>
    </row>
    <row r="8" spans="1:11" ht="14.25" customHeight="1">
      <c r="A8" s="1014" t="s">
        <v>663</v>
      </c>
      <c r="B8" s="1014" t="s">
        <v>700</v>
      </c>
      <c r="C8" s="1017" t="s">
        <v>1309</v>
      </c>
      <c r="D8" s="1014" t="s">
        <v>893</v>
      </c>
      <c r="E8" s="1020" t="s">
        <v>692</v>
      </c>
      <c r="F8" s="1014" t="s">
        <v>894</v>
      </c>
      <c r="G8" s="1020" t="s">
        <v>692</v>
      </c>
    </row>
    <row r="9" spans="1:11" ht="42.75" customHeight="1" thickBot="1">
      <c r="A9" s="1015"/>
      <c r="B9" s="1015"/>
      <c r="C9" s="1018"/>
      <c r="D9" s="1023"/>
      <c r="E9" s="1021"/>
      <c r="F9" s="1023"/>
      <c r="G9" s="1021"/>
    </row>
    <row r="10" spans="1:11" ht="15" customHeight="1" thickBot="1">
      <c r="A10" s="1015"/>
      <c r="B10" s="1016"/>
      <c r="C10" s="645" t="s">
        <v>842</v>
      </c>
      <c r="D10" s="187" t="s">
        <v>842</v>
      </c>
      <c r="E10" s="1022"/>
      <c r="F10" s="187" t="s">
        <v>842</v>
      </c>
      <c r="G10" s="1022"/>
    </row>
    <row r="11" spans="1:11" s="127" customFormat="1" ht="18.75" customHeight="1">
      <c r="A11" s="1024"/>
      <c r="B11" s="1025"/>
      <c r="C11" s="644"/>
      <c r="D11" s="582"/>
      <c r="E11" s="300"/>
      <c r="F11" s="300"/>
      <c r="G11" s="300"/>
    </row>
    <row r="12" spans="1:11" s="127" customFormat="1" ht="18">
      <c r="A12" s="584" t="s">
        <v>723</v>
      </c>
      <c r="B12" s="721" t="str">
        <f>PLANILHA!C13</f>
        <v>SERVIÇOS PLENIMINARES</v>
      </c>
      <c r="C12" s="585">
        <f>PLANILHA!H15</f>
        <v>1519.1377649999999</v>
      </c>
      <c r="D12" s="583" t="e">
        <f>PLANILHA!#REF!</f>
        <v>#REF!</v>
      </c>
      <c r="E12" s="195" t="e">
        <f t="shared" ref="E12:E15" si="0">D12/C12</f>
        <v>#REF!</v>
      </c>
      <c r="F12" s="63" t="e">
        <f>PLANILHA!#REF!</f>
        <v>#REF!</v>
      </c>
      <c r="G12" s="195" t="e">
        <f t="shared" ref="G12:G15" si="1">F12/C12</f>
        <v>#REF!</v>
      </c>
    </row>
    <row r="13" spans="1:11" s="127" customFormat="1" ht="18">
      <c r="A13" s="584" t="s">
        <v>825</v>
      </c>
      <c r="B13" s="591" t="str">
        <f>PLANILHA!C16</f>
        <v xml:space="preserve">MOVIMENTOS DE SOLOS </v>
      </c>
      <c r="C13" s="585">
        <f>PLANILHA!H19</f>
        <v>4905.0236000000004</v>
      </c>
      <c r="D13" s="583" t="e">
        <f>#REF!</f>
        <v>#REF!</v>
      </c>
      <c r="E13" s="195" t="e">
        <f t="shared" si="0"/>
        <v>#REF!</v>
      </c>
      <c r="F13" s="63" t="e">
        <f>PLANILHA!#REF!</f>
        <v>#REF!</v>
      </c>
      <c r="G13" s="195" t="e">
        <f t="shared" si="1"/>
        <v>#REF!</v>
      </c>
    </row>
    <row r="14" spans="1:11" s="127" customFormat="1" ht="18">
      <c r="A14" s="584" t="s">
        <v>784</v>
      </c>
      <c r="B14" s="586" t="str">
        <f>PLANILHA!C20</f>
        <v>CONCRETO</v>
      </c>
      <c r="C14" s="585">
        <f>PLANILHA!H24</f>
        <v>9707.1652720000002</v>
      </c>
      <c r="D14" s="583" t="e">
        <f>Elétrica!N141</f>
        <v>#VALUE!</v>
      </c>
      <c r="E14" s="195" t="e">
        <f t="shared" si="0"/>
        <v>#VALUE!</v>
      </c>
      <c r="F14" s="63" t="e">
        <f>PLANILHA!#REF!</f>
        <v>#REF!</v>
      </c>
      <c r="G14" s="195" t="e">
        <f t="shared" si="1"/>
        <v>#REF!</v>
      </c>
    </row>
    <row r="15" spans="1:11" s="127" customFormat="1" ht="18">
      <c r="A15" s="584" t="s">
        <v>676</v>
      </c>
      <c r="B15" s="592" t="str">
        <f>PLANILHA!C25</f>
        <v>ALVENARIA E FECHAMENTO</v>
      </c>
      <c r="C15" s="588">
        <f>PLANILHA!H27</f>
        <v>3286.2782400000001</v>
      </c>
      <c r="D15" s="583" t="e">
        <f>#REF!</f>
        <v>#REF!</v>
      </c>
      <c r="E15" s="195" t="e">
        <f t="shared" si="0"/>
        <v>#REF!</v>
      </c>
      <c r="F15" s="63" t="e">
        <f>PLANILHA!#REF!</f>
        <v>#REF!</v>
      </c>
      <c r="G15" s="195" t="e">
        <f t="shared" si="1"/>
        <v>#REF!</v>
      </c>
    </row>
    <row r="16" spans="1:11" s="127" customFormat="1" ht="18">
      <c r="A16" s="584" t="s">
        <v>791</v>
      </c>
      <c r="B16" s="592" t="str">
        <f>PLANILHA!C28</f>
        <v>DEMOLIÇÃO E RETIRADAS</v>
      </c>
      <c r="C16" s="588">
        <f>PLANILHA!H35</f>
        <v>7387.2408343999987</v>
      </c>
      <c r="D16" s="583"/>
      <c r="E16" s="195"/>
      <c r="F16" s="63"/>
      <c r="G16" s="195"/>
    </row>
    <row r="17" spans="1:7" s="127" customFormat="1" ht="18">
      <c r="A17" s="584" t="s">
        <v>793</v>
      </c>
      <c r="B17" s="587" t="str">
        <f>PLANILHA!C36</f>
        <v>PISO</v>
      </c>
      <c r="C17" s="588">
        <f>PLANILHA!H41</f>
        <v>22791.633536000001</v>
      </c>
      <c r="D17" s="583"/>
      <c r="E17" s="195">
        <f>D17/C17</f>
        <v>0</v>
      </c>
      <c r="F17" s="63"/>
      <c r="G17" s="195"/>
    </row>
    <row r="18" spans="1:7" s="127" customFormat="1" ht="18">
      <c r="A18" s="584" t="s">
        <v>795</v>
      </c>
      <c r="B18" s="587" t="str">
        <f>PLANILHA!C42</f>
        <v>REVESTIMENTOS EM PAREDES</v>
      </c>
      <c r="C18" s="588">
        <f>PLANILHA!H45</f>
        <v>3935.2109999999998</v>
      </c>
      <c r="D18" s="583"/>
      <c r="E18" s="195"/>
      <c r="F18" s="63"/>
      <c r="G18" s="195"/>
    </row>
    <row r="19" spans="1:7" s="127" customFormat="1" ht="18">
      <c r="A19" s="584" t="s">
        <v>797</v>
      </c>
      <c r="B19" s="587" t="str">
        <f>PLANILHA!C46</f>
        <v>ESQUADRIAS/VIDROS E ACESSÓRIOS</v>
      </c>
      <c r="C19" s="588">
        <f>PLANILHA!H55</f>
        <v>40417.054551999994</v>
      </c>
      <c r="D19" s="583"/>
      <c r="E19" s="195"/>
      <c r="F19" s="63"/>
      <c r="G19" s="195"/>
    </row>
    <row r="20" spans="1:7" s="127" customFormat="1" ht="18">
      <c r="A20" s="584" t="s">
        <v>801</v>
      </c>
      <c r="B20" s="587" t="str">
        <f>PLANILHA!C56</f>
        <v>PINTURAS E ACABAMENTOS</v>
      </c>
      <c r="C20" s="588">
        <f>PLANILHA!H64</f>
        <v>81895.576555021034</v>
      </c>
      <c r="D20" s="583"/>
      <c r="E20" s="195"/>
      <c r="F20" s="63"/>
      <c r="G20" s="195"/>
    </row>
    <row r="21" spans="1:7" s="127" customFormat="1" ht="18">
      <c r="A21" s="584" t="s">
        <v>804</v>
      </c>
      <c r="B21" s="587" t="str">
        <f>PLANILHA!C65</f>
        <v>SERVIÇOS ESPECIAIS</v>
      </c>
      <c r="C21" s="588">
        <f>PLANILHA!H69</f>
        <v>82635.105279999989</v>
      </c>
      <c r="D21" s="583"/>
      <c r="E21" s="195"/>
      <c r="F21" s="63"/>
      <c r="G21" s="195"/>
    </row>
    <row r="22" spans="1:7" s="127" customFormat="1" ht="18">
      <c r="A22" s="584" t="s">
        <v>806</v>
      </c>
      <c r="B22" s="587" t="str">
        <f>PLANILHA!C70</f>
        <v>COBERTURA</v>
      </c>
      <c r="C22" s="588">
        <f>PLANILHA!H74</f>
        <v>33991.4303344</v>
      </c>
      <c r="D22" s="583"/>
      <c r="E22" s="195"/>
      <c r="F22" s="63"/>
      <c r="G22" s="195"/>
    </row>
    <row r="23" spans="1:7" s="127" customFormat="1" ht="18">
      <c r="A23" s="584" t="s">
        <v>780</v>
      </c>
      <c r="B23" s="587" t="str">
        <f>PLANILHA!C75</f>
        <v>INST. ELÉTRICAS</v>
      </c>
      <c r="C23" s="588">
        <f>PLANILHA!H103</f>
        <v>36543.168308</v>
      </c>
      <c r="D23" s="583"/>
      <c r="E23" s="195"/>
      <c r="F23" s="63"/>
      <c r="G23" s="195"/>
    </row>
    <row r="24" spans="1:7" s="127" customFormat="1" ht="18">
      <c r="A24" s="584" t="s">
        <v>807</v>
      </c>
      <c r="B24" s="587" t="str">
        <f>PLANILHA!C104</f>
        <v>ATERRAMENTO</v>
      </c>
      <c r="C24" s="588">
        <f>PLANILHA!H107</f>
        <v>7917.5375999999997</v>
      </c>
      <c r="D24" s="583"/>
      <c r="E24" s="195"/>
      <c r="F24" s="63"/>
      <c r="G24" s="195"/>
    </row>
    <row r="25" spans="1:7" s="127" customFormat="1" ht="18">
      <c r="A25" s="584" t="s">
        <v>808</v>
      </c>
      <c r="B25" s="587" t="str">
        <f>PLANILHA!C108</f>
        <v>ELÉTRICA ESTABILIZADA</v>
      </c>
      <c r="C25" s="588">
        <f>PLANILHA!H113</f>
        <v>23223.597152000002</v>
      </c>
      <c r="D25" s="583"/>
      <c r="E25" s="195"/>
      <c r="F25" s="63"/>
      <c r="G25" s="195"/>
    </row>
    <row r="26" spans="1:7" s="127" customFormat="1" ht="18">
      <c r="A26" s="584" t="s">
        <v>809</v>
      </c>
      <c r="B26" s="587" t="str">
        <f>PLANILHA!C114</f>
        <v>HIDROSSANITÁRIO</v>
      </c>
      <c r="C26" s="588">
        <f>PLANILHA!H116</f>
        <v>16671.2</v>
      </c>
      <c r="D26" s="583"/>
      <c r="E26" s="195"/>
      <c r="F26" s="63"/>
      <c r="G26" s="195"/>
    </row>
    <row r="27" spans="1:7" ht="23.25">
      <c r="A27" s="1019" t="s">
        <v>764</v>
      </c>
      <c r="B27" s="1019"/>
      <c r="C27" s="699">
        <f>SUM(C12:C26)</f>
        <v>376826.36002882104</v>
      </c>
    </row>
    <row r="28" spans="1:7" ht="18.75" customHeight="1" thickBot="1">
      <c r="A28" s="700"/>
      <c r="B28" s="697"/>
      <c r="C28" s="698"/>
    </row>
    <row r="29" spans="1:7" s="66" customFormat="1" ht="19.5" customHeight="1">
      <c r="A29" s="197"/>
      <c r="B29" s="198"/>
      <c r="C29" s="199"/>
    </row>
    <row r="30" spans="1:7" s="66" customFormat="1" ht="14.25" customHeight="1">
      <c r="A30" s="196" t="s">
        <v>709</v>
      </c>
      <c r="B30" s="577"/>
      <c r="C30" s="214"/>
    </row>
    <row r="31" spans="1:7" s="66" customFormat="1" ht="14.25" customHeight="1">
      <c r="A31" s="1013" t="s">
        <v>1247</v>
      </c>
      <c r="B31" s="1013"/>
      <c r="C31" s="1013"/>
    </row>
    <row r="32" spans="1:7" ht="14.25" customHeight="1">
      <c r="A32" s="1013"/>
      <c r="B32" s="1013"/>
      <c r="C32" s="1013"/>
    </row>
    <row r="33" spans="1:3" ht="14.25" customHeight="1">
      <c r="A33" s="270"/>
      <c r="B33" s="65"/>
      <c r="C33" s="65"/>
    </row>
    <row r="34" spans="1:3" ht="14.25" customHeight="1">
      <c r="A34" s="64"/>
      <c r="B34" s="287"/>
      <c r="C34" s="286"/>
    </row>
    <row r="35" spans="1:3" ht="14.25" customHeight="1">
      <c r="A35" s="8"/>
      <c r="B35" s="287"/>
      <c r="C35" s="286"/>
    </row>
    <row r="36" spans="1:3" ht="14.25" customHeight="1">
      <c r="A36" s="8"/>
    </row>
    <row r="37" spans="1:3" ht="14.25" customHeight="1">
      <c r="A37" s="8"/>
    </row>
    <row r="38" spans="1:3" ht="14.25" customHeight="1">
      <c r="A38" s="8"/>
    </row>
    <row r="39" spans="1:3" ht="14.25" customHeight="1">
      <c r="A39" s="8"/>
    </row>
    <row r="40" spans="1:3" ht="14.25" customHeight="1">
      <c r="A40" s="8"/>
    </row>
    <row r="41" spans="1:3" ht="14.25" customHeight="1">
      <c r="A41" s="8"/>
      <c r="C41" s="214"/>
    </row>
    <row r="42" spans="1:3" ht="14.25" customHeight="1">
      <c r="A42" s="8"/>
    </row>
    <row r="43" spans="1:3" ht="14.25" customHeight="1">
      <c r="A43" s="8"/>
    </row>
    <row r="44" spans="1:3" ht="14.25" customHeight="1">
      <c r="A44" s="8"/>
      <c r="C44" s="214"/>
    </row>
    <row r="45" spans="1:3" ht="14.25" customHeight="1">
      <c r="A45" s="8"/>
    </row>
    <row r="46" spans="1:3" ht="14.25" customHeight="1">
      <c r="A46" s="8"/>
    </row>
    <row r="47" spans="1:3" ht="14.25" customHeight="1">
      <c r="A47" s="8"/>
    </row>
    <row r="48" spans="1:3" ht="14.25" customHeight="1">
      <c r="A48" s="8"/>
    </row>
    <row r="49" spans="1:1" ht="14.25" customHeight="1">
      <c r="A49" s="8"/>
    </row>
    <row r="50" spans="1:1" ht="14.25" customHeight="1">
      <c r="A50" s="8"/>
    </row>
    <row r="51" spans="1:1" ht="14.25" customHeight="1">
      <c r="A51" s="8"/>
    </row>
    <row r="52" spans="1:1" ht="14.25" customHeight="1">
      <c r="A52" s="8"/>
    </row>
    <row r="53" spans="1:1" ht="14.25" customHeight="1">
      <c r="A53" s="8"/>
    </row>
    <row r="54" spans="1:1" ht="14.25" customHeight="1">
      <c r="A54" s="8"/>
    </row>
    <row r="55" spans="1:1" ht="14.25" customHeight="1">
      <c r="A55" s="8"/>
    </row>
    <row r="56" spans="1:1" ht="14.25" customHeight="1">
      <c r="A56" s="8"/>
    </row>
    <row r="57" spans="1:1" ht="14.25" customHeight="1">
      <c r="A57" s="8"/>
    </row>
    <row r="58" spans="1:1" ht="14.25" customHeight="1">
      <c r="A58" s="8"/>
    </row>
    <row r="59" spans="1:1" ht="14.25" customHeight="1">
      <c r="A59" s="8"/>
    </row>
    <row r="60" spans="1:1" ht="14.25" customHeight="1">
      <c r="A60" s="8"/>
    </row>
    <row r="61" spans="1:1" ht="14.25" customHeight="1">
      <c r="A61" s="8"/>
    </row>
    <row r="62" spans="1:1" ht="14.25" customHeight="1">
      <c r="A62" s="8"/>
    </row>
    <row r="63" spans="1:1" ht="14.25" customHeight="1">
      <c r="A63" s="8"/>
    </row>
    <row r="64" spans="1:1" ht="14.25" customHeight="1">
      <c r="A64" s="8"/>
    </row>
    <row r="65" spans="1:1" ht="14.25" customHeight="1">
      <c r="A65" s="8"/>
    </row>
    <row r="66" spans="1:1" ht="14.25" customHeight="1">
      <c r="A66" s="8"/>
    </row>
    <row r="67" spans="1:1" ht="14.25" customHeight="1">
      <c r="A67" s="8"/>
    </row>
    <row r="68" spans="1:1" ht="14.25" customHeight="1">
      <c r="A68" s="8"/>
    </row>
    <row r="69" spans="1:1" ht="14.25" customHeight="1">
      <c r="A69" s="8"/>
    </row>
    <row r="70" spans="1:1" ht="14.25" customHeight="1">
      <c r="A70" s="8"/>
    </row>
    <row r="71" spans="1:1" ht="14.25" customHeight="1">
      <c r="A71" s="8"/>
    </row>
    <row r="72" spans="1:1" ht="14.25" customHeight="1">
      <c r="A72" s="8"/>
    </row>
    <row r="73" spans="1:1" ht="14.25" customHeight="1">
      <c r="A73" s="8"/>
    </row>
    <row r="74" spans="1:1" ht="14.25" customHeight="1">
      <c r="A74" s="8"/>
    </row>
    <row r="75" spans="1:1" ht="14.25" customHeight="1">
      <c r="A75" s="8"/>
    </row>
    <row r="76" spans="1:1" ht="14.25" customHeight="1">
      <c r="A76" s="8"/>
    </row>
    <row r="77" spans="1:1" ht="14.25" customHeight="1">
      <c r="A77" s="8"/>
    </row>
    <row r="78" spans="1:1" ht="14.25" customHeight="1">
      <c r="A78" s="8"/>
    </row>
    <row r="79" spans="1:1" ht="14.25" customHeight="1">
      <c r="A79" s="8"/>
    </row>
    <row r="80" spans="1:1" ht="14.25" customHeight="1">
      <c r="A80" s="8"/>
    </row>
    <row r="81" spans="1:1" ht="14.25" customHeight="1">
      <c r="A81" s="8"/>
    </row>
    <row r="82" spans="1:1" ht="14.25" customHeight="1">
      <c r="A82" s="8"/>
    </row>
    <row r="83" spans="1:1" ht="14.25" customHeight="1">
      <c r="A83" s="8"/>
    </row>
    <row r="84" spans="1:1" ht="14.25" customHeight="1">
      <c r="A84" s="8"/>
    </row>
    <row r="85" spans="1:1" ht="14.25" customHeight="1">
      <c r="A85" s="8"/>
    </row>
    <row r="86" spans="1:1" ht="14.25" customHeight="1">
      <c r="A86" s="8"/>
    </row>
    <row r="87" spans="1:1" ht="14.25" customHeight="1">
      <c r="A87" s="8"/>
    </row>
    <row r="88" spans="1:1" ht="14.25" customHeight="1">
      <c r="A88" s="8"/>
    </row>
    <row r="89" spans="1:1" ht="14.25" customHeight="1">
      <c r="A89" s="8"/>
    </row>
    <row r="90" spans="1:1" ht="14.25" customHeight="1">
      <c r="A90" s="8"/>
    </row>
    <row r="91" spans="1:1" ht="14.25" customHeight="1">
      <c r="A91" s="8"/>
    </row>
    <row r="92" spans="1:1" ht="14.25" customHeight="1">
      <c r="A92" s="8"/>
    </row>
    <row r="93" spans="1:1" ht="14.25" customHeight="1">
      <c r="A93" s="8"/>
    </row>
    <row r="94" spans="1:1" ht="14.25" customHeight="1">
      <c r="A94" s="8"/>
    </row>
    <row r="95" spans="1:1" ht="14.25" customHeight="1">
      <c r="A95" s="8"/>
    </row>
    <row r="96" spans="1:1" ht="14.25" customHeight="1">
      <c r="A96" s="8"/>
    </row>
    <row r="97" spans="1:1" ht="14.25" customHeight="1">
      <c r="A97" s="8"/>
    </row>
    <row r="98" spans="1:1" ht="14.25" customHeight="1">
      <c r="A98" s="8"/>
    </row>
    <row r="99" spans="1:1" ht="14.25" customHeight="1">
      <c r="A99" s="8"/>
    </row>
    <row r="100" spans="1:1" ht="14.25" customHeight="1">
      <c r="A100" s="8"/>
    </row>
    <row r="101" spans="1:1" ht="14.25" customHeight="1">
      <c r="A101" s="8"/>
    </row>
    <row r="102" spans="1:1" ht="14.25" customHeight="1">
      <c r="A102" s="8"/>
    </row>
    <row r="103" spans="1:1" ht="14.25" customHeight="1">
      <c r="A103" s="8"/>
    </row>
    <row r="104" spans="1:1" ht="14.25" customHeight="1">
      <c r="A104" s="8"/>
    </row>
    <row r="105" spans="1:1" ht="14.25" customHeight="1">
      <c r="A105" s="8"/>
    </row>
    <row r="106" spans="1:1" ht="14.25" customHeight="1">
      <c r="A106" s="8"/>
    </row>
    <row r="107" spans="1:1" ht="14.25" customHeight="1">
      <c r="A107" s="8"/>
    </row>
    <row r="108" spans="1:1" ht="14.25" customHeight="1">
      <c r="A108" s="8"/>
    </row>
    <row r="109" spans="1:1" ht="14.25" customHeight="1">
      <c r="A109" s="8"/>
    </row>
    <row r="110" spans="1:1" ht="14.25" customHeight="1">
      <c r="A110" s="8"/>
    </row>
    <row r="111" spans="1:1" ht="14.25" customHeight="1">
      <c r="A111" s="8"/>
    </row>
    <row r="112" spans="1:1" ht="14.25" customHeight="1">
      <c r="A112" s="8"/>
    </row>
    <row r="113" spans="1:1" ht="14.25" customHeight="1">
      <c r="A113" s="8"/>
    </row>
    <row r="114" spans="1:1" ht="14.25" customHeight="1">
      <c r="A114" s="8"/>
    </row>
    <row r="115" spans="1:1" ht="14.25" customHeight="1">
      <c r="A115" s="8"/>
    </row>
    <row r="116" spans="1:1" ht="14.25" customHeight="1">
      <c r="A116" s="8"/>
    </row>
    <row r="117" spans="1:1" ht="14.25" customHeight="1">
      <c r="A117" s="8"/>
    </row>
    <row r="118" spans="1:1" ht="14.25" customHeight="1">
      <c r="A118" s="8"/>
    </row>
    <row r="119" spans="1:1" ht="14.25" customHeight="1">
      <c r="A119" s="8"/>
    </row>
    <row r="120" spans="1:1" ht="14.25" customHeight="1">
      <c r="A120" s="8"/>
    </row>
    <row r="121" spans="1:1" ht="14.25" customHeight="1">
      <c r="A121" s="8"/>
    </row>
    <row r="122" spans="1:1" ht="14.25" customHeight="1">
      <c r="A122" s="8"/>
    </row>
    <row r="123" spans="1:1" ht="14.25" customHeight="1">
      <c r="A123" s="8"/>
    </row>
    <row r="124" spans="1:1" ht="14.25" customHeight="1">
      <c r="A124" s="8"/>
    </row>
    <row r="125" spans="1:1" ht="14.25" customHeight="1">
      <c r="A125" s="8"/>
    </row>
    <row r="126" spans="1:1" ht="14.25" customHeight="1">
      <c r="A126" s="8"/>
    </row>
    <row r="127" spans="1:1" ht="14.25" customHeight="1">
      <c r="A127" s="8"/>
    </row>
    <row r="128" spans="1:1" ht="14.25" customHeight="1">
      <c r="A128" s="8"/>
    </row>
    <row r="129" spans="1:1" ht="14.25" customHeight="1">
      <c r="A129" s="8"/>
    </row>
    <row r="130" spans="1:1" ht="14.25" customHeight="1">
      <c r="A130" s="8"/>
    </row>
    <row r="131" spans="1:1" ht="14.25" customHeight="1">
      <c r="A131" s="8"/>
    </row>
    <row r="132" spans="1:1" ht="14.25" customHeight="1">
      <c r="A132" s="8"/>
    </row>
    <row r="133" spans="1:1" ht="14.25" customHeight="1">
      <c r="A133" s="8"/>
    </row>
    <row r="134" spans="1:1" ht="14.25" customHeight="1">
      <c r="A134" s="8"/>
    </row>
    <row r="135" spans="1:1" ht="14.25" customHeight="1">
      <c r="A135" s="8"/>
    </row>
    <row r="136" spans="1:1" ht="14.25" customHeight="1">
      <c r="A136" s="8"/>
    </row>
    <row r="137" spans="1:1" ht="14.25" customHeight="1">
      <c r="A137" s="8"/>
    </row>
    <row r="138" spans="1:1" ht="14.25" customHeight="1">
      <c r="A138" s="8"/>
    </row>
    <row r="139" spans="1:1" ht="14.25" customHeight="1">
      <c r="A139" s="8"/>
    </row>
    <row r="140" spans="1:1" ht="14.25" customHeight="1">
      <c r="A140" s="8"/>
    </row>
    <row r="141" spans="1:1" ht="14.25" customHeight="1">
      <c r="A141" s="8"/>
    </row>
    <row r="142" spans="1:1" ht="14.25" customHeight="1">
      <c r="A142" s="8"/>
    </row>
    <row r="143" spans="1:1" ht="14.25" customHeight="1">
      <c r="A143" s="8"/>
    </row>
    <row r="144" spans="1:1" ht="14.25" customHeight="1">
      <c r="A144" s="8"/>
    </row>
    <row r="145" spans="1:1" ht="14.25" customHeight="1">
      <c r="A145" s="8"/>
    </row>
    <row r="146" spans="1:1" ht="14.25" customHeight="1">
      <c r="A146" s="8"/>
    </row>
    <row r="147" spans="1:1" ht="14.25" customHeight="1">
      <c r="A147" s="8"/>
    </row>
    <row r="148" spans="1:1" ht="14.25" customHeight="1">
      <c r="A148" s="8"/>
    </row>
    <row r="149" spans="1:1" ht="14.25" customHeight="1">
      <c r="A149" s="8"/>
    </row>
    <row r="150" spans="1:1" ht="14.25" customHeight="1">
      <c r="A150" s="8"/>
    </row>
    <row r="151" spans="1:1" ht="14.25" customHeight="1">
      <c r="A151" s="8"/>
    </row>
    <row r="152" spans="1:1" ht="14.25" customHeight="1">
      <c r="A152" s="8"/>
    </row>
    <row r="153" spans="1:1" ht="14.25" customHeight="1">
      <c r="A153" s="8"/>
    </row>
    <row r="154" spans="1:1" ht="14.25" customHeight="1">
      <c r="A154" s="8"/>
    </row>
    <row r="155" spans="1:1" ht="14.25" customHeight="1">
      <c r="A155" s="8"/>
    </row>
    <row r="156" spans="1:1" ht="14.25" customHeight="1">
      <c r="A156" s="8"/>
    </row>
    <row r="157" spans="1:1" ht="14.25" customHeight="1">
      <c r="A157" s="8"/>
    </row>
    <row r="158" spans="1:1" ht="14.25" customHeight="1">
      <c r="A158" s="8"/>
    </row>
    <row r="159" spans="1:1" ht="14.25" customHeight="1">
      <c r="A159" s="8"/>
    </row>
    <row r="160" spans="1:1" ht="14.25" customHeight="1">
      <c r="A160" s="8"/>
    </row>
    <row r="161" spans="1:1" ht="14.25" customHeight="1">
      <c r="A161" s="8"/>
    </row>
    <row r="162" spans="1:1" ht="14.25" customHeight="1">
      <c r="A162" s="8"/>
    </row>
    <row r="163" spans="1:1" ht="14.25" customHeight="1">
      <c r="A163" s="8"/>
    </row>
    <row r="164" spans="1:1" ht="14.25" customHeight="1">
      <c r="A164" s="8"/>
    </row>
    <row r="165" spans="1:1" ht="14.25" customHeight="1">
      <c r="A165" s="8"/>
    </row>
    <row r="166" spans="1:1" ht="14.25" customHeight="1">
      <c r="A166" s="8"/>
    </row>
    <row r="167" spans="1:1" ht="14.25" customHeight="1">
      <c r="A167" s="8"/>
    </row>
    <row r="168" spans="1:1" ht="14.25" customHeight="1">
      <c r="A168" s="8"/>
    </row>
    <row r="169" spans="1:1" ht="14.25" customHeight="1">
      <c r="A169" s="8"/>
    </row>
    <row r="170" spans="1:1" ht="14.25" customHeight="1">
      <c r="A170" s="8"/>
    </row>
    <row r="171" spans="1:1" ht="14.25" customHeight="1">
      <c r="A171" s="8"/>
    </row>
    <row r="172" spans="1:1" ht="14.25" customHeight="1">
      <c r="A172" s="8"/>
    </row>
    <row r="173" spans="1:1" ht="14.25" customHeight="1">
      <c r="A173" s="8"/>
    </row>
    <row r="174" spans="1:1" ht="14.25" customHeight="1">
      <c r="A174" s="8"/>
    </row>
    <row r="175" spans="1:1" ht="14.25" customHeight="1">
      <c r="A175" s="8"/>
    </row>
    <row r="176" spans="1:1" ht="14.25" customHeight="1">
      <c r="A176" s="8"/>
    </row>
    <row r="177" spans="1:1" ht="14.25" customHeight="1">
      <c r="A177" s="8"/>
    </row>
    <row r="178" spans="1:1" ht="14.25" customHeight="1">
      <c r="A178" s="8"/>
    </row>
    <row r="179" spans="1:1" ht="14.25" customHeight="1">
      <c r="A179" s="8"/>
    </row>
    <row r="180" spans="1:1" ht="14.25" customHeight="1">
      <c r="A180" s="8"/>
    </row>
    <row r="181" spans="1:1" ht="14.25" customHeight="1">
      <c r="A181" s="8"/>
    </row>
    <row r="182" spans="1:1" ht="14.25" customHeight="1">
      <c r="A182" s="8"/>
    </row>
    <row r="183" spans="1:1" ht="14.25" customHeight="1">
      <c r="A183" s="8"/>
    </row>
    <row r="184" spans="1:1" ht="14.25" customHeight="1">
      <c r="A184" s="8"/>
    </row>
    <row r="185" spans="1:1" ht="14.25" customHeight="1">
      <c r="A185" s="8"/>
    </row>
    <row r="186" spans="1:1" ht="14.25" customHeight="1">
      <c r="A186" s="8"/>
    </row>
    <row r="187" spans="1:1" ht="14.25" customHeight="1">
      <c r="A187" s="8"/>
    </row>
    <row r="188" spans="1:1" ht="14.25" customHeight="1">
      <c r="A188" s="8"/>
    </row>
    <row r="189" spans="1:1" ht="14.25" customHeight="1">
      <c r="A189" s="8"/>
    </row>
    <row r="190" spans="1:1" ht="14.25" customHeight="1">
      <c r="A190" s="8"/>
    </row>
    <row r="191" spans="1:1" ht="14.25" customHeight="1">
      <c r="A191" s="8"/>
    </row>
    <row r="192" spans="1:1" ht="14.25" customHeight="1">
      <c r="A192" s="8"/>
    </row>
    <row r="193" spans="1:1" ht="14.25" customHeight="1">
      <c r="A193" s="8"/>
    </row>
    <row r="194" spans="1:1" ht="14.25" customHeight="1">
      <c r="A194" s="8"/>
    </row>
    <row r="195" spans="1:1" ht="14.25" customHeight="1">
      <c r="A195" s="8"/>
    </row>
    <row r="196" spans="1:1" ht="14.25" customHeight="1">
      <c r="A196" s="8"/>
    </row>
    <row r="197" spans="1:1" ht="14.25" customHeight="1">
      <c r="A197" s="8"/>
    </row>
    <row r="198" spans="1:1" ht="14.25" customHeight="1">
      <c r="A198" s="8"/>
    </row>
    <row r="199" spans="1:1" ht="14.25" customHeight="1">
      <c r="A199" s="8"/>
    </row>
    <row r="200" spans="1:1" ht="14.25" customHeight="1">
      <c r="A200" s="8"/>
    </row>
    <row r="201" spans="1:1" ht="14.25" customHeight="1">
      <c r="A201" s="8"/>
    </row>
    <row r="202" spans="1:1" ht="14.25" customHeight="1">
      <c r="A202" s="8"/>
    </row>
    <row r="203" spans="1:1" ht="14.25" customHeight="1">
      <c r="A203" s="8"/>
    </row>
    <row r="204" spans="1:1" ht="14.25" customHeight="1">
      <c r="A204" s="8"/>
    </row>
    <row r="205" spans="1:1" ht="14.25" customHeight="1">
      <c r="A205" s="8"/>
    </row>
    <row r="206" spans="1:1" ht="14.25" customHeight="1">
      <c r="A206" s="8"/>
    </row>
    <row r="207" spans="1:1" ht="14.25" customHeight="1">
      <c r="A207" s="8"/>
    </row>
    <row r="208" spans="1:1" ht="14.25" customHeight="1">
      <c r="A208" s="8"/>
    </row>
    <row r="209" spans="1:1" ht="14.25" customHeight="1">
      <c r="A209" s="8"/>
    </row>
    <row r="210" spans="1:1" ht="14.25" customHeight="1">
      <c r="A210" s="8"/>
    </row>
    <row r="211" spans="1:1" ht="14.25" customHeight="1">
      <c r="A211" s="8"/>
    </row>
    <row r="212" spans="1:1" ht="14.25" customHeight="1">
      <c r="A212" s="8"/>
    </row>
    <row r="213" spans="1:1" ht="14.25" customHeight="1">
      <c r="A213" s="8"/>
    </row>
    <row r="214" spans="1:1" ht="14.25" customHeight="1">
      <c r="A214" s="8"/>
    </row>
    <row r="215" spans="1:1" ht="14.25" customHeight="1">
      <c r="A215" s="8"/>
    </row>
    <row r="216" spans="1:1" ht="14.25" customHeight="1">
      <c r="A216" s="8"/>
    </row>
    <row r="217" spans="1:1" ht="14.25" customHeight="1">
      <c r="A217" s="8"/>
    </row>
    <row r="218" spans="1:1" ht="14.25" customHeight="1">
      <c r="A218" s="8"/>
    </row>
    <row r="219" spans="1:1" ht="14.25" customHeight="1">
      <c r="A219" s="8"/>
    </row>
    <row r="220" spans="1:1" ht="14.25" customHeight="1">
      <c r="A220" s="8"/>
    </row>
    <row r="221" spans="1:1" ht="14.25" customHeight="1">
      <c r="A221" s="8"/>
    </row>
    <row r="222" spans="1:1" ht="14.25" customHeight="1">
      <c r="A222" s="8"/>
    </row>
    <row r="223" spans="1:1" ht="14.25" customHeight="1">
      <c r="A223" s="8"/>
    </row>
    <row r="224" spans="1:1" ht="14.25" customHeight="1">
      <c r="A224" s="8"/>
    </row>
    <row r="225" spans="1:1" ht="14.25" customHeight="1">
      <c r="A225" s="8"/>
    </row>
    <row r="226" spans="1:1" ht="14.25" customHeight="1">
      <c r="A226" s="8"/>
    </row>
    <row r="227" spans="1:1" ht="14.25" customHeight="1">
      <c r="A227" s="8"/>
    </row>
    <row r="228" spans="1:1" ht="14.25" customHeight="1">
      <c r="A228" s="8"/>
    </row>
    <row r="229" spans="1:1" ht="14.25" customHeight="1">
      <c r="A229" s="8"/>
    </row>
    <row r="230" spans="1:1" ht="14.25" customHeight="1">
      <c r="A230" s="8"/>
    </row>
    <row r="231" spans="1:1" ht="14.25" customHeight="1">
      <c r="A231" s="8"/>
    </row>
    <row r="232" spans="1:1" ht="14.25" customHeight="1">
      <c r="A232" s="8"/>
    </row>
    <row r="233" spans="1:1" ht="14.25" customHeight="1">
      <c r="A233" s="8"/>
    </row>
    <row r="234" spans="1:1" ht="14.25" customHeight="1">
      <c r="A234" s="8"/>
    </row>
    <row r="235" spans="1:1" ht="14.25" customHeight="1">
      <c r="A235" s="8"/>
    </row>
    <row r="236" spans="1:1" ht="14.25" customHeight="1">
      <c r="A236" s="8"/>
    </row>
    <row r="237" spans="1:1" ht="14.25" customHeight="1">
      <c r="A237" s="8"/>
    </row>
    <row r="238" spans="1:1" ht="14.25" customHeight="1">
      <c r="A238" s="8"/>
    </row>
    <row r="239" spans="1:1" ht="14.25" customHeight="1">
      <c r="A239" s="8"/>
    </row>
    <row r="240" spans="1:1" ht="14.25" customHeight="1">
      <c r="A240" s="8"/>
    </row>
    <row r="241" spans="1:1" ht="14.25" customHeight="1">
      <c r="A241" s="8"/>
    </row>
    <row r="242" spans="1:1" ht="14.25" customHeight="1">
      <c r="A242" s="8"/>
    </row>
    <row r="243" spans="1:1" ht="14.25" customHeight="1">
      <c r="A243" s="8"/>
    </row>
    <row r="244" spans="1:1" ht="14.25" customHeight="1">
      <c r="A244" s="8"/>
    </row>
    <row r="245" spans="1:1" ht="14.25" customHeight="1">
      <c r="A245" s="8"/>
    </row>
    <row r="246" spans="1:1" ht="14.25" customHeight="1">
      <c r="A246" s="8"/>
    </row>
    <row r="247" spans="1:1" ht="14.25" customHeight="1">
      <c r="A247" s="8"/>
    </row>
    <row r="248" spans="1:1" ht="14.25" customHeight="1">
      <c r="A248" s="8"/>
    </row>
    <row r="249" spans="1:1" ht="14.25" customHeight="1">
      <c r="A249" s="8"/>
    </row>
    <row r="250" spans="1:1" ht="14.25" customHeight="1">
      <c r="A250" s="8"/>
    </row>
    <row r="251" spans="1:1" ht="14.25" customHeight="1">
      <c r="A251" s="8"/>
    </row>
    <row r="252" spans="1:1" ht="14.25" customHeight="1">
      <c r="A252" s="8"/>
    </row>
    <row r="253" spans="1:1" ht="14.25" customHeight="1">
      <c r="A253" s="8"/>
    </row>
    <row r="254" spans="1:1" ht="14.25" customHeight="1">
      <c r="A254" s="8"/>
    </row>
    <row r="255" spans="1:1" ht="14.25" customHeight="1">
      <c r="A255" s="8"/>
    </row>
    <row r="256" spans="1:1" ht="14.25" customHeight="1">
      <c r="A256" s="8"/>
    </row>
    <row r="257" spans="1:1" ht="14.25" customHeight="1">
      <c r="A257" s="8"/>
    </row>
    <row r="258" spans="1:1" ht="14.25" customHeight="1">
      <c r="A258" s="8"/>
    </row>
    <row r="259" spans="1:1" ht="14.25" customHeight="1">
      <c r="A259" s="8"/>
    </row>
    <row r="260" spans="1:1" ht="14.25" customHeight="1">
      <c r="A260" s="8"/>
    </row>
    <row r="261" spans="1:1" ht="14.25" customHeight="1">
      <c r="A261" s="8"/>
    </row>
    <row r="262" spans="1:1" ht="14.25" customHeight="1">
      <c r="A262" s="8"/>
    </row>
    <row r="263" spans="1:1" ht="14.25" customHeight="1">
      <c r="A263" s="8"/>
    </row>
    <row r="264" spans="1:1" ht="14.25" customHeight="1">
      <c r="A264" s="8"/>
    </row>
    <row r="265" spans="1:1" ht="14.25" customHeight="1">
      <c r="A265" s="8"/>
    </row>
    <row r="266" spans="1:1" ht="14.25" customHeight="1">
      <c r="A266" s="8"/>
    </row>
    <row r="267" spans="1:1" ht="14.25" customHeight="1">
      <c r="A267" s="8"/>
    </row>
    <row r="268" spans="1:1" ht="14.25" customHeight="1">
      <c r="A268" s="8"/>
    </row>
    <row r="269" spans="1:1" ht="14.25" customHeight="1">
      <c r="A269" s="8"/>
    </row>
    <row r="270" spans="1:1" ht="14.25" customHeight="1">
      <c r="A270" s="8"/>
    </row>
    <row r="271" spans="1:1" ht="14.25" customHeight="1">
      <c r="A271" s="8"/>
    </row>
    <row r="272" spans="1:1" ht="14.25" customHeight="1">
      <c r="A272" s="8"/>
    </row>
    <row r="273" spans="1:1" ht="14.25" customHeight="1">
      <c r="A273" s="8"/>
    </row>
    <row r="274" spans="1:1" ht="14.25" customHeight="1">
      <c r="A274" s="8"/>
    </row>
    <row r="275" spans="1:1" ht="14.25" customHeight="1">
      <c r="A275" s="8"/>
    </row>
    <row r="276" spans="1:1" ht="14.25" customHeight="1">
      <c r="A276" s="8"/>
    </row>
    <row r="277" spans="1:1" ht="14.25" customHeight="1">
      <c r="A277" s="8"/>
    </row>
    <row r="278" spans="1:1" ht="14.25" customHeight="1">
      <c r="A278" s="8"/>
    </row>
    <row r="279" spans="1:1" ht="14.25" customHeight="1">
      <c r="A279" s="8"/>
    </row>
    <row r="280" spans="1:1" ht="14.25" customHeight="1">
      <c r="A280" s="8"/>
    </row>
    <row r="281" spans="1:1" ht="14.25" customHeight="1">
      <c r="A281" s="8"/>
    </row>
    <row r="282" spans="1:1" ht="14.25" customHeight="1">
      <c r="A282" s="8"/>
    </row>
    <row r="283" spans="1:1" ht="14.25" customHeight="1">
      <c r="A283" s="8"/>
    </row>
    <row r="284" spans="1:1" ht="14.25" customHeight="1">
      <c r="A284" s="8"/>
    </row>
    <row r="285" spans="1:1" ht="14.25" customHeight="1">
      <c r="A285" s="8"/>
    </row>
    <row r="286" spans="1:1" ht="14.25" customHeight="1">
      <c r="A286" s="8"/>
    </row>
    <row r="287" spans="1:1" ht="14.25" customHeight="1">
      <c r="A287" s="8"/>
    </row>
    <row r="288" spans="1:1" ht="14.25" customHeight="1">
      <c r="A288" s="8"/>
    </row>
    <row r="289" spans="1:1" ht="14.25" customHeight="1">
      <c r="A289" s="8"/>
    </row>
    <row r="290" spans="1:1" ht="14.25" customHeight="1">
      <c r="A290" s="8"/>
    </row>
    <row r="291" spans="1:1" ht="14.25" customHeight="1">
      <c r="A291" s="8"/>
    </row>
    <row r="292" spans="1:1" ht="14.25" customHeight="1">
      <c r="A292" s="8"/>
    </row>
    <row r="293" spans="1:1" ht="14.25" customHeight="1">
      <c r="A293" s="8"/>
    </row>
    <row r="294" spans="1:1" ht="14.25" customHeight="1">
      <c r="A294" s="8"/>
    </row>
    <row r="295" spans="1:1" ht="14.25" customHeight="1">
      <c r="A295" s="8"/>
    </row>
    <row r="296" spans="1:1" ht="14.25" customHeight="1">
      <c r="A296" s="8"/>
    </row>
    <row r="297" spans="1:1" ht="14.25" customHeight="1">
      <c r="A297" s="8"/>
    </row>
    <row r="298" spans="1:1" ht="14.25" customHeight="1">
      <c r="A298" s="8"/>
    </row>
    <row r="299" spans="1:1" ht="14.25" customHeight="1">
      <c r="A299" s="8"/>
    </row>
    <row r="300" spans="1:1" ht="14.25" customHeight="1">
      <c r="A300" s="8"/>
    </row>
  </sheetData>
  <mergeCells count="16">
    <mergeCell ref="G8:G10"/>
    <mergeCell ref="F8:F9"/>
    <mergeCell ref="A11:B11"/>
    <mergeCell ref="A6:B6"/>
    <mergeCell ref="A7:B7"/>
    <mergeCell ref="D8:D9"/>
    <mergeCell ref="E8:E10"/>
    <mergeCell ref="A2:B2"/>
    <mergeCell ref="A3:B3"/>
    <mergeCell ref="A4:B4"/>
    <mergeCell ref="A5:B5"/>
    <mergeCell ref="A31:C32"/>
    <mergeCell ref="A8:A10"/>
    <mergeCell ref="B8:B10"/>
    <mergeCell ref="C8:C9"/>
    <mergeCell ref="A27:B27"/>
  </mergeCells>
  <phoneticPr fontId="15" type="noConversion"/>
  <printOptions horizontalCentered="1" verticalCentered="1"/>
  <pageMargins left="0.78740157480314965" right="0.66" top="0.19685039370078741" bottom="0.19685039370078741" header="0.19685039370078741" footer="0.19685039370078741"/>
  <pageSetup paperSize="9" scale="85" orientation="landscape" horizontalDpi="300" verticalDpi="300" r:id="rId1"/>
  <headerFooter alignWithMargins="0">
    <oddHeader>Página &amp;P de &amp;N</oddHeader>
    <oddFooter>&amp;C&amp;F</oddFooter>
  </headerFooter>
  <drawing r:id="rId2"/>
</worksheet>
</file>

<file path=xl/worksheets/sheet4.xml><?xml version="1.0" encoding="utf-8"?>
<worksheet xmlns="http://schemas.openxmlformats.org/spreadsheetml/2006/main" xmlns:r="http://schemas.openxmlformats.org/officeDocument/2006/relationships">
  <sheetPr codeName="Plan1"/>
  <dimension ref="A1:FY590"/>
  <sheetViews>
    <sheetView zoomScale="60" zoomScaleNormal="60" zoomScaleSheetLayoutView="64" workbookViewId="0">
      <pane ySplit="12" topLeftCell="A107" activePane="bottomLeft" state="frozen"/>
      <selection pane="bottomLeft" activeCell="E127" sqref="E127"/>
    </sheetView>
  </sheetViews>
  <sheetFormatPr defaultColWidth="9.140625" defaultRowHeight="14.25" customHeight="1"/>
  <cols>
    <col min="1" max="1" width="9.140625" style="770"/>
    <col min="2" max="2" width="12.7109375" style="772" customWidth="1"/>
    <col min="3" max="3" width="67.42578125" style="695" customWidth="1"/>
    <col min="4" max="4" width="10.7109375" style="519" customWidth="1"/>
    <col min="5" max="5" width="13.5703125" style="519" customWidth="1"/>
    <col min="6" max="7" width="23.5703125" style="693" customWidth="1"/>
    <col min="8" max="8" width="24.28515625" style="519" customWidth="1"/>
    <col min="9" max="9" width="13.140625" style="360" hidden="1" customWidth="1"/>
    <col min="10" max="10" width="12" style="358" hidden="1" customWidth="1"/>
    <col min="11" max="11" width="23.28515625" style="589" hidden="1" customWidth="1"/>
    <col min="12" max="12" width="13" style="360" hidden="1" customWidth="1"/>
    <col min="13" max="13" width="13.5703125" style="358" hidden="1" customWidth="1"/>
    <col min="14" max="14" width="20" style="360" hidden="1" customWidth="1"/>
    <col min="15" max="15" width="10.5703125" style="360" hidden="1" customWidth="1"/>
    <col min="16" max="16" width="11.85546875" style="358" hidden="1" customWidth="1"/>
    <col min="17" max="17" width="18.140625" style="360" hidden="1" customWidth="1"/>
    <col min="18" max="18" width="13" style="360" hidden="1" customWidth="1"/>
    <col min="19" max="19" width="12.7109375" style="360" hidden="1" customWidth="1"/>
    <col min="20" max="20" width="16.140625" style="360" hidden="1" customWidth="1"/>
    <col min="21" max="21" width="12.5703125" style="360" hidden="1" customWidth="1"/>
    <col min="22" max="22" width="12.140625" style="360" hidden="1" customWidth="1"/>
    <col min="23" max="23" width="15.28515625" style="360" hidden="1" customWidth="1"/>
    <col min="24" max="24" width="12.85546875" style="360" hidden="1" customWidth="1"/>
    <col min="25" max="25" width="14.140625" style="360" hidden="1" customWidth="1"/>
    <col min="26" max="26" width="14.85546875" style="360" hidden="1" customWidth="1"/>
    <col min="27" max="27" width="13.42578125" style="360" hidden="1" customWidth="1"/>
    <col min="28" max="28" width="14.28515625" style="360" hidden="1" customWidth="1"/>
    <col min="29" max="29" width="16.28515625" style="360" hidden="1" customWidth="1"/>
    <col min="30" max="30" width="10.5703125" style="358" bestFit="1" customWidth="1"/>
    <col min="31" max="180" width="9.140625" style="358"/>
    <col min="181" max="181" width="9.140625" style="511"/>
    <col min="182" max="16384" width="9.140625" style="510"/>
  </cols>
  <sheetData>
    <row r="1" spans="1:181" ht="19.5" customHeight="1">
      <c r="A1" s="1077" t="s">
        <v>644</v>
      </c>
      <c r="B1" s="1077"/>
      <c r="C1" s="1077"/>
      <c r="D1" s="1077"/>
      <c r="E1" s="613"/>
      <c r="F1" s="690"/>
      <c r="G1" s="690"/>
      <c r="H1" s="613"/>
      <c r="I1" s="595"/>
      <c r="J1" s="596"/>
      <c r="K1" s="597"/>
      <c r="L1" s="595"/>
      <c r="M1" s="596"/>
      <c r="N1" s="595"/>
      <c r="O1" s="595"/>
      <c r="P1" s="596"/>
      <c r="Q1" s="595"/>
      <c r="R1" s="595"/>
      <c r="S1" s="595"/>
      <c r="T1" s="595"/>
      <c r="U1" s="595"/>
      <c r="V1" s="595"/>
      <c r="W1" s="595"/>
      <c r="X1" s="595"/>
      <c r="Y1" s="595"/>
      <c r="Z1" s="595"/>
      <c r="AA1" s="595"/>
      <c r="AB1" s="595"/>
      <c r="AC1" s="595"/>
    </row>
    <row r="2" spans="1:181" ht="17.25" customHeight="1">
      <c r="A2" s="1078" t="s">
        <v>634</v>
      </c>
      <c r="B2" s="1078"/>
      <c r="C2" s="1078"/>
      <c r="D2" s="1082"/>
      <c r="E2" s="1082"/>
      <c r="F2" s="1082"/>
      <c r="G2" s="1082"/>
      <c r="H2" s="1082"/>
      <c r="I2" s="595"/>
      <c r="J2" s="596"/>
      <c r="K2" s="597"/>
      <c r="L2" s="595"/>
      <c r="M2" s="596"/>
      <c r="N2" s="595"/>
      <c r="O2" s="595"/>
      <c r="P2" s="596"/>
      <c r="Q2" s="595"/>
      <c r="R2" s="595"/>
      <c r="S2" s="595"/>
      <c r="T2" s="595"/>
      <c r="U2" s="595"/>
      <c r="V2" s="595"/>
      <c r="W2" s="595"/>
      <c r="X2" s="595"/>
      <c r="Y2" s="595"/>
      <c r="Z2" s="595"/>
      <c r="AA2" s="595"/>
      <c r="AB2" s="595"/>
      <c r="AC2" s="595"/>
    </row>
    <row r="3" spans="1:181" ht="15">
      <c r="A3" s="777" t="s">
        <v>1072</v>
      </c>
      <c r="B3" s="777"/>
      <c r="C3" s="777"/>
      <c r="D3" s="1082"/>
      <c r="E3" s="1082"/>
      <c r="F3" s="1082"/>
      <c r="G3" s="1082"/>
      <c r="H3" s="1082"/>
      <c r="I3" s="595"/>
      <c r="J3" s="596"/>
      <c r="K3" s="597"/>
      <c r="L3" s="595"/>
      <c r="M3" s="596"/>
      <c r="N3" s="595"/>
      <c r="O3" s="595"/>
      <c r="P3" s="596"/>
      <c r="Q3" s="595"/>
      <c r="R3" s="595"/>
      <c r="S3" s="595"/>
      <c r="T3" s="595"/>
      <c r="U3" s="596"/>
      <c r="V3" s="595"/>
      <c r="W3" s="595"/>
      <c r="X3" s="595"/>
      <c r="Y3" s="595"/>
      <c r="Z3" s="595"/>
      <c r="AA3" s="595"/>
      <c r="AB3" s="595"/>
      <c r="AC3" s="595"/>
    </row>
    <row r="4" spans="1:181" ht="20.25" customHeight="1">
      <c r="A4" s="1078" t="s">
        <v>1248</v>
      </c>
      <c r="B4" s="1078"/>
      <c r="C4" s="1078"/>
      <c r="D4" s="724"/>
      <c r="E4" s="724"/>
      <c r="L4" s="595"/>
      <c r="M4" s="596"/>
      <c r="N4" s="595"/>
      <c r="O4" s="595"/>
      <c r="P4" s="596"/>
      <c r="Q4" s="595"/>
      <c r="R4" s="596"/>
      <c r="S4" s="596"/>
      <c r="T4" s="596"/>
      <c r="U4" s="595"/>
      <c r="V4" s="595"/>
      <c r="W4" s="595"/>
      <c r="X4" s="596"/>
      <c r="Y4" s="596"/>
      <c r="Z4" s="596"/>
      <c r="AA4" s="595"/>
      <c r="AB4" s="595"/>
      <c r="AC4" s="595"/>
    </row>
    <row r="5" spans="1:181" ht="37.5" customHeight="1">
      <c r="A5" s="1098" t="s">
        <v>1251</v>
      </c>
      <c r="B5" s="1098"/>
      <c r="C5" s="1099"/>
      <c r="D5" s="792" t="s">
        <v>1084</v>
      </c>
      <c r="E5" s="1104">
        <v>0.28239999999999998</v>
      </c>
      <c r="F5" s="1104"/>
      <c r="L5" s="595"/>
      <c r="M5" s="596"/>
      <c r="N5" s="595"/>
      <c r="O5" s="595"/>
      <c r="P5" s="596"/>
      <c r="Q5" s="595"/>
      <c r="R5" s="596"/>
      <c r="S5" s="596"/>
      <c r="T5" s="596"/>
      <c r="U5" s="595"/>
      <c r="V5" s="595"/>
      <c r="W5" s="595"/>
      <c r="X5" s="596"/>
      <c r="Y5" s="596"/>
      <c r="Z5" s="596"/>
      <c r="AA5" s="595"/>
      <c r="AB5" s="595"/>
      <c r="AC5" s="595"/>
    </row>
    <row r="6" spans="1:181" ht="17.25" customHeight="1" thickBot="1">
      <c r="A6" s="1100" t="s">
        <v>1237</v>
      </c>
      <c r="B6" s="1100"/>
      <c r="C6" s="724"/>
      <c r="D6" s="1107" t="s">
        <v>1083</v>
      </c>
      <c r="E6" s="1105" t="s">
        <v>1307</v>
      </c>
      <c r="F6" s="1106"/>
      <c r="G6" s="726"/>
      <c r="H6" s="725"/>
      <c r="I6" s="595"/>
      <c r="J6" s="598"/>
      <c r="K6" s="597"/>
      <c r="L6" s="595"/>
      <c r="M6" s="596"/>
      <c r="N6" s="595"/>
      <c r="O6" s="595"/>
      <c r="P6" s="596"/>
      <c r="Q6" s="595"/>
      <c r="R6" s="596"/>
      <c r="S6" s="596"/>
      <c r="T6" s="596"/>
      <c r="U6" s="595"/>
      <c r="V6" s="595"/>
      <c r="W6" s="595"/>
      <c r="X6" s="596"/>
      <c r="Y6" s="596"/>
      <c r="Z6" s="596"/>
      <c r="AA6" s="595"/>
      <c r="AB6" s="595"/>
      <c r="AC6" s="595"/>
    </row>
    <row r="7" spans="1:181" ht="15" customHeight="1">
      <c r="A7" s="1079" t="s">
        <v>1076</v>
      </c>
      <c r="B7" s="1079"/>
      <c r="C7" s="1079"/>
      <c r="D7" s="1108"/>
      <c r="E7" s="1109" t="s">
        <v>1275</v>
      </c>
      <c r="F7" s="1110"/>
      <c r="G7" s="690"/>
      <c r="H7" s="599"/>
      <c r="I7" s="1083" t="s">
        <v>1079</v>
      </c>
      <c r="J7" s="1084"/>
      <c r="K7" s="1085"/>
      <c r="L7" s="1069" t="s">
        <v>1079</v>
      </c>
      <c r="M7" s="1070"/>
      <c r="N7" s="1071"/>
      <c r="O7" s="1072" t="s">
        <v>645</v>
      </c>
      <c r="P7" s="1072"/>
      <c r="Q7" s="1073"/>
      <c r="R7" s="595"/>
      <c r="S7" s="595"/>
      <c r="T7" s="595"/>
      <c r="U7" s="595"/>
      <c r="V7" s="595"/>
      <c r="W7" s="595"/>
      <c r="X7" s="595"/>
      <c r="Y7" s="595"/>
      <c r="Z7" s="595"/>
      <c r="AA7" s="595"/>
      <c r="AB7" s="595"/>
      <c r="AC7" s="595"/>
    </row>
    <row r="8" spans="1:181" ht="15" customHeight="1" thickBot="1">
      <c r="A8" s="852"/>
      <c r="B8" s="852"/>
      <c r="C8" s="852"/>
      <c r="D8" s="885"/>
      <c r="E8" s="599"/>
      <c r="F8" s="690"/>
      <c r="G8" s="690"/>
      <c r="H8" s="599"/>
      <c r="I8" s="886"/>
      <c r="J8" s="886"/>
      <c r="K8" s="886"/>
      <c r="L8" s="887"/>
      <c r="M8" s="887"/>
      <c r="N8" s="887"/>
      <c r="O8" s="887"/>
      <c r="P8" s="887"/>
      <c r="Q8" s="887"/>
      <c r="R8" s="595"/>
      <c r="S8" s="595"/>
      <c r="T8" s="595"/>
      <c r="U8" s="595"/>
      <c r="V8" s="595"/>
      <c r="W8" s="595"/>
      <c r="X8" s="595"/>
      <c r="Y8" s="595"/>
      <c r="Z8" s="595"/>
      <c r="AA8" s="595"/>
      <c r="AB8" s="595"/>
      <c r="AC8" s="595"/>
    </row>
    <row r="9" spans="1:181" s="705" customFormat="1" ht="18.75" customHeight="1" thickBot="1">
      <c r="A9" s="1080" t="s">
        <v>1075</v>
      </c>
      <c r="B9" s="1081"/>
      <c r="C9" s="1081"/>
      <c r="D9" s="729"/>
      <c r="E9" s="729"/>
      <c r="F9" s="729"/>
      <c r="G9" s="729"/>
      <c r="H9" s="730"/>
      <c r="I9" s="727"/>
      <c r="J9" s="727"/>
      <c r="K9" s="727"/>
      <c r="L9" s="727"/>
      <c r="M9" s="727"/>
      <c r="N9" s="727"/>
      <c r="O9" s="727"/>
      <c r="P9" s="727"/>
      <c r="Q9" s="727"/>
      <c r="R9" s="727"/>
      <c r="S9" s="727"/>
      <c r="T9" s="727"/>
      <c r="U9" s="727"/>
      <c r="V9" s="727"/>
      <c r="W9" s="727"/>
      <c r="X9" s="727"/>
      <c r="Y9" s="727"/>
      <c r="Z9" s="727"/>
      <c r="AA9" s="727"/>
      <c r="AB9" s="727"/>
      <c r="AC9" s="728"/>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703"/>
      <c r="BH9" s="703"/>
      <c r="BI9" s="703"/>
      <c r="BJ9" s="703"/>
      <c r="BK9" s="703"/>
      <c r="BL9" s="703"/>
      <c r="BM9" s="703"/>
      <c r="BN9" s="703"/>
      <c r="BO9" s="703"/>
      <c r="BP9" s="703"/>
      <c r="BQ9" s="703"/>
      <c r="BR9" s="703"/>
      <c r="BS9" s="703"/>
      <c r="BT9" s="703"/>
      <c r="BU9" s="703"/>
      <c r="BV9" s="703"/>
      <c r="BW9" s="703"/>
      <c r="BX9" s="703"/>
      <c r="BY9" s="703"/>
      <c r="BZ9" s="703"/>
      <c r="CA9" s="703"/>
      <c r="CB9" s="703"/>
      <c r="CC9" s="703"/>
      <c r="CD9" s="703"/>
      <c r="CE9" s="703"/>
      <c r="CF9" s="703"/>
      <c r="CG9" s="703"/>
      <c r="CH9" s="703"/>
      <c r="CI9" s="703"/>
      <c r="CJ9" s="703"/>
      <c r="CK9" s="703"/>
      <c r="CL9" s="703"/>
      <c r="CM9" s="703"/>
      <c r="CN9" s="703"/>
      <c r="CO9" s="703"/>
      <c r="CP9" s="703"/>
      <c r="CQ9" s="703"/>
      <c r="CR9" s="703"/>
      <c r="CS9" s="703"/>
      <c r="CT9" s="703"/>
      <c r="CU9" s="703"/>
      <c r="CV9" s="703"/>
      <c r="CW9" s="703"/>
      <c r="CX9" s="703"/>
      <c r="CY9" s="703"/>
      <c r="CZ9" s="703"/>
      <c r="DA9" s="703"/>
      <c r="DB9" s="703"/>
      <c r="DC9" s="703"/>
      <c r="DD9" s="703"/>
      <c r="DE9" s="703"/>
      <c r="DF9" s="703"/>
      <c r="DG9" s="703"/>
      <c r="DH9" s="703"/>
      <c r="DI9" s="703"/>
      <c r="DJ9" s="703"/>
      <c r="DK9" s="703"/>
      <c r="DL9" s="703"/>
      <c r="DM9" s="703"/>
      <c r="DN9" s="703"/>
      <c r="DO9" s="703"/>
      <c r="DP9" s="703"/>
      <c r="DQ9" s="703"/>
      <c r="DR9" s="703"/>
      <c r="DS9" s="703"/>
      <c r="DT9" s="703"/>
      <c r="DU9" s="703"/>
      <c r="DV9" s="703"/>
      <c r="DW9" s="703"/>
      <c r="DX9" s="703"/>
      <c r="DY9" s="703"/>
      <c r="DZ9" s="703"/>
      <c r="EA9" s="703"/>
      <c r="EB9" s="703"/>
      <c r="EC9" s="703"/>
      <c r="ED9" s="703"/>
      <c r="EE9" s="703"/>
      <c r="EF9" s="703"/>
      <c r="EG9" s="703"/>
      <c r="EH9" s="703"/>
      <c r="EI9" s="703"/>
      <c r="EJ9" s="703"/>
      <c r="EK9" s="703"/>
      <c r="EL9" s="703"/>
      <c r="EM9" s="703"/>
      <c r="EN9" s="703"/>
      <c r="EO9" s="703"/>
      <c r="EP9" s="703"/>
      <c r="EQ9" s="703"/>
      <c r="ER9" s="703"/>
      <c r="ES9" s="703"/>
      <c r="ET9" s="703"/>
      <c r="EU9" s="703"/>
      <c r="EV9" s="703"/>
      <c r="EW9" s="703"/>
      <c r="EX9" s="703"/>
      <c r="EY9" s="703"/>
      <c r="EZ9" s="703"/>
      <c r="FA9" s="703"/>
      <c r="FB9" s="703"/>
      <c r="FC9" s="703"/>
      <c r="FD9" s="703"/>
      <c r="FE9" s="703"/>
      <c r="FF9" s="703"/>
      <c r="FG9" s="703"/>
      <c r="FH9" s="703"/>
      <c r="FI9" s="703"/>
      <c r="FJ9" s="703"/>
      <c r="FK9" s="703"/>
      <c r="FL9" s="703"/>
      <c r="FM9" s="703"/>
      <c r="FN9" s="703"/>
      <c r="FO9" s="703"/>
      <c r="FP9" s="703"/>
      <c r="FQ9" s="703"/>
      <c r="FR9" s="703"/>
      <c r="FS9" s="703"/>
      <c r="FT9" s="703"/>
      <c r="FU9" s="703"/>
      <c r="FV9" s="703"/>
      <c r="FW9" s="703"/>
      <c r="FX9" s="703"/>
      <c r="FY9" s="704"/>
    </row>
    <row r="10" spans="1:181" s="705" customFormat="1" ht="15.75" thickBot="1">
      <c r="A10" s="1101" t="s">
        <v>663</v>
      </c>
      <c r="B10" s="1086" t="s">
        <v>1083</v>
      </c>
      <c r="C10" s="1089" t="s">
        <v>1062</v>
      </c>
      <c r="D10" s="1092" t="s">
        <v>662</v>
      </c>
      <c r="E10" s="1095" t="s">
        <v>1077</v>
      </c>
      <c r="F10" s="1059" t="s">
        <v>1078</v>
      </c>
      <c r="G10" s="1060"/>
      <c r="H10" s="1061"/>
      <c r="I10" s="1065" t="s">
        <v>641</v>
      </c>
      <c r="J10" s="1065"/>
      <c r="K10" s="1066"/>
      <c r="L10" s="1067" t="s">
        <v>642</v>
      </c>
      <c r="M10" s="1065"/>
      <c r="N10" s="1066"/>
      <c r="O10" s="1067" t="s">
        <v>643</v>
      </c>
      <c r="P10" s="1065"/>
      <c r="Q10" s="1066"/>
      <c r="R10" s="1067" t="s">
        <v>112</v>
      </c>
      <c r="S10" s="1065"/>
      <c r="T10" s="1066"/>
      <c r="U10" s="1067" t="s">
        <v>758</v>
      </c>
      <c r="V10" s="1065"/>
      <c r="W10" s="1066"/>
      <c r="X10" s="1067" t="s">
        <v>752</v>
      </c>
      <c r="Y10" s="1065"/>
      <c r="Z10" s="1066"/>
      <c r="AA10" s="1067" t="s">
        <v>115</v>
      </c>
      <c r="AB10" s="1065"/>
      <c r="AC10" s="1066"/>
      <c r="AD10" s="703"/>
      <c r="AE10" s="703"/>
      <c r="AF10" s="703"/>
      <c r="AG10" s="703"/>
      <c r="AH10" s="703"/>
      <c r="AI10" s="703"/>
      <c r="AJ10" s="703"/>
      <c r="AK10" s="703"/>
      <c r="AL10" s="703"/>
      <c r="AM10" s="703"/>
      <c r="AN10" s="703"/>
      <c r="AO10" s="703"/>
      <c r="AP10" s="703"/>
      <c r="AQ10" s="703"/>
      <c r="AR10" s="703"/>
      <c r="AS10" s="703"/>
      <c r="AT10" s="703"/>
      <c r="AU10" s="703"/>
      <c r="AV10" s="703"/>
      <c r="AW10" s="703"/>
      <c r="AX10" s="703"/>
      <c r="AY10" s="703"/>
      <c r="AZ10" s="703"/>
      <c r="BA10" s="703"/>
      <c r="BB10" s="703"/>
      <c r="BC10" s="703"/>
      <c r="BD10" s="703"/>
      <c r="BE10" s="703"/>
      <c r="BF10" s="703"/>
      <c r="BG10" s="703"/>
      <c r="BH10" s="703"/>
      <c r="BI10" s="703"/>
      <c r="BJ10" s="703"/>
      <c r="BK10" s="703"/>
      <c r="BL10" s="703"/>
      <c r="BM10" s="703"/>
      <c r="BN10" s="703"/>
      <c r="BO10" s="703"/>
      <c r="BP10" s="703"/>
      <c r="BQ10" s="703"/>
      <c r="BR10" s="703"/>
      <c r="BS10" s="703"/>
      <c r="BT10" s="703"/>
      <c r="BU10" s="703"/>
      <c r="BV10" s="703"/>
      <c r="BW10" s="703"/>
      <c r="BX10" s="703"/>
      <c r="BY10" s="703"/>
      <c r="BZ10" s="703"/>
      <c r="CA10" s="703"/>
      <c r="CB10" s="703"/>
      <c r="CC10" s="703"/>
      <c r="CD10" s="703"/>
      <c r="CE10" s="703"/>
      <c r="CF10" s="703"/>
      <c r="CG10" s="703"/>
      <c r="CH10" s="703"/>
      <c r="CI10" s="703"/>
      <c r="CJ10" s="703"/>
      <c r="CK10" s="703"/>
      <c r="CL10" s="703"/>
      <c r="CM10" s="703"/>
      <c r="CN10" s="703"/>
      <c r="CO10" s="703"/>
      <c r="CP10" s="703"/>
      <c r="CQ10" s="703"/>
      <c r="CR10" s="703"/>
      <c r="CS10" s="703"/>
      <c r="CT10" s="703"/>
      <c r="CU10" s="703"/>
      <c r="CV10" s="703"/>
      <c r="CW10" s="703"/>
      <c r="CX10" s="703"/>
      <c r="CY10" s="703"/>
      <c r="CZ10" s="703"/>
      <c r="DA10" s="703"/>
      <c r="DB10" s="703"/>
      <c r="DC10" s="703"/>
      <c r="DD10" s="703"/>
      <c r="DE10" s="703"/>
      <c r="DF10" s="703"/>
      <c r="DG10" s="703"/>
      <c r="DH10" s="703"/>
      <c r="DI10" s="703"/>
      <c r="DJ10" s="703"/>
      <c r="DK10" s="703"/>
      <c r="DL10" s="703"/>
      <c r="DM10" s="703"/>
      <c r="DN10" s="703"/>
      <c r="DO10" s="703"/>
      <c r="DP10" s="703"/>
      <c r="DQ10" s="703"/>
      <c r="DR10" s="703"/>
      <c r="DS10" s="703"/>
      <c r="DT10" s="703"/>
      <c r="DU10" s="703"/>
      <c r="DV10" s="703"/>
      <c r="DW10" s="703"/>
      <c r="DX10" s="703"/>
      <c r="DY10" s="703"/>
      <c r="DZ10" s="703"/>
      <c r="EA10" s="703"/>
      <c r="EB10" s="703"/>
      <c r="EC10" s="703"/>
      <c r="ED10" s="703"/>
      <c r="EE10" s="703"/>
      <c r="EF10" s="703"/>
      <c r="EG10" s="703"/>
      <c r="EH10" s="703"/>
      <c r="EI10" s="703"/>
      <c r="EJ10" s="703"/>
      <c r="EK10" s="703"/>
      <c r="EL10" s="703"/>
      <c r="EM10" s="703"/>
      <c r="EN10" s="703"/>
      <c r="EO10" s="703"/>
      <c r="EP10" s="703"/>
      <c r="EQ10" s="703"/>
      <c r="ER10" s="703"/>
      <c r="ES10" s="703"/>
      <c r="ET10" s="703"/>
      <c r="EU10" s="703"/>
      <c r="EV10" s="703"/>
      <c r="EW10" s="703"/>
      <c r="EX10" s="703"/>
      <c r="EY10" s="703"/>
      <c r="EZ10" s="703"/>
      <c r="FA10" s="703"/>
      <c r="FB10" s="703"/>
      <c r="FC10" s="703"/>
      <c r="FD10" s="703"/>
      <c r="FE10" s="703"/>
      <c r="FF10" s="703"/>
      <c r="FG10" s="703"/>
      <c r="FH10" s="703"/>
      <c r="FI10" s="703"/>
      <c r="FJ10" s="703"/>
      <c r="FK10" s="703"/>
      <c r="FL10" s="703"/>
      <c r="FM10" s="703"/>
      <c r="FN10" s="703"/>
      <c r="FO10" s="703"/>
      <c r="FP10" s="703"/>
      <c r="FQ10" s="703"/>
      <c r="FR10" s="703"/>
      <c r="FS10" s="703"/>
      <c r="FT10" s="703"/>
      <c r="FU10" s="703"/>
      <c r="FV10" s="703"/>
      <c r="FW10" s="703"/>
      <c r="FX10" s="703"/>
      <c r="FY10" s="704"/>
    </row>
    <row r="11" spans="1:181" s="705" customFormat="1" ht="15.75" thickBot="1">
      <c r="A11" s="1102"/>
      <c r="B11" s="1087"/>
      <c r="C11" s="1090"/>
      <c r="D11" s="1093"/>
      <c r="E11" s="1096"/>
      <c r="F11" s="1062"/>
      <c r="G11" s="1063"/>
      <c r="H11" s="1064"/>
      <c r="I11" s="1075" t="s">
        <v>762</v>
      </c>
      <c r="J11" s="1057" t="s">
        <v>759</v>
      </c>
      <c r="K11" s="600" t="s">
        <v>760</v>
      </c>
      <c r="L11" s="1055" t="s">
        <v>762</v>
      </c>
      <c r="M11" s="1057" t="s">
        <v>759</v>
      </c>
      <c r="N11" s="601" t="s">
        <v>760</v>
      </c>
      <c r="O11" s="1055" t="s">
        <v>762</v>
      </c>
      <c r="P11" s="1057" t="s">
        <v>759</v>
      </c>
      <c r="Q11" s="601" t="s">
        <v>760</v>
      </c>
      <c r="R11" s="1055" t="s">
        <v>762</v>
      </c>
      <c r="S11" s="1057" t="s">
        <v>759</v>
      </c>
      <c r="T11" s="601" t="s">
        <v>760</v>
      </c>
      <c r="U11" s="1055" t="s">
        <v>762</v>
      </c>
      <c r="V11" s="1057" t="s">
        <v>759</v>
      </c>
      <c r="W11" s="601" t="s">
        <v>760</v>
      </c>
      <c r="X11" s="1055" t="s">
        <v>762</v>
      </c>
      <c r="Y11" s="1057" t="s">
        <v>759</v>
      </c>
      <c r="Z11" s="601" t="s">
        <v>760</v>
      </c>
      <c r="AA11" s="1055" t="s">
        <v>762</v>
      </c>
      <c r="AB11" s="1057" t="s">
        <v>759</v>
      </c>
      <c r="AC11" s="601" t="s">
        <v>760</v>
      </c>
      <c r="AD11" s="703"/>
      <c r="AE11" s="703"/>
      <c r="AF11" s="703"/>
      <c r="AG11" s="703"/>
      <c r="AH11" s="703"/>
      <c r="AI11" s="703"/>
      <c r="AJ11" s="703"/>
      <c r="AK11" s="703"/>
      <c r="AL11" s="703"/>
      <c r="AM11" s="703"/>
      <c r="AN11" s="703"/>
      <c r="AO11" s="703"/>
      <c r="AP11" s="703"/>
      <c r="AQ11" s="703"/>
      <c r="AR11" s="703"/>
      <c r="AS11" s="703"/>
      <c r="AT11" s="703"/>
      <c r="AU11" s="703"/>
      <c r="AV11" s="703"/>
      <c r="AW11" s="703"/>
      <c r="AX11" s="703"/>
      <c r="AY11" s="703"/>
      <c r="AZ11" s="703"/>
      <c r="BA11" s="703"/>
      <c r="BB11" s="703"/>
      <c r="BC11" s="703"/>
      <c r="BD11" s="703"/>
      <c r="BE11" s="703"/>
      <c r="BF11" s="703"/>
      <c r="BG11" s="703"/>
      <c r="BH11" s="703"/>
      <c r="BI11" s="703"/>
      <c r="BJ11" s="703"/>
      <c r="BK11" s="703"/>
      <c r="BL11" s="703"/>
      <c r="BM11" s="703"/>
      <c r="BN11" s="703"/>
      <c r="BO11" s="703"/>
      <c r="BP11" s="703"/>
      <c r="BQ11" s="703"/>
      <c r="BR11" s="703"/>
      <c r="BS11" s="703"/>
      <c r="BT11" s="703"/>
      <c r="BU11" s="703"/>
      <c r="BV11" s="703"/>
      <c r="BW11" s="703"/>
      <c r="BX11" s="703"/>
      <c r="BY11" s="703"/>
      <c r="BZ11" s="703"/>
      <c r="CA11" s="703"/>
      <c r="CB11" s="703"/>
      <c r="CC11" s="703"/>
      <c r="CD11" s="703"/>
      <c r="CE11" s="703"/>
      <c r="CF11" s="703"/>
      <c r="CG11" s="703"/>
      <c r="CH11" s="703"/>
      <c r="CI11" s="703"/>
      <c r="CJ11" s="703"/>
      <c r="CK11" s="703"/>
      <c r="CL11" s="703"/>
      <c r="CM11" s="703"/>
      <c r="CN11" s="703"/>
      <c r="CO11" s="703"/>
      <c r="CP11" s="703"/>
      <c r="CQ11" s="703"/>
      <c r="CR11" s="703"/>
      <c r="CS11" s="703"/>
      <c r="CT11" s="703"/>
      <c r="CU11" s="703"/>
      <c r="CV11" s="703"/>
      <c r="CW11" s="703"/>
      <c r="CX11" s="703"/>
      <c r="CY11" s="703"/>
      <c r="CZ11" s="703"/>
      <c r="DA11" s="703"/>
      <c r="DB11" s="703"/>
      <c r="DC11" s="703"/>
      <c r="DD11" s="703"/>
      <c r="DE11" s="703"/>
      <c r="DF11" s="703"/>
      <c r="DG11" s="703"/>
      <c r="DH11" s="703"/>
      <c r="DI11" s="703"/>
      <c r="DJ11" s="703"/>
      <c r="DK11" s="703"/>
      <c r="DL11" s="703"/>
      <c r="DM11" s="703"/>
      <c r="DN11" s="703"/>
      <c r="DO11" s="703"/>
      <c r="DP11" s="703"/>
      <c r="DQ11" s="703"/>
      <c r="DR11" s="703"/>
      <c r="DS11" s="703"/>
      <c r="DT11" s="703"/>
      <c r="DU11" s="703"/>
      <c r="DV11" s="703"/>
      <c r="DW11" s="703"/>
      <c r="DX11" s="703"/>
      <c r="DY11" s="703"/>
      <c r="DZ11" s="703"/>
      <c r="EA11" s="703"/>
      <c r="EB11" s="703"/>
      <c r="EC11" s="703"/>
      <c r="ED11" s="703"/>
      <c r="EE11" s="703"/>
      <c r="EF11" s="703"/>
      <c r="EG11" s="703"/>
      <c r="EH11" s="703"/>
      <c r="EI11" s="703"/>
      <c r="EJ11" s="703"/>
      <c r="EK11" s="703"/>
      <c r="EL11" s="703"/>
      <c r="EM11" s="703"/>
      <c r="EN11" s="703"/>
      <c r="EO11" s="703"/>
      <c r="EP11" s="703"/>
      <c r="EQ11" s="703"/>
      <c r="ER11" s="703"/>
      <c r="ES11" s="703"/>
      <c r="ET11" s="703"/>
      <c r="EU11" s="703"/>
      <c r="EV11" s="703"/>
      <c r="EW11" s="703"/>
      <c r="EX11" s="703"/>
      <c r="EY11" s="703"/>
      <c r="EZ11" s="703"/>
      <c r="FA11" s="703"/>
      <c r="FB11" s="703"/>
      <c r="FC11" s="703"/>
      <c r="FD11" s="703"/>
      <c r="FE11" s="703"/>
      <c r="FF11" s="703"/>
      <c r="FG11" s="703"/>
      <c r="FH11" s="703"/>
      <c r="FI11" s="703"/>
      <c r="FJ11" s="703"/>
      <c r="FK11" s="703"/>
      <c r="FL11" s="703"/>
      <c r="FM11" s="703"/>
      <c r="FN11" s="703"/>
      <c r="FO11" s="703"/>
      <c r="FP11" s="703"/>
      <c r="FQ11" s="703"/>
      <c r="FR11" s="703"/>
      <c r="FS11" s="703"/>
      <c r="FT11" s="703"/>
      <c r="FU11" s="703"/>
      <c r="FV11" s="703"/>
      <c r="FW11" s="703"/>
      <c r="FX11" s="703"/>
      <c r="FY11" s="704"/>
    </row>
    <row r="12" spans="1:181" s="705" customFormat="1" ht="31.5" customHeight="1" thickBot="1">
      <c r="A12" s="1103"/>
      <c r="B12" s="1088"/>
      <c r="C12" s="1091"/>
      <c r="D12" s="1094"/>
      <c r="E12" s="1097"/>
      <c r="F12" s="744" t="s">
        <v>1193</v>
      </c>
      <c r="G12" s="745" t="s">
        <v>1192</v>
      </c>
      <c r="H12" s="745" t="s">
        <v>1194</v>
      </c>
      <c r="I12" s="1076"/>
      <c r="J12" s="1058"/>
      <c r="K12" s="602" t="s">
        <v>761</v>
      </c>
      <c r="L12" s="1056"/>
      <c r="M12" s="1058"/>
      <c r="N12" s="723" t="s">
        <v>761</v>
      </c>
      <c r="O12" s="1056"/>
      <c r="P12" s="1058"/>
      <c r="Q12" s="723" t="s">
        <v>761</v>
      </c>
      <c r="R12" s="1056"/>
      <c r="S12" s="1058"/>
      <c r="T12" s="723" t="s">
        <v>761</v>
      </c>
      <c r="U12" s="1056"/>
      <c r="V12" s="1058"/>
      <c r="W12" s="723" t="s">
        <v>761</v>
      </c>
      <c r="X12" s="1056"/>
      <c r="Y12" s="1058"/>
      <c r="Z12" s="723" t="s">
        <v>761</v>
      </c>
      <c r="AA12" s="1056"/>
      <c r="AB12" s="1058"/>
      <c r="AC12" s="723" t="s">
        <v>761</v>
      </c>
      <c r="AD12" s="703"/>
      <c r="AE12" s="703"/>
      <c r="AF12" s="703"/>
      <c r="AG12" s="703"/>
      <c r="AH12" s="703"/>
      <c r="AI12" s="703"/>
      <c r="AJ12" s="703"/>
      <c r="AK12" s="703"/>
      <c r="AL12" s="703"/>
      <c r="AM12" s="703"/>
      <c r="AN12" s="703"/>
      <c r="AO12" s="703"/>
      <c r="AP12" s="703"/>
      <c r="AQ12" s="703"/>
      <c r="AR12" s="703"/>
      <c r="AS12" s="703"/>
      <c r="AT12" s="703"/>
      <c r="AU12" s="703"/>
      <c r="AV12" s="703"/>
      <c r="AW12" s="703"/>
      <c r="AX12" s="703"/>
      <c r="AY12" s="703"/>
      <c r="AZ12" s="703"/>
      <c r="BA12" s="703"/>
      <c r="BB12" s="703"/>
      <c r="BC12" s="703"/>
      <c r="BD12" s="703"/>
      <c r="BE12" s="703"/>
      <c r="BF12" s="703"/>
      <c r="BG12" s="703"/>
      <c r="BH12" s="703"/>
      <c r="BI12" s="703"/>
      <c r="BJ12" s="703"/>
      <c r="BK12" s="703"/>
      <c r="BL12" s="703"/>
      <c r="BM12" s="703"/>
      <c r="BN12" s="703"/>
      <c r="BO12" s="703"/>
      <c r="BP12" s="703"/>
      <c r="BQ12" s="703"/>
      <c r="BR12" s="703"/>
      <c r="BS12" s="703"/>
      <c r="BT12" s="703"/>
      <c r="BU12" s="703"/>
      <c r="BV12" s="703"/>
      <c r="BW12" s="703"/>
      <c r="BX12" s="703"/>
      <c r="BY12" s="703"/>
      <c r="BZ12" s="703"/>
      <c r="CA12" s="703"/>
      <c r="CB12" s="703"/>
      <c r="CC12" s="703"/>
      <c r="CD12" s="703"/>
      <c r="CE12" s="703"/>
      <c r="CF12" s="703"/>
      <c r="CG12" s="703"/>
      <c r="CH12" s="703"/>
      <c r="CI12" s="703"/>
      <c r="CJ12" s="703"/>
      <c r="CK12" s="703"/>
      <c r="CL12" s="703"/>
      <c r="CM12" s="703"/>
      <c r="CN12" s="703"/>
      <c r="CO12" s="703"/>
      <c r="CP12" s="703"/>
      <c r="CQ12" s="703"/>
      <c r="CR12" s="703"/>
      <c r="CS12" s="703"/>
      <c r="CT12" s="703"/>
      <c r="CU12" s="703"/>
      <c r="CV12" s="703"/>
      <c r="CW12" s="703"/>
      <c r="CX12" s="703"/>
      <c r="CY12" s="703"/>
      <c r="CZ12" s="703"/>
      <c r="DA12" s="703"/>
      <c r="DB12" s="703"/>
      <c r="DC12" s="703"/>
      <c r="DD12" s="703"/>
      <c r="DE12" s="703"/>
      <c r="DF12" s="703"/>
      <c r="DG12" s="703"/>
      <c r="DH12" s="703"/>
      <c r="DI12" s="703"/>
      <c r="DJ12" s="703"/>
      <c r="DK12" s="703"/>
      <c r="DL12" s="703"/>
      <c r="DM12" s="703"/>
      <c r="DN12" s="703"/>
      <c r="DO12" s="703"/>
      <c r="DP12" s="703"/>
      <c r="DQ12" s="703"/>
      <c r="DR12" s="703"/>
      <c r="DS12" s="703"/>
      <c r="DT12" s="703"/>
      <c r="DU12" s="703"/>
      <c r="DV12" s="703"/>
      <c r="DW12" s="703"/>
      <c r="DX12" s="703"/>
      <c r="DY12" s="703"/>
      <c r="DZ12" s="703"/>
      <c r="EA12" s="703"/>
      <c r="EB12" s="703"/>
      <c r="EC12" s="703"/>
      <c r="ED12" s="703"/>
      <c r="EE12" s="703"/>
      <c r="EF12" s="703"/>
      <c r="EG12" s="703"/>
      <c r="EH12" s="703"/>
      <c r="EI12" s="703"/>
      <c r="EJ12" s="703"/>
      <c r="EK12" s="703"/>
      <c r="EL12" s="703"/>
      <c r="EM12" s="703"/>
      <c r="EN12" s="703"/>
      <c r="EO12" s="703"/>
      <c r="EP12" s="703"/>
      <c r="EQ12" s="703"/>
      <c r="ER12" s="703"/>
      <c r="ES12" s="703"/>
      <c r="ET12" s="703"/>
      <c r="EU12" s="703"/>
      <c r="EV12" s="703"/>
      <c r="EW12" s="703"/>
      <c r="EX12" s="703"/>
      <c r="EY12" s="703"/>
      <c r="EZ12" s="703"/>
      <c r="FA12" s="703"/>
      <c r="FB12" s="703"/>
      <c r="FC12" s="703"/>
      <c r="FD12" s="703"/>
      <c r="FE12" s="703"/>
      <c r="FF12" s="703"/>
      <c r="FG12" s="703"/>
      <c r="FH12" s="703"/>
      <c r="FI12" s="703"/>
      <c r="FJ12" s="703"/>
      <c r="FK12" s="703"/>
      <c r="FL12" s="703"/>
      <c r="FM12" s="703"/>
      <c r="FN12" s="703"/>
      <c r="FO12" s="703"/>
      <c r="FP12" s="703"/>
      <c r="FQ12" s="703"/>
      <c r="FR12" s="703"/>
      <c r="FS12" s="703"/>
      <c r="FT12" s="703"/>
      <c r="FU12" s="703"/>
      <c r="FV12" s="703"/>
      <c r="FW12" s="703"/>
      <c r="FX12" s="703"/>
      <c r="FY12" s="704"/>
    </row>
    <row r="13" spans="1:181" s="705" customFormat="1" ht="17.25" customHeight="1">
      <c r="A13" s="833" t="s">
        <v>723</v>
      </c>
      <c r="B13" s="834"/>
      <c r="C13" s="835" t="s">
        <v>1080</v>
      </c>
      <c r="D13" s="836"/>
      <c r="E13" s="837"/>
      <c r="F13" s="838"/>
      <c r="G13" s="838"/>
      <c r="H13" s="837"/>
      <c r="I13" s="722"/>
      <c r="J13" s="685"/>
      <c r="K13" s="621"/>
      <c r="L13" s="620"/>
      <c r="M13" s="685"/>
      <c r="N13" s="685"/>
      <c r="O13" s="620"/>
      <c r="P13" s="685"/>
      <c r="Q13" s="685"/>
      <c r="R13" s="620"/>
      <c r="S13" s="685"/>
      <c r="T13" s="685"/>
      <c r="U13" s="620"/>
      <c r="V13" s="685"/>
      <c r="W13" s="685"/>
      <c r="X13" s="620"/>
      <c r="Y13" s="685"/>
      <c r="Z13" s="685"/>
      <c r="AA13" s="620"/>
      <c r="AB13" s="685"/>
      <c r="AC13" s="685"/>
      <c r="AD13" s="703"/>
      <c r="AE13" s="703"/>
      <c r="AF13" s="703"/>
      <c r="AG13" s="703"/>
      <c r="AH13" s="703"/>
      <c r="AI13" s="703"/>
      <c r="AJ13" s="703"/>
      <c r="AK13" s="703"/>
      <c r="AL13" s="703"/>
      <c r="AM13" s="703"/>
      <c r="AN13" s="703"/>
      <c r="AO13" s="703"/>
      <c r="AP13" s="703"/>
      <c r="AQ13" s="703"/>
      <c r="AR13" s="703"/>
      <c r="AS13" s="703"/>
      <c r="AT13" s="703"/>
      <c r="AU13" s="703"/>
      <c r="AV13" s="703"/>
      <c r="AW13" s="703"/>
      <c r="AX13" s="703"/>
      <c r="AY13" s="703"/>
      <c r="AZ13" s="703"/>
      <c r="BA13" s="703"/>
      <c r="BB13" s="703"/>
      <c r="BC13" s="703"/>
      <c r="BD13" s="703"/>
      <c r="BE13" s="703"/>
      <c r="BF13" s="703"/>
      <c r="BG13" s="703"/>
      <c r="BH13" s="703"/>
      <c r="BI13" s="703"/>
      <c r="BJ13" s="703"/>
      <c r="BK13" s="703"/>
      <c r="BL13" s="703"/>
      <c r="BM13" s="703"/>
      <c r="BN13" s="703"/>
      <c r="BO13" s="703"/>
      <c r="BP13" s="703"/>
      <c r="BQ13" s="703"/>
      <c r="BR13" s="703"/>
      <c r="BS13" s="703"/>
      <c r="BT13" s="703"/>
      <c r="BU13" s="703"/>
      <c r="BV13" s="703"/>
      <c r="BW13" s="703"/>
      <c r="BX13" s="703"/>
      <c r="BY13" s="703"/>
      <c r="BZ13" s="703"/>
      <c r="CA13" s="703"/>
      <c r="CB13" s="703"/>
      <c r="CC13" s="703"/>
      <c r="CD13" s="703"/>
      <c r="CE13" s="703"/>
      <c r="CF13" s="703"/>
      <c r="CG13" s="703"/>
      <c r="CH13" s="703"/>
      <c r="CI13" s="703"/>
      <c r="CJ13" s="703"/>
      <c r="CK13" s="703"/>
      <c r="CL13" s="703"/>
      <c r="CM13" s="703"/>
      <c r="CN13" s="703"/>
      <c r="CO13" s="703"/>
      <c r="CP13" s="703"/>
      <c r="CQ13" s="703"/>
      <c r="CR13" s="703"/>
      <c r="CS13" s="703"/>
      <c r="CT13" s="703"/>
      <c r="CU13" s="703"/>
      <c r="CV13" s="703"/>
      <c r="CW13" s="703"/>
      <c r="CX13" s="703"/>
      <c r="CY13" s="703"/>
      <c r="CZ13" s="703"/>
      <c r="DA13" s="703"/>
      <c r="DB13" s="703"/>
      <c r="DC13" s="703"/>
      <c r="DD13" s="703"/>
      <c r="DE13" s="703"/>
      <c r="DF13" s="703"/>
      <c r="DG13" s="703"/>
      <c r="DH13" s="703"/>
      <c r="DI13" s="703"/>
      <c r="DJ13" s="703"/>
      <c r="DK13" s="703"/>
      <c r="DL13" s="703"/>
      <c r="DM13" s="703"/>
      <c r="DN13" s="703"/>
      <c r="DO13" s="703"/>
      <c r="DP13" s="703"/>
      <c r="DQ13" s="703"/>
      <c r="DR13" s="703"/>
      <c r="DS13" s="703"/>
      <c r="DT13" s="703"/>
      <c r="DU13" s="703"/>
      <c r="DV13" s="703"/>
      <c r="DW13" s="703"/>
      <c r="DX13" s="703"/>
      <c r="DY13" s="703"/>
      <c r="DZ13" s="703"/>
      <c r="EA13" s="703"/>
      <c r="EB13" s="703"/>
      <c r="EC13" s="703"/>
      <c r="ED13" s="703"/>
      <c r="EE13" s="703"/>
      <c r="EF13" s="703"/>
      <c r="EG13" s="703"/>
      <c r="EH13" s="703"/>
      <c r="EI13" s="703"/>
      <c r="EJ13" s="703"/>
      <c r="EK13" s="703"/>
      <c r="EL13" s="703"/>
      <c r="EM13" s="703"/>
      <c r="EN13" s="703"/>
      <c r="EO13" s="703"/>
      <c r="EP13" s="703"/>
      <c r="EQ13" s="703"/>
      <c r="ER13" s="703"/>
      <c r="ES13" s="703"/>
      <c r="ET13" s="703"/>
      <c r="EU13" s="703"/>
      <c r="EV13" s="703"/>
      <c r="EW13" s="703"/>
      <c r="EX13" s="703"/>
      <c r="EY13" s="703"/>
      <c r="EZ13" s="703"/>
      <c r="FA13" s="703"/>
      <c r="FB13" s="703"/>
      <c r="FC13" s="703"/>
      <c r="FD13" s="703"/>
      <c r="FE13" s="703"/>
      <c r="FF13" s="703"/>
      <c r="FG13" s="703"/>
      <c r="FH13" s="703"/>
      <c r="FI13" s="703"/>
      <c r="FJ13" s="703"/>
      <c r="FK13" s="703"/>
      <c r="FL13" s="703"/>
      <c r="FM13" s="703"/>
      <c r="FN13" s="703"/>
      <c r="FO13" s="703"/>
      <c r="FP13" s="703"/>
      <c r="FQ13" s="703"/>
      <c r="FR13" s="703"/>
      <c r="FS13" s="703"/>
      <c r="FT13" s="703"/>
      <c r="FU13" s="703"/>
      <c r="FV13" s="703"/>
      <c r="FW13" s="703"/>
      <c r="FX13" s="703"/>
      <c r="FY13" s="704"/>
    </row>
    <row r="14" spans="1:181" s="705" customFormat="1" ht="86.25" customHeight="1">
      <c r="A14" s="743" t="s">
        <v>724</v>
      </c>
      <c r="B14" s="809" t="s">
        <v>1176</v>
      </c>
      <c r="C14" s="810" t="s">
        <v>1090</v>
      </c>
      <c r="D14" s="811" t="s">
        <v>1091</v>
      </c>
      <c r="E14" s="811">
        <v>3</v>
      </c>
      <c r="F14" s="801">
        <v>394.53</v>
      </c>
      <c r="G14" s="801">
        <f t="shared" ref="G14" si="0">F14*1.2835</f>
        <v>506.379255</v>
      </c>
      <c r="H14" s="742">
        <f>G14*E14</f>
        <v>1519.1377649999999</v>
      </c>
      <c r="I14" s="686">
        <f>J14/E14*100</f>
        <v>0</v>
      </c>
      <c r="J14" s="603">
        <f t="shared" ref="J14" si="1">E14*0%</f>
        <v>0</v>
      </c>
      <c r="K14" s="604">
        <f>J14*E14</f>
        <v>0</v>
      </c>
      <c r="L14" s="611">
        <f>M14/$E14*100</f>
        <v>0</v>
      </c>
      <c r="M14" s="609">
        <f>E14*0%</f>
        <v>0</v>
      </c>
      <c r="N14" s="603">
        <f>M14*F14</f>
        <v>0</v>
      </c>
      <c r="O14" s="605">
        <f>P14/$E14*100</f>
        <v>0</v>
      </c>
      <c r="P14" s="607">
        <f>E14*0%</f>
        <v>0</v>
      </c>
      <c r="Q14" s="701">
        <f>P14*F14</f>
        <v>0</v>
      </c>
      <c r="R14" s="605">
        <f>S14/$E14*100</f>
        <v>0</v>
      </c>
      <c r="S14" s="603">
        <f>M14+J14+P14</f>
        <v>0</v>
      </c>
      <c r="T14" s="603">
        <f t="shared" ref="T14:T18" si="2">TRUNC(S14*H14,2)</f>
        <v>0</v>
      </c>
      <c r="U14" s="605">
        <f>V14/$E14*100</f>
        <v>100</v>
      </c>
      <c r="V14" s="603">
        <f>E14-S14</f>
        <v>3</v>
      </c>
      <c r="W14" s="603">
        <f>V14*F14</f>
        <v>1183.5899999999999</v>
      </c>
      <c r="X14" s="606">
        <f>$Y14/E14</f>
        <v>1</v>
      </c>
      <c r="Y14" s="603">
        <f t="shared" ref="Y14" si="3">E14</f>
        <v>3</v>
      </c>
      <c r="Z14" s="603">
        <f>Y14*H159</f>
        <v>0</v>
      </c>
      <c r="AA14" s="606">
        <f>$AB14/$E14</f>
        <v>1</v>
      </c>
      <c r="AB14" s="603">
        <f t="shared" ref="AB14" si="4">V14</f>
        <v>3</v>
      </c>
      <c r="AC14" s="622">
        <f t="shared" ref="AC14" si="5">(AB14*G14)</f>
        <v>1519.1377649999999</v>
      </c>
      <c r="AD14" s="703" t="s">
        <v>1191</v>
      </c>
      <c r="AE14" s="703"/>
      <c r="AF14" s="703"/>
      <c r="AG14" s="703"/>
      <c r="AH14" s="703"/>
      <c r="AI14" s="703"/>
      <c r="AJ14" s="703"/>
      <c r="AK14" s="703"/>
      <c r="AL14" s="703"/>
      <c r="AM14" s="703"/>
      <c r="AN14" s="703"/>
      <c r="AO14" s="703"/>
      <c r="AP14" s="703"/>
      <c r="AQ14" s="703"/>
      <c r="AR14" s="703"/>
      <c r="AS14" s="703"/>
      <c r="AT14" s="703"/>
      <c r="AU14" s="703"/>
      <c r="AV14" s="703"/>
      <c r="AW14" s="703"/>
      <c r="AX14" s="703"/>
      <c r="AY14" s="703"/>
      <c r="AZ14" s="703"/>
      <c r="BA14" s="703"/>
      <c r="BB14" s="703"/>
      <c r="BC14" s="703"/>
      <c r="BD14" s="703"/>
      <c r="BE14" s="703"/>
      <c r="BF14" s="703"/>
      <c r="BG14" s="703"/>
      <c r="BH14" s="703"/>
      <c r="BI14" s="703"/>
      <c r="BJ14" s="703"/>
      <c r="BK14" s="703"/>
      <c r="BL14" s="703"/>
      <c r="BM14" s="703"/>
      <c r="BN14" s="703"/>
      <c r="BO14" s="703"/>
      <c r="BP14" s="703"/>
      <c r="BQ14" s="703"/>
      <c r="BR14" s="703"/>
      <c r="BS14" s="703"/>
      <c r="BT14" s="703"/>
      <c r="BU14" s="703"/>
      <c r="BV14" s="703"/>
      <c r="BW14" s="703"/>
      <c r="BX14" s="703"/>
      <c r="BY14" s="703"/>
      <c r="BZ14" s="703"/>
      <c r="CA14" s="703"/>
      <c r="CB14" s="703"/>
      <c r="CC14" s="703"/>
      <c r="CD14" s="703"/>
      <c r="CE14" s="703"/>
      <c r="CF14" s="703"/>
      <c r="CG14" s="703"/>
      <c r="CH14" s="703"/>
      <c r="CI14" s="703"/>
      <c r="CJ14" s="703"/>
      <c r="CK14" s="703"/>
      <c r="CL14" s="703"/>
      <c r="CM14" s="703"/>
      <c r="CN14" s="703"/>
      <c r="CO14" s="703"/>
      <c r="CP14" s="703"/>
      <c r="CQ14" s="703"/>
      <c r="CR14" s="703"/>
      <c r="CS14" s="703"/>
      <c r="CT14" s="703"/>
      <c r="CU14" s="703"/>
      <c r="CV14" s="703"/>
      <c r="CW14" s="703"/>
      <c r="CX14" s="703"/>
      <c r="CY14" s="703"/>
      <c r="CZ14" s="703"/>
      <c r="DA14" s="703"/>
      <c r="DB14" s="703"/>
      <c r="DC14" s="703"/>
      <c r="DD14" s="703"/>
      <c r="DE14" s="703"/>
      <c r="DF14" s="703"/>
      <c r="DG14" s="703"/>
      <c r="DH14" s="703"/>
      <c r="DI14" s="703"/>
      <c r="DJ14" s="703"/>
      <c r="DK14" s="703"/>
      <c r="DL14" s="703"/>
      <c r="DM14" s="703"/>
      <c r="DN14" s="703"/>
      <c r="DO14" s="703"/>
      <c r="DP14" s="703"/>
      <c r="DQ14" s="703"/>
      <c r="DR14" s="703"/>
      <c r="DS14" s="703"/>
      <c r="DT14" s="703"/>
      <c r="DU14" s="703"/>
      <c r="DV14" s="703"/>
      <c r="DW14" s="703"/>
      <c r="DX14" s="703"/>
      <c r="DY14" s="703"/>
      <c r="DZ14" s="703"/>
      <c r="EA14" s="703"/>
      <c r="EB14" s="703"/>
      <c r="EC14" s="703"/>
      <c r="ED14" s="703"/>
      <c r="EE14" s="703"/>
      <c r="EF14" s="703"/>
      <c r="EG14" s="703"/>
      <c r="EH14" s="703"/>
      <c r="EI14" s="703"/>
      <c r="EJ14" s="703"/>
      <c r="EK14" s="703"/>
      <c r="EL14" s="703"/>
      <c r="EM14" s="703"/>
      <c r="EN14" s="703"/>
      <c r="EO14" s="703"/>
      <c r="EP14" s="703"/>
      <c r="EQ14" s="703"/>
      <c r="ER14" s="703"/>
      <c r="ES14" s="703"/>
      <c r="ET14" s="703"/>
      <c r="EU14" s="703"/>
      <c r="EV14" s="703"/>
      <c r="EW14" s="703"/>
      <c r="EX14" s="703"/>
      <c r="EY14" s="703"/>
      <c r="EZ14" s="703"/>
      <c r="FA14" s="703"/>
      <c r="FB14" s="703"/>
      <c r="FC14" s="703"/>
      <c r="FD14" s="703"/>
      <c r="FE14" s="703"/>
      <c r="FF14" s="703"/>
      <c r="FG14" s="703"/>
      <c r="FH14" s="703"/>
      <c r="FI14" s="703"/>
      <c r="FJ14" s="703"/>
      <c r="FK14" s="703"/>
      <c r="FL14" s="703"/>
      <c r="FM14" s="703"/>
      <c r="FN14" s="703"/>
      <c r="FO14" s="703"/>
      <c r="FP14" s="703"/>
      <c r="FQ14" s="703"/>
      <c r="FR14" s="703"/>
      <c r="FS14" s="703"/>
      <c r="FT14" s="703"/>
      <c r="FU14" s="703"/>
      <c r="FV14" s="703"/>
      <c r="FW14" s="703"/>
      <c r="FX14" s="703"/>
      <c r="FY14" s="704"/>
    </row>
    <row r="15" spans="1:181" s="705" customFormat="1" ht="22.5" customHeight="1">
      <c r="A15" s="840"/>
      <c r="B15" s="841"/>
      <c r="C15" s="842"/>
      <c r="D15" s="843"/>
      <c r="E15" s="844"/>
      <c r="F15" s="845" t="s">
        <v>667</v>
      </c>
      <c r="G15" s="845"/>
      <c r="H15" s="846">
        <f>SUM(H14:H14)</f>
        <v>1519.1377649999999</v>
      </c>
      <c r="I15" s="1038" t="s">
        <v>667</v>
      </c>
      <c r="J15" s="1074"/>
      <c r="K15" s="614">
        <f>SUM(K14)</f>
        <v>0</v>
      </c>
      <c r="L15" s="1068" t="s">
        <v>667</v>
      </c>
      <c r="M15" s="1048"/>
      <c r="N15" s="615">
        <f>SUM(N14)</f>
        <v>0</v>
      </c>
      <c r="O15" s="1068" t="s">
        <v>667</v>
      </c>
      <c r="P15" s="1048"/>
      <c r="Q15" s="615">
        <f>SUM(Q14)</f>
        <v>0</v>
      </c>
      <c r="R15" s="1049" t="s">
        <v>667</v>
      </c>
      <c r="S15" s="1050"/>
      <c r="T15" s="773">
        <f>SUM(T14)</f>
        <v>0</v>
      </c>
      <c r="U15" s="1049" t="s">
        <v>667</v>
      </c>
      <c r="V15" s="1050"/>
      <c r="W15" s="618">
        <f>SUM(W14)</f>
        <v>1183.5899999999999</v>
      </c>
      <c r="X15" s="1053" t="s">
        <v>667</v>
      </c>
      <c r="Y15" s="1054"/>
      <c r="Z15" s="616">
        <f>SUM(Z14)</f>
        <v>0</v>
      </c>
      <c r="AA15" s="1053" t="s">
        <v>667</v>
      </c>
      <c r="AB15" s="1054"/>
      <c r="AC15" s="617">
        <f>SUM(AC14:AC14)</f>
        <v>1519.1377649999999</v>
      </c>
      <c r="AD15" s="703"/>
      <c r="AE15" s="703"/>
      <c r="AF15" s="703"/>
      <c r="AG15" s="703"/>
      <c r="AH15" s="703"/>
      <c r="AI15" s="703"/>
      <c r="AJ15" s="703"/>
      <c r="AK15" s="703"/>
      <c r="AL15" s="703"/>
      <c r="AM15" s="703"/>
      <c r="AN15" s="703"/>
      <c r="AO15" s="703"/>
      <c r="AP15" s="703"/>
      <c r="AQ15" s="703"/>
      <c r="AR15" s="703"/>
      <c r="AS15" s="703"/>
      <c r="AT15" s="703"/>
      <c r="AU15" s="703"/>
      <c r="AV15" s="703"/>
      <c r="AW15" s="703"/>
      <c r="AX15" s="703"/>
      <c r="AY15" s="703"/>
      <c r="AZ15" s="703"/>
      <c r="BA15" s="703"/>
      <c r="BB15" s="703"/>
      <c r="BC15" s="703"/>
      <c r="BD15" s="703"/>
      <c r="BE15" s="703"/>
      <c r="BF15" s="703"/>
      <c r="BG15" s="703"/>
      <c r="BH15" s="703"/>
      <c r="BI15" s="703"/>
      <c r="BJ15" s="703"/>
      <c r="BK15" s="703"/>
      <c r="BL15" s="703"/>
      <c r="BM15" s="703"/>
      <c r="BN15" s="703"/>
      <c r="BO15" s="703"/>
      <c r="BP15" s="703"/>
      <c r="BQ15" s="703"/>
      <c r="BR15" s="703"/>
      <c r="BS15" s="703"/>
      <c r="BT15" s="703"/>
      <c r="BU15" s="703"/>
      <c r="BV15" s="703"/>
      <c r="BW15" s="703"/>
      <c r="BX15" s="703"/>
      <c r="BY15" s="703"/>
      <c r="BZ15" s="703"/>
      <c r="CA15" s="703"/>
      <c r="CB15" s="703"/>
      <c r="CC15" s="703"/>
      <c r="CD15" s="703"/>
      <c r="CE15" s="703"/>
      <c r="CF15" s="703"/>
      <c r="CG15" s="703"/>
      <c r="CH15" s="703"/>
      <c r="CI15" s="703"/>
      <c r="CJ15" s="703"/>
      <c r="CK15" s="703"/>
      <c r="CL15" s="703"/>
      <c r="CM15" s="703"/>
      <c r="CN15" s="703"/>
      <c r="CO15" s="703"/>
      <c r="CP15" s="703"/>
      <c r="CQ15" s="703"/>
      <c r="CR15" s="703"/>
      <c r="CS15" s="703"/>
      <c r="CT15" s="703"/>
      <c r="CU15" s="703"/>
      <c r="CV15" s="703"/>
      <c r="CW15" s="703"/>
      <c r="CX15" s="703"/>
      <c r="CY15" s="703"/>
      <c r="CZ15" s="703"/>
      <c r="DA15" s="703"/>
      <c r="DB15" s="703"/>
      <c r="DC15" s="703"/>
      <c r="DD15" s="703"/>
      <c r="DE15" s="703"/>
      <c r="DF15" s="703"/>
      <c r="DG15" s="703"/>
      <c r="DH15" s="703"/>
      <c r="DI15" s="703"/>
      <c r="DJ15" s="703"/>
      <c r="DK15" s="703"/>
      <c r="DL15" s="703"/>
      <c r="DM15" s="703"/>
      <c r="DN15" s="703"/>
      <c r="DO15" s="703"/>
      <c r="DP15" s="703"/>
      <c r="DQ15" s="703"/>
      <c r="DR15" s="703"/>
      <c r="DS15" s="703"/>
      <c r="DT15" s="703"/>
      <c r="DU15" s="703"/>
      <c r="DV15" s="703"/>
      <c r="DW15" s="703"/>
      <c r="DX15" s="703"/>
      <c r="DY15" s="703"/>
      <c r="DZ15" s="703"/>
      <c r="EA15" s="703"/>
      <c r="EB15" s="703"/>
      <c r="EC15" s="703"/>
      <c r="ED15" s="703"/>
      <c r="EE15" s="703"/>
      <c r="EF15" s="703"/>
      <c r="EG15" s="703"/>
      <c r="EH15" s="703"/>
      <c r="EI15" s="703"/>
      <c r="EJ15" s="703"/>
      <c r="EK15" s="703"/>
      <c r="EL15" s="703"/>
      <c r="EM15" s="703"/>
      <c r="EN15" s="703"/>
      <c r="EO15" s="703"/>
      <c r="EP15" s="703"/>
      <c r="EQ15" s="703"/>
      <c r="ER15" s="703"/>
      <c r="ES15" s="703"/>
      <c r="ET15" s="703"/>
      <c r="EU15" s="703"/>
      <c r="EV15" s="703"/>
      <c r="EW15" s="703"/>
      <c r="EX15" s="703"/>
      <c r="EY15" s="703"/>
      <c r="EZ15" s="703"/>
      <c r="FA15" s="703"/>
      <c r="FB15" s="703"/>
      <c r="FC15" s="703"/>
      <c r="FD15" s="703"/>
      <c r="FE15" s="703"/>
      <c r="FF15" s="703"/>
      <c r="FG15" s="703"/>
      <c r="FH15" s="703"/>
      <c r="FI15" s="703"/>
      <c r="FJ15" s="703"/>
      <c r="FK15" s="703"/>
      <c r="FL15" s="703"/>
      <c r="FM15" s="703"/>
      <c r="FN15" s="703"/>
      <c r="FO15" s="703"/>
      <c r="FP15" s="703"/>
      <c r="FQ15" s="703"/>
      <c r="FR15" s="703"/>
      <c r="FS15" s="703"/>
      <c r="FT15" s="703"/>
      <c r="FU15" s="703"/>
      <c r="FV15" s="703"/>
      <c r="FW15" s="703"/>
      <c r="FX15" s="703"/>
      <c r="FY15" s="704"/>
    </row>
    <row r="16" spans="1:181" s="705" customFormat="1" ht="22.5" customHeight="1">
      <c r="A16" s="839" t="s">
        <v>825</v>
      </c>
      <c r="B16" s="732"/>
      <c r="C16" s="736" t="s">
        <v>1093</v>
      </c>
      <c r="D16" s="733"/>
      <c r="E16" s="734"/>
      <c r="F16" s="735"/>
      <c r="G16" s="735"/>
      <c r="H16" s="735"/>
      <c r="I16" s="746"/>
      <c r="J16" s="634"/>
      <c r="K16" s="624"/>
      <c r="L16" s="623"/>
      <c r="M16" s="634"/>
      <c r="N16" s="634"/>
      <c r="O16" s="1045"/>
      <c r="P16" s="1046"/>
      <c r="Q16" s="634"/>
      <c r="R16" s="633"/>
      <c r="S16" s="634"/>
      <c r="T16" s="619"/>
      <c r="U16" s="633"/>
      <c r="V16" s="634"/>
      <c r="W16" s="634"/>
      <c r="X16" s="1051"/>
      <c r="Y16" s="1052"/>
      <c r="Z16" s="631"/>
      <c r="AA16" s="1051"/>
      <c r="AB16" s="1052"/>
      <c r="AC16" s="632"/>
      <c r="AD16" s="703"/>
      <c r="AE16" s="703"/>
      <c r="AF16" s="703"/>
      <c r="AG16" s="703"/>
      <c r="AH16" s="703"/>
      <c r="AI16" s="703"/>
      <c r="AJ16" s="703"/>
      <c r="AK16" s="703"/>
      <c r="AL16" s="703"/>
      <c r="AM16" s="703"/>
      <c r="AN16" s="703"/>
      <c r="AO16" s="703"/>
      <c r="AP16" s="703"/>
      <c r="AQ16" s="703"/>
      <c r="AR16" s="703"/>
      <c r="AS16" s="703"/>
      <c r="AT16" s="703"/>
      <c r="AU16" s="703"/>
      <c r="AV16" s="703"/>
      <c r="AW16" s="703"/>
      <c r="AX16" s="703"/>
      <c r="AY16" s="703"/>
      <c r="AZ16" s="703"/>
      <c r="BA16" s="703"/>
      <c r="BB16" s="703"/>
      <c r="BC16" s="703"/>
      <c r="BD16" s="703"/>
      <c r="BE16" s="703"/>
      <c r="BF16" s="703"/>
      <c r="BG16" s="703"/>
      <c r="BH16" s="703"/>
      <c r="BI16" s="703"/>
      <c r="BJ16" s="703"/>
      <c r="BK16" s="703"/>
      <c r="BL16" s="703"/>
      <c r="BM16" s="703"/>
      <c r="BN16" s="703"/>
      <c r="BO16" s="703"/>
      <c r="BP16" s="703"/>
      <c r="BQ16" s="703"/>
      <c r="BR16" s="703"/>
      <c r="BS16" s="703"/>
      <c r="BT16" s="703"/>
      <c r="BU16" s="703"/>
      <c r="BV16" s="703"/>
      <c r="BW16" s="703"/>
      <c r="BX16" s="703"/>
      <c r="BY16" s="703"/>
      <c r="BZ16" s="703"/>
      <c r="CA16" s="703"/>
      <c r="CB16" s="703"/>
      <c r="CC16" s="703"/>
      <c r="CD16" s="703"/>
      <c r="CE16" s="703"/>
      <c r="CF16" s="703"/>
      <c r="CG16" s="703"/>
      <c r="CH16" s="703"/>
      <c r="CI16" s="703"/>
      <c r="CJ16" s="703"/>
      <c r="CK16" s="703"/>
      <c r="CL16" s="703"/>
      <c r="CM16" s="703"/>
      <c r="CN16" s="703"/>
      <c r="CO16" s="703"/>
      <c r="CP16" s="703"/>
      <c r="CQ16" s="703"/>
      <c r="CR16" s="703"/>
      <c r="CS16" s="703"/>
      <c r="CT16" s="703"/>
      <c r="CU16" s="703"/>
      <c r="CV16" s="703"/>
      <c r="CW16" s="703"/>
      <c r="CX16" s="703"/>
      <c r="CY16" s="703"/>
      <c r="CZ16" s="703"/>
      <c r="DA16" s="703"/>
      <c r="DB16" s="703"/>
      <c r="DC16" s="703"/>
      <c r="DD16" s="703"/>
      <c r="DE16" s="703"/>
      <c r="DF16" s="703"/>
      <c r="DG16" s="703"/>
      <c r="DH16" s="703"/>
      <c r="DI16" s="703"/>
      <c r="DJ16" s="703"/>
      <c r="DK16" s="703"/>
      <c r="DL16" s="703"/>
      <c r="DM16" s="703"/>
      <c r="DN16" s="703"/>
      <c r="DO16" s="703"/>
      <c r="DP16" s="703"/>
      <c r="DQ16" s="703"/>
      <c r="DR16" s="703"/>
      <c r="DS16" s="703"/>
      <c r="DT16" s="703"/>
      <c r="DU16" s="703"/>
      <c r="DV16" s="703"/>
      <c r="DW16" s="703"/>
      <c r="DX16" s="703"/>
      <c r="DY16" s="703"/>
      <c r="DZ16" s="703"/>
      <c r="EA16" s="703"/>
      <c r="EB16" s="703"/>
      <c r="EC16" s="703"/>
      <c r="ED16" s="703"/>
      <c r="EE16" s="703"/>
      <c r="EF16" s="703"/>
      <c r="EG16" s="703"/>
      <c r="EH16" s="703"/>
      <c r="EI16" s="703"/>
      <c r="EJ16" s="703"/>
      <c r="EK16" s="703"/>
      <c r="EL16" s="703"/>
      <c r="EM16" s="703"/>
      <c r="EN16" s="703"/>
      <c r="EO16" s="703"/>
      <c r="EP16" s="703"/>
      <c r="EQ16" s="703"/>
      <c r="ER16" s="703"/>
      <c r="ES16" s="703"/>
      <c r="ET16" s="703"/>
      <c r="EU16" s="703"/>
      <c r="EV16" s="703"/>
      <c r="EW16" s="703"/>
      <c r="EX16" s="703"/>
      <c r="EY16" s="703"/>
      <c r="EZ16" s="703"/>
      <c r="FA16" s="703"/>
      <c r="FB16" s="703"/>
      <c r="FC16" s="703"/>
      <c r="FD16" s="703"/>
      <c r="FE16" s="703"/>
      <c r="FF16" s="703"/>
      <c r="FG16" s="703"/>
      <c r="FH16" s="703"/>
      <c r="FI16" s="703"/>
      <c r="FJ16" s="703"/>
      <c r="FK16" s="703"/>
      <c r="FL16" s="703"/>
      <c r="FM16" s="703"/>
      <c r="FN16" s="703"/>
      <c r="FO16" s="703"/>
      <c r="FP16" s="703"/>
      <c r="FQ16" s="703"/>
      <c r="FR16" s="703"/>
      <c r="FS16" s="703"/>
      <c r="FT16" s="703"/>
      <c r="FU16" s="703"/>
      <c r="FV16" s="703"/>
      <c r="FW16" s="703"/>
      <c r="FX16" s="703"/>
      <c r="FY16" s="704"/>
    </row>
    <row r="17" spans="1:181" s="705" customFormat="1" ht="41.25" customHeight="1">
      <c r="A17" s="743" t="s">
        <v>783</v>
      </c>
      <c r="B17" s="809">
        <v>72897</v>
      </c>
      <c r="C17" s="810" t="s">
        <v>1177</v>
      </c>
      <c r="D17" s="811" t="s">
        <v>1085</v>
      </c>
      <c r="E17" s="811">
        <v>170</v>
      </c>
      <c r="F17" s="801">
        <v>17.190000000000001</v>
      </c>
      <c r="G17" s="801">
        <f>F17*1.2835</f>
        <v>22.063365000000005</v>
      </c>
      <c r="H17" s="742">
        <f>G17*E17</f>
        <v>3750.7720500000009</v>
      </c>
      <c r="I17" s="686">
        <f>J17/E17*100</f>
        <v>0</v>
      </c>
      <c r="J17" s="603">
        <f t="shared" ref="J17:J18" si="6">E17*0%</f>
        <v>0</v>
      </c>
      <c r="K17" s="604">
        <f>J17*E17</f>
        <v>0</v>
      </c>
      <c r="L17" s="611">
        <f t="shared" ref="L17:L18" si="7">M17/$E17*100</f>
        <v>0</v>
      </c>
      <c r="M17" s="609">
        <f t="shared" ref="M17:M18" si="8">E17*0%</f>
        <v>0</v>
      </c>
      <c r="N17" s="603">
        <f>M17*F17</f>
        <v>0</v>
      </c>
      <c r="O17" s="605">
        <f t="shared" ref="O17:O18" si="9">P17/$E17*100</f>
        <v>0</v>
      </c>
      <c r="P17" s="607">
        <f t="shared" ref="P17:P18" si="10">E17*0%</f>
        <v>0</v>
      </c>
      <c r="Q17" s="701">
        <f>P17*F17</f>
        <v>0</v>
      </c>
      <c r="R17" s="605">
        <f t="shared" ref="R17:R18" si="11">S17/$E17*100</f>
        <v>0</v>
      </c>
      <c r="S17" s="603">
        <f t="shared" ref="S17:S18" si="12">M17+J17+P17</f>
        <v>0</v>
      </c>
      <c r="T17" s="603">
        <f t="shared" si="2"/>
        <v>0</v>
      </c>
      <c r="U17" s="605">
        <f t="shared" ref="U17:U18" si="13">V17/$E17*100</f>
        <v>100</v>
      </c>
      <c r="V17" s="603">
        <f>E17-S17</f>
        <v>170</v>
      </c>
      <c r="W17" s="603">
        <f>V17*F17</f>
        <v>2922.3</v>
      </c>
      <c r="X17" s="606">
        <f>$Y17/E17</f>
        <v>1</v>
      </c>
      <c r="Y17" s="603">
        <f t="shared" ref="Y17:Y18" si="14">E17</f>
        <v>170</v>
      </c>
      <c r="Z17" s="603">
        <f>Y17*H162</f>
        <v>0</v>
      </c>
      <c r="AA17" s="606">
        <f>$AB17/$E17</f>
        <v>1</v>
      </c>
      <c r="AB17" s="603">
        <f t="shared" ref="AB17:AB18" si="15">V17</f>
        <v>170</v>
      </c>
      <c r="AC17" s="622">
        <f>(AB17*G17)</f>
        <v>3750.7720500000009</v>
      </c>
      <c r="AD17" s="703"/>
      <c r="AE17" s="703"/>
      <c r="AF17" s="703"/>
      <c r="AG17" s="703"/>
      <c r="AH17" s="703"/>
      <c r="AI17" s="703"/>
      <c r="AJ17" s="703"/>
      <c r="AK17" s="703"/>
      <c r="AL17" s="703"/>
      <c r="AM17" s="703"/>
      <c r="AN17" s="703"/>
      <c r="AO17" s="703"/>
      <c r="AP17" s="703"/>
      <c r="AQ17" s="703"/>
      <c r="AR17" s="703"/>
      <c r="AS17" s="703"/>
      <c r="AT17" s="703"/>
      <c r="AU17" s="703"/>
      <c r="AV17" s="703"/>
      <c r="AW17" s="703"/>
      <c r="AX17" s="703"/>
      <c r="AY17" s="703"/>
      <c r="AZ17" s="703"/>
      <c r="BA17" s="703"/>
      <c r="BB17" s="703"/>
      <c r="BC17" s="703"/>
      <c r="BD17" s="703"/>
      <c r="BE17" s="703"/>
      <c r="BF17" s="703"/>
      <c r="BG17" s="703"/>
      <c r="BH17" s="703"/>
      <c r="BI17" s="703"/>
      <c r="BJ17" s="703"/>
      <c r="BK17" s="703"/>
      <c r="BL17" s="703"/>
      <c r="BM17" s="703"/>
      <c r="BN17" s="703"/>
      <c r="BO17" s="703"/>
      <c r="BP17" s="703"/>
      <c r="BQ17" s="703"/>
      <c r="BR17" s="703"/>
      <c r="BS17" s="703"/>
      <c r="BT17" s="703"/>
      <c r="BU17" s="703"/>
      <c r="BV17" s="703"/>
      <c r="BW17" s="703"/>
      <c r="BX17" s="703"/>
      <c r="BY17" s="703"/>
      <c r="BZ17" s="703"/>
      <c r="CA17" s="703"/>
      <c r="CB17" s="703"/>
      <c r="CC17" s="703"/>
      <c r="CD17" s="703"/>
      <c r="CE17" s="703"/>
      <c r="CF17" s="703"/>
      <c r="CG17" s="703"/>
      <c r="CH17" s="703"/>
      <c r="CI17" s="703"/>
      <c r="CJ17" s="703"/>
      <c r="CK17" s="703"/>
      <c r="CL17" s="703"/>
      <c r="CM17" s="703"/>
      <c r="CN17" s="703"/>
      <c r="CO17" s="703"/>
      <c r="CP17" s="703"/>
      <c r="CQ17" s="703"/>
      <c r="CR17" s="703"/>
      <c r="CS17" s="703"/>
      <c r="CT17" s="703"/>
      <c r="CU17" s="703"/>
      <c r="CV17" s="703"/>
      <c r="CW17" s="703"/>
      <c r="CX17" s="703"/>
      <c r="CY17" s="703"/>
      <c r="CZ17" s="703"/>
      <c r="DA17" s="703"/>
      <c r="DB17" s="703"/>
      <c r="DC17" s="703"/>
      <c r="DD17" s="703"/>
      <c r="DE17" s="703"/>
      <c r="DF17" s="703"/>
      <c r="DG17" s="703"/>
      <c r="DH17" s="703"/>
      <c r="DI17" s="703"/>
      <c r="DJ17" s="703"/>
      <c r="DK17" s="703"/>
      <c r="DL17" s="703"/>
      <c r="DM17" s="703"/>
      <c r="DN17" s="703"/>
      <c r="DO17" s="703"/>
      <c r="DP17" s="703"/>
      <c r="DQ17" s="703"/>
      <c r="DR17" s="703"/>
      <c r="DS17" s="703"/>
      <c r="DT17" s="703"/>
      <c r="DU17" s="703"/>
      <c r="DV17" s="703"/>
      <c r="DW17" s="703"/>
      <c r="DX17" s="703"/>
      <c r="DY17" s="703"/>
      <c r="DZ17" s="703"/>
      <c r="EA17" s="703"/>
      <c r="EB17" s="703"/>
      <c r="EC17" s="703"/>
      <c r="ED17" s="703"/>
      <c r="EE17" s="703"/>
      <c r="EF17" s="703"/>
      <c r="EG17" s="703"/>
      <c r="EH17" s="703"/>
      <c r="EI17" s="703"/>
      <c r="EJ17" s="703"/>
      <c r="EK17" s="703"/>
      <c r="EL17" s="703"/>
      <c r="EM17" s="703"/>
      <c r="EN17" s="703"/>
      <c r="EO17" s="703"/>
      <c r="EP17" s="703"/>
      <c r="EQ17" s="703"/>
      <c r="ER17" s="703"/>
      <c r="ES17" s="703"/>
      <c r="ET17" s="703"/>
      <c r="EU17" s="703"/>
      <c r="EV17" s="703"/>
      <c r="EW17" s="703"/>
      <c r="EX17" s="703"/>
      <c r="EY17" s="703"/>
      <c r="EZ17" s="703"/>
      <c r="FA17" s="703"/>
      <c r="FB17" s="703"/>
      <c r="FC17" s="703"/>
      <c r="FD17" s="703"/>
      <c r="FE17" s="703"/>
      <c r="FF17" s="703"/>
      <c r="FG17" s="703"/>
      <c r="FH17" s="703"/>
      <c r="FI17" s="703"/>
      <c r="FJ17" s="703"/>
      <c r="FK17" s="703"/>
      <c r="FL17" s="703"/>
      <c r="FM17" s="703"/>
      <c r="FN17" s="703"/>
      <c r="FO17" s="703"/>
      <c r="FP17" s="703"/>
      <c r="FQ17" s="703"/>
      <c r="FR17" s="703"/>
      <c r="FS17" s="703"/>
      <c r="FT17" s="703"/>
      <c r="FU17" s="703"/>
      <c r="FV17" s="703"/>
      <c r="FW17" s="703"/>
      <c r="FX17" s="703"/>
      <c r="FY17" s="704"/>
    </row>
    <row r="18" spans="1:181" s="705" customFormat="1" ht="42.75" customHeight="1">
      <c r="A18" s="743" t="s">
        <v>1092</v>
      </c>
      <c r="B18" s="809">
        <v>72899</v>
      </c>
      <c r="C18" s="810" t="s">
        <v>1064</v>
      </c>
      <c r="D18" s="811" t="s">
        <v>1085</v>
      </c>
      <c r="E18" s="811">
        <v>170</v>
      </c>
      <c r="F18" s="801">
        <v>5.29</v>
      </c>
      <c r="G18" s="801">
        <f>F18*1.2835</f>
        <v>6.7897150000000002</v>
      </c>
      <c r="H18" s="742">
        <f>G18*E18</f>
        <v>1154.25155</v>
      </c>
      <c r="I18" s="686">
        <f>J18/E18*100</f>
        <v>0</v>
      </c>
      <c r="J18" s="603">
        <f t="shared" si="6"/>
        <v>0</v>
      </c>
      <c r="K18" s="604">
        <f>J18*E18</f>
        <v>0</v>
      </c>
      <c r="L18" s="611">
        <f t="shared" si="7"/>
        <v>0</v>
      </c>
      <c r="M18" s="609">
        <f t="shared" si="8"/>
        <v>0</v>
      </c>
      <c r="N18" s="603">
        <f>M18*F18</f>
        <v>0</v>
      </c>
      <c r="O18" s="605">
        <f t="shared" si="9"/>
        <v>0</v>
      </c>
      <c r="P18" s="607">
        <f t="shared" si="10"/>
        <v>0</v>
      </c>
      <c r="Q18" s="701">
        <f>P18*F18</f>
        <v>0</v>
      </c>
      <c r="R18" s="605">
        <f t="shared" si="11"/>
        <v>0</v>
      </c>
      <c r="S18" s="603">
        <f t="shared" si="12"/>
        <v>0</v>
      </c>
      <c r="T18" s="603">
        <f t="shared" si="2"/>
        <v>0</v>
      </c>
      <c r="U18" s="605">
        <f t="shared" si="13"/>
        <v>100</v>
      </c>
      <c r="V18" s="603">
        <f>E18-S18</f>
        <v>170</v>
      </c>
      <c r="W18" s="603">
        <f>V18*F18</f>
        <v>899.3</v>
      </c>
      <c r="X18" s="606">
        <f>$Y18/E18</f>
        <v>1</v>
      </c>
      <c r="Y18" s="603">
        <f t="shared" si="14"/>
        <v>170</v>
      </c>
      <c r="Z18" s="603">
        <f>Y18*H163</f>
        <v>0</v>
      </c>
      <c r="AA18" s="606">
        <f>$AB18/$E18</f>
        <v>1</v>
      </c>
      <c r="AB18" s="603">
        <f t="shared" si="15"/>
        <v>170</v>
      </c>
      <c r="AC18" s="622">
        <f>(AB18*G18)</f>
        <v>1154.25155</v>
      </c>
      <c r="AD18" s="703"/>
      <c r="AE18" s="703"/>
      <c r="AF18" s="703"/>
      <c r="AG18" s="703"/>
      <c r="AH18" s="703"/>
      <c r="AI18" s="703"/>
      <c r="AJ18" s="703"/>
      <c r="AK18" s="703"/>
      <c r="AL18" s="703"/>
      <c r="AM18" s="703"/>
      <c r="AN18" s="703"/>
      <c r="AO18" s="703"/>
      <c r="AP18" s="703"/>
      <c r="AQ18" s="703"/>
      <c r="AR18" s="703"/>
      <c r="AS18" s="703"/>
      <c r="AT18" s="703"/>
      <c r="AU18" s="703"/>
      <c r="AV18" s="703"/>
      <c r="AW18" s="703"/>
      <c r="AX18" s="703"/>
      <c r="AY18" s="703"/>
      <c r="AZ18" s="703"/>
      <c r="BA18" s="703"/>
      <c r="BB18" s="703"/>
      <c r="BC18" s="703"/>
      <c r="BD18" s="703"/>
      <c r="BE18" s="703"/>
      <c r="BF18" s="703"/>
      <c r="BG18" s="703"/>
      <c r="BH18" s="703"/>
      <c r="BI18" s="703"/>
      <c r="BJ18" s="703"/>
      <c r="BK18" s="703"/>
      <c r="BL18" s="703"/>
      <c r="BM18" s="703"/>
      <c r="BN18" s="703"/>
      <c r="BO18" s="703"/>
      <c r="BP18" s="703"/>
      <c r="BQ18" s="703"/>
      <c r="BR18" s="703"/>
      <c r="BS18" s="703"/>
      <c r="BT18" s="703"/>
      <c r="BU18" s="703"/>
      <c r="BV18" s="703"/>
      <c r="BW18" s="703"/>
      <c r="BX18" s="703"/>
      <c r="BY18" s="703"/>
      <c r="BZ18" s="703"/>
      <c r="CA18" s="703"/>
      <c r="CB18" s="703"/>
      <c r="CC18" s="703"/>
      <c r="CD18" s="703"/>
      <c r="CE18" s="703"/>
      <c r="CF18" s="703"/>
      <c r="CG18" s="703"/>
      <c r="CH18" s="703"/>
      <c r="CI18" s="703"/>
      <c r="CJ18" s="703"/>
      <c r="CK18" s="703"/>
      <c r="CL18" s="703"/>
      <c r="CM18" s="703"/>
      <c r="CN18" s="703"/>
      <c r="CO18" s="703"/>
      <c r="CP18" s="703"/>
      <c r="CQ18" s="703"/>
      <c r="CR18" s="703"/>
      <c r="CS18" s="703"/>
      <c r="CT18" s="703"/>
      <c r="CU18" s="703"/>
      <c r="CV18" s="703"/>
      <c r="CW18" s="703"/>
      <c r="CX18" s="703"/>
      <c r="CY18" s="703"/>
      <c r="CZ18" s="703"/>
      <c r="DA18" s="703"/>
      <c r="DB18" s="703"/>
      <c r="DC18" s="703"/>
      <c r="DD18" s="703"/>
      <c r="DE18" s="703"/>
      <c r="DF18" s="703"/>
      <c r="DG18" s="703"/>
      <c r="DH18" s="703"/>
      <c r="DI18" s="703"/>
      <c r="DJ18" s="703"/>
      <c r="DK18" s="703"/>
      <c r="DL18" s="703"/>
      <c r="DM18" s="703"/>
      <c r="DN18" s="703"/>
      <c r="DO18" s="703"/>
      <c r="DP18" s="703"/>
      <c r="DQ18" s="703"/>
      <c r="DR18" s="703"/>
      <c r="DS18" s="703"/>
      <c r="DT18" s="703"/>
      <c r="DU18" s="703"/>
      <c r="DV18" s="703"/>
      <c r="DW18" s="703"/>
      <c r="DX18" s="703"/>
      <c r="DY18" s="703"/>
      <c r="DZ18" s="703"/>
      <c r="EA18" s="703"/>
      <c r="EB18" s="703"/>
      <c r="EC18" s="703"/>
      <c r="ED18" s="703"/>
      <c r="EE18" s="703"/>
      <c r="EF18" s="703"/>
      <c r="EG18" s="703"/>
      <c r="EH18" s="703"/>
      <c r="EI18" s="703"/>
      <c r="EJ18" s="703"/>
      <c r="EK18" s="703"/>
      <c r="EL18" s="703"/>
      <c r="EM18" s="703"/>
      <c r="EN18" s="703"/>
      <c r="EO18" s="703"/>
      <c r="EP18" s="703"/>
      <c r="EQ18" s="703"/>
      <c r="ER18" s="703"/>
      <c r="ES18" s="703"/>
      <c r="ET18" s="703"/>
      <c r="EU18" s="703"/>
      <c r="EV18" s="703"/>
      <c r="EW18" s="703"/>
      <c r="EX18" s="703"/>
      <c r="EY18" s="703"/>
      <c r="EZ18" s="703"/>
      <c r="FA18" s="703"/>
      <c r="FB18" s="703"/>
      <c r="FC18" s="703"/>
      <c r="FD18" s="703"/>
      <c r="FE18" s="703"/>
      <c r="FF18" s="703"/>
      <c r="FG18" s="703"/>
      <c r="FH18" s="703"/>
      <c r="FI18" s="703"/>
      <c r="FJ18" s="703"/>
      <c r="FK18" s="703"/>
      <c r="FL18" s="703"/>
      <c r="FM18" s="703"/>
      <c r="FN18" s="703"/>
      <c r="FO18" s="703"/>
      <c r="FP18" s="703"/>
      <c r="FQ18" s="703"/>
      <c r="FR18" s="703"/>
      <c r="FS18" s="703"/>
      <c r="FT18" s="703"/>
      <c r="FU18" s="703"/>
      <c r="FV18" s="703"/>
      <c r="FW18" s="703"/>
      <c r="FX18" s="703"/>
      <c r="FY18" s="704"/>
    </row>
    <row r="19" spans="1:181" s="705" customFormat="1" ht="19.5" customHeight="1">
      <c r="A19" s="840"/>
      <c r="B19" s="841"/>
      <c r="C19" s="842"/>
      <c r="D19" s="843"/>
      <c r="E19" s="844"/>
      <c r="F19" s="845" t="s">
        <v>667</v>
      </c>
      <c r="G19" s="845"/>
      <c r="H19" s="846">
        <f>SUM(H17:H18)</f>
        <v>4905.0236000000004</v>
      </c>
      <c r="I19" s="1038" t="s">
        <v>667</v>
      </c>
      <c r="J19" s="1074"/>
      <c r="K19" s="614">
        <f>SUM(K17:K18)</f>
        <v>0</v>
      </c>
      <c r="L19" s="1068" t="s">
        <v>667</v>
      </c>
      <c r="M19" s="1048"/>
      <c r="N19" s="615">
        <f>SUM(N17:N18)</f>
        <v>0</v>
      </c>
      <c r="O19" s="1068" t="s">
        <v>667</v>
      </c>
      <c r="P19" s="1048"/>
      <c r="Q19" s="615">
        <f>SUM(Q17:Q18)</f>
        <v>0</v>
      </c>
      <c r="R19" s="1049" t="s">
        <v>667</v>
      </c>
      <c r="S19" s="1050"/>
      <c r="T19" s="773">
        <f>SUM(T17:T18)</f>
        <v>0</v>
      </c>
      <c r="U19" s="1049" t="s">
        <v>667</v>
      </c>
      <c r="V19" s="1050"/>
      <c r="W19" s="618">
        <f>SUM(W17:W18)</f>
        <v>3821.6000000000004</v>
      </c>
      <c r="X19" s="1053" t="s">
        <v>667</v>
      </c>
      <c r="Y19" s="1054"/>
      <c r="Z19" s="616">
        <f>SUM(Z17:Z18)</f>
        <v>0</v>
      </c>
      <c r="AA19" s="1053" t="s">
        <v>667</v>
      </c>
      <c r="AB19" s="1054"/>
      <c r="AC19" s="617">
        <f>SUM(AC17:AC18)</f>
        <v>4905.0236000000004</v>
      </c>
      <c r="AD19" s="706"/>
      <c r="AE19" s="703"/>
      <c r="AF19" s="703"/>
      <c r="AG19" s="703"/>
      <c r="AH19" s="703"/>
      <c r="AI19" s="703"/>
      <c r="AJ19" s="703"/>
      <c r="AK19" s="703"/>
      <c r="AL19" s="703"/>
      <c r="AM19" s="703"/>
      <c r="AN19" s="703"/>
      <c r="AO19" s="703"/>
      <c r="AP19" s="703"/>
      <c r="AQ19" s="703"/>
      <c r="AR19" s="703"/>
      <c r="AS19" s="703"/>
      <c r="AT19" s="703"/>
      <c r="AU19" s="703"/>
      <c r="AV19" s="703"/>
      <c r="AW19" s="703"/>
      <c r="AX19" s="703"/>
      <c r="AY19" s="703"/>
      <c r="AZ19" s="703"/>
      <c r="BA19" s="703"/>
      <c r="BB19" s="703"/>
      <c r="BC19" s="703"/>
      <c r="BD19" s="703"/>
      <c r="BE19" s="703"/>
      <c r="BF19" s="703"/>
      <c r="BG19" s="703"/>
      <c r="BH19" s="703"/>
      <c r="BI19" s="703"/>
      <c r="BJ19" s="703"/>
      <c r="BK19" s="703"/>
      <c r="BL19" s="703"/>
      <c r="BM19" s="703"/>
      <c r="BN19" s="703"/>
      <c r="BO19" s="703"/>
      <c r="BP19" s="703"/>
      <c r="BQ19" s="703"/>
      <c r="BR19" s="703"/>
      <c r="BS19" s="703"/>
      <c r="BT19" s="703"/>
      <c r="BU19" s="703"/>
      <c r="BV19" s="703"/>
      <c r="BW19" s="703"/>
      <c r="BX19" s="703"/>
      <c r="BY19" s="703"/>
      <c r="BZ19" s="703"/>
      <c r="CA19" s="703"/>
      <c r="CB19" s="703"/>
      <c r="CC19" s="703"/>
      <c r="CD19" s="703"/>
      <c r="CE19" s="703"/>
      <c r="CF19" s="703"/>
      <c r="CG19" s="703"/>
      <c r="CH19" s="703"/>
      <c r="CI19" s="703"/>
      <c r="CJ19" s="703"/>
      <c r="CK19" s="703"/>
      <c r="CL19" s="703"/>
      <c r="CM19" s="703"/>
      <c r="CN19" s="703"/>
      <c r="CO19" s="703"/>
      <c r="CP19" s="703"/>
      <c r="CQ19" s="703"/>
      <c r="CR19" s="703"/>
      <c r="CS19" s="703"/>
      <c r="CT19" s="703"/>
      <c r="CU19" s="703"/>
      <c r="CV19" s="703"/>
      <c r="CW19" s="703"/>
      <c r="CX19" s="703"/>
      <c r="CY19" s="703"/>
      <c r="CZ19" s="703"/>
      <c r="DA19" s="703"/>
      <c r="DB19" s="703"/>
      <c r="DC19" s="703"/>
      <c r="DD19" s="703"/>
      <c r="DE19" s="703"/>
      <c r="DF19" s="703"/>
      <c r="DG19" s="703"/>
      <c r="DH19" s="703"/>
      <c r="DI19" s="703"/>
      <c r="DJ19" s="703"/>
      <c r="DK19" s="703"/>
      <c r="DL19" s="703"/>
      <c r="DM19" s="703"/>
      <c r="DN19" s="703"/>
      <c r="DO19" s="703"/>
      <c r="DP19" s="703"/>
      <c r="DQ19" s="703"/>
      <c r="DR19" s="703"/>
      <c r="DS19" s="703"/>
      <c r="DT19" s="703"/>
      <c r="DU19" s="703"/>
      <c r="DV19" s="703"/>
      <c r="DW19" s="703"/>
      <c r="DX19" s="703"/>
      <c r="DY19" s="703"/>
      <c r="DZ19" s="703"/>
      <c r="EA19" s="703"/>
      <c r="EB19" s="703"/>
      <c r="EC19" s="703"/>
      <c r="ED19" s="703"/>
      <c r="EE19" s="703"/>
      <c r="EF19" s="703"/>
      <c r="EG19" s="703"/>
      <c r="EH19" s="703"/>
      <c r="EI19" s="703"/>
      <c r="EJ19" s="703"/>
      <c r="EK19" s="703"/>
      <c r="EL19" s="703"/>
      <c r="EM19" s="703"/>
      <c r="EN19" s="703"/>
      <c r="EO19" s="703"/>
      <c r="EP19" s="703"/>
      <c r="EQ19" s="703"/>
      <c r="ER19" s="703"/>
      <c r="ES19" s="703"/>
      <c r="ET19" s="703"/>
      <c r="EU19" s="703"/>
      <c r="EV19" s="703"/>
      <c r="EW19" s="703"/>
      <c r="EX19" s="703"/>
      <c r="EY19" s="703"/>
      <c r="EZ19" s="703"/>
      <c r="FA19" s="703"/>
      <c r="FB19" s="703"/>
      <c r="FC19" s="703"/>
      <c r="FD19" s="703"/>
      <c r="FE19" s="703"/>
      <c r="FF19" s="703"/>
      <c r="FG19" s="703"/>
      <c r="FH19" s="703"/>
      <c r="FI19" s="703"/>
      <c r="FJ19" s="703"/>
      <c r="FK19" s="703"/>
      <c r="FL19" s="703"/>
      <c r="FM19" s="703"/>
      <c r="FN19" s="703"/>
      <c r="FO19" s="703"/>
      <c r="FP19" s="703"/>
      <c r="FQ19" s="703"/>
      <c r="FR19" s="703"/>
      <c r="FS19" s="703"/>
      <c r="FT19" s="703"/>
      <c r="FU19" s="703"/>
      <c r="FV19" s="703"/>
      <c r="FW19" s="703"/>
      <c r="FX19" s="703"/>
      <c r="FY19" s="704"/>
    </row>
    <row r="20" spans="1:181" s="705" customFormat="1" ht="19.5" customHeight="1">
      <c r="A20" s="839" t="s">
        <v>784</v>
      </c>
      <c r="B20" s="732"/>
      <c r="C20" s="736" t="s">
        <v>1087</v>
      </c>
      <c r="D20" s="733"/>
      <c r="E20" s="734"/>
      <c r="F20" s="795"/>
      <c r="G20" s="795"/>
      <c r="H20" s="795"/>
      <c r="I20" s="722"/>
      <c r="J20" s="634"/>
      <c r="K20" s="624"/>
      <c r="L20" s="623"/>
      <c r="M20" s="634"/>
      <c r="N20" s="634"/>
      <c r="O20" s="1045"/>
      <c r="P20" s="1046"/>
      <c r="Q20" s="634"/>
      <c r="R20" s="633"/>
      <c r="S20" s="634"/>
      <c r="T20" s="619"/>
      <c r="U20" s="633"/>
      <c r="V20" s="634"/>
      <c r="W20" s="634"/>
      <c r="X20" s="1051"/>
      <c r="Y20" s="1052"/>
      <c r="Z20" s="631"/>
      <c r="AA20" s="1051"/>
      <c r="AB20" s="1052"/>
      <c r="AC20" s="632"/>
      <c r="AD20" s="703"/>
      <c r="AE20" s="703"/>
      <c r="AF20" s="703"/>
      <c r="AG20" s="703"/>
      <c r="AH20" s="703"/>
      <c r="AI20" s="703"/>
      <c r="AJ20" s="703"/>
      <c r="AK20" s="703"/>
      <c r="AL20" s="703"/>
      <c r="AM20" s="703"/>
      <c r="AN20" s="703"/>
      <c r="AO20" s="703"/>
      <c r="AP20" s="703"/>
      <c r="AQ20" s="703"/>
      <c r="AR20" s="703"/>
      <c r="AS20" s="703"/>
      <c r="AT20" s="703"/>
      <c r="AU20" s="703"/>
      <c r="AV20" s="703"/>
      <c r="AW20" s="703"/>
      <c r="AX20" s="703"/>
      <c r="AY20" s="703"/>
      <c r="AZ20" s="703"/>
      <c r="BA20" s="703"/>
      <c r="BB20" s="703"/>
      <c r="BC20" s="703"/>
      <c r="BD20" s="703"/>
      <c r="BE20" s="703"/>
      <c r="BF20" s="703"/>
      <c r="BG20" s="703"/>
      <c r="BH20" s="703"/>
      <c r="BI20" s="703"/>
      <c r="BJ20" s="703"/>
      <c r="BK20" s="703"/>
      <c r="BL20" s="703"/>
      <c r="BM20" s="703"/>
      <c r="BN20" s="703"/>
      <c r="BO20" s="703"/>
      <c r="BP20" s="703"/>
      <c r="BQ20" s="703"/>
      <c r="BR20" s="703"/>
      <c r="BS20" s="703"/>
      <c r="BT20" s="703"/>
      <c r="BU20" s="703"/>
      <c r="BV20" s="703"/>
      <c r="BW20" s="703"/>
      <c r="BX20" s="703"/>
      <c r="BY20" s="703"/>
      <c r="BZ20" s="703"/>
      <c r="CA20" s="703"/>
      <c r="CB20" s="703"/>
      <c r="CC20" s="703"/>
      <c r="CD20" s="703"/>
      <c r="CE20" s="703"/>
      <c r="CF20" s="703"/>
      <c r="CG20" s="703"/>
      <c r="CH20" s="703"/>
      <c r="CI20" s="703"/>
      <c r="CJ20" s="703"/>
      <c r="CK20" s="703"/>
      <c r="CL20" s="703"/>
      <c r="CM20" s="703"/>
      <c r="CN20" s="703"/>
      <c r="CO20" s="703"/>
      <c r="CP20" s="703"/>
      <c r="CQ20" s="703"/>
      <c r="CR20" s="703"/>
      <c r="CS20" s="703"/>
      <c r="CT20" s="703"/>
      <c r="CU20" s="703"/>
      <c r="CV20" s="703"/>
      <c r="CW20" s="703"/>
      <c r="CX20" s="703"/>
      <c r="CY20" s="703"/>
      <c r="CZ20" s="703"/>
      <c r="DA20" s="703"/>
      <c r="DB20" s="703"/>
      <c r="DC20" s="703"/>
      <c r="DD20" s="703"/>
      <c r="DE20" s="703"/>
      <c r="DF20" s="703"/>
      <c r="DG20" s="703"/>
      <c r="DH20" s="703"/>
      <c r="DI20" s="703"/>
      <c r="DJ20" s="703"/>
      <c r="DK20" s="703"/>
      <c r="DL20" s="703"/>
      <c r="DM20" s="703"/>
      <c r="DN20" s="703"/>
      <c r="DO20" s="703"/>
      <c r="DP20" s="703"/>
      <c r="DQ20" s="703"/>
      <c r="DR20" s="703"/>
      <c r="DS20" s="703"/>
      <c r="DT20" s="703"/>
      <c r="DU20" s="703"/>
      <c r="DV20" s="703"/>
      <c r="DW20" s="703"/>
      <c r="DX20" s="703"/>
      <c r="DY20" s="703"/>
      <c r="DZ20" s="703"/>
      <c r="EA20" s="703"/>
      <c r="EB20" s="703"/>
      <c r="EC20" s="703"/>
      <c r="ED20" s="703"/>
      <c r="EE20" s="703"/>
      <c r="EF20" s="703"/>
      <c r="EG20" s="703"/>
      <c r="EH20" s="703"/>
      <c r="EI20" s="703"/>
      <c r="EJ20" s="703"/>
      <c r="EK20" s="703"/>
      <c r="EL20" s="703"/>
      <c r="EM20" s="703"/>
      <c r="EN20" s="703"/>
      <c r="EO20" s="703"/>
      <c r="EP20" s="703"/>
      <c r="EQ20" s="703"/>
      <c r="ER20" s="703"/>
      <c r="ES20" s="703"/>
      <c r="ET20" s="703"/>
      <c r="EU20" s="703"/>
      <c r="EV20" s="703"/>
      <c r="EW20" s="703"/>
      <c r="EX20" s="703"/>
      <c r="EY20" s="703"/>
      <c r="EZ20" s="703"/>
      <c r="FA20" s="703"/>
      <c r="FB20" s="703"/>
      <c r="FC20" s="703"/>
      <c r="FD20" s="703"/>
      <c r="FE20" s="703"/>
      <c r="FF20" s="703"/>
      <c r="FG20" s="703"/>
      <c r="FH20" s="703"/>
      <c r="FI20" s="703"/>
      <c r="FJ20" s="703"/>
      <c r="FK20" s="703"/>
      <c r="FL20" s="703"/>
      <c r="FM20" s="703"/>
      <c r="FN20" s="703"/>
      <c r="FO20" s="703"/>
      <c r="FP20" s="703"/>
      <c r="FQ20" s="703"/>
      <c r="FR20" s="703"/>
      <c r="FS20" s="703"/>
      <c r="FT20" s="703"/>
      <c r="FU20" s="703"/>
      <c r="FV20" s="703"/>
      <c r="FW20" s="703"/>
      <c r="FX20" s="703"/>
      <c r="FY20" s="704"/>
    </row>
    <row r="21" spans="1:181" s="705" customFormat="1" ht="42.75">
      <c r="A21" s="731" t="s">
        <v>785</v>
      </c>
      <c r="B21" s="739">
        <v>94964</v>
      </c>
      <c r="C21" s="740" t="s">
        <v>1198</v>
      </c>
      <c r="D21" s="739" t="s">
        <v>1085</v>
      </c>
      <c r="E21" s="813">
        <v>3.5</v>
      </c>
      <c r="F21" s="813">
        <v>310.54000000000002</v>
      </c>
      <c r="G21" s="801">
        <f>F21*1.2824</f>
        <v>398.23649600000005</v>
      </c>
      <c r="H21" s="813">
        <f>G21*E21</f>
        <v>1393.8277360000002</v>
      </c>
      <c r="I21" s="686">
        <f>J21/E21*100</f>
        <v>0</v>
      </c>
      <c r="J21" s="603">
        <f t="shared" ref="J21" si="16">E21*0%</f>
        <v>0</v>
      </c>
      <c r="K21" s="612">
        <f>J21*F21</f>
        <v>0</v>
      </c>
      <c r="L21" s="608">
        <f t="shared" ref="L21" si="17">M21/$E21*100</f>
        <v>0</v>
      </c>
      <c r="M21" s="516">
        <f t="shared" ref="M21" si="18">E21*0%</f>
        <v>0</v>
      </c>
      <c r="N21" s="603">
        <f>M21*F21</f>
        <v>0</v>
      </c>
      <c r="O21" s="517">
        <f t="shared" ref="O21" si="19">P21/$E21*100</f>
        <v>0</v>
      </c>
      <c r="P21" s="518">
        <f t="shared" ref="P21" si="20">E21*0%</f>
        <v>0</v>
      </c>
      <c r="Q21" s="516">
        <f t="shared" ref="Q21" si="21">TRUNC(P21*$F21,2)</f>
        <v>0</v>
      </c>
      <c r="R21" s="688">
        <f t="shared" ref="R21" si="22">S21/$E21*100</f>
        <v>0</v>
      </c>
      <c r="S21" s="516">
        <f t="shared" ref="S21" si="23">M21+J21+P21</f>
        <v>0</v>
      </c>
      <c r="T21" s="607">
        <f>TRUNC(S21*F21,2)</f>
        <v>0</v>
      </c>
      <c r="U21" s="688">
        <f t="shared" ref="U21:U57" si="24">V21/$E21*100</f>
        <v>100</v>
      </c>
      <c r="V21" s="516">
        <f>E21-S21</f>
        <v>3.5</v>
      </c>
      <c r="W21" s="516">
        <f>V21*F21</f>
        <v>1086.8900000000001</v>
      </c>
      <c r="X21" s="515">
        <f>$Y21/E21</f>
        <v>1</v>
      </c>
      <c r="Y21" s="636">
        <f>E21</f>
        <v>3.5</v>
      </c>
      <c r="Z21" s="603">
        <f>Y21*H166</f>
        <v>0</v>
      </c>
      <c r="AA21" s="594">
        <f>$AB21/$E21</f>
        <v>1</v>
      </c>
      <c r="AB21" s="593">
        <f t="shared" ref="AB21:AB57" si="25">V21</f>
        <v>3.5</v>
      </c>
      <c r="AC21" s="622">
        <f>(AB21*G21)</f>
        <v>1393.8277360000002</v>
      </c>
      <c r="AD21" s="703" t="s">
        <v>1199</v>
      </c>
      <c r="AE21" s="703"/>
      <c r="AF21" s="703"/>
      <c r="AG21" s="703"/>
      <c r="AH21" s="703"/>
      <c r="AI21" s="703"/>
      <c r="AJ21" s="703"/>
      <c r="AK21" s="703"/>
      <c r="AL21" s="703"/>
      <c r="AM21" s="703"/>
      <c r="AN21" s="703"/>
      <c r="AO21" s="703"/>
      <c r="AP21" s="703"/>
      <c r="AQ21" s="703"/>
      <c r="AR21" s="703"/>
      <c r="AS21" s="703"/>
      <c r="AT21" s="703"/>
      <c r="AU21" s="703"/>
      <c r="AV21" s="703"/>
      <c r="AW21" s="703"/>
      <c r="AX21" s="703"/>
      <c r="AY21" s="703"/>
      <c r="AZ21" s="703"/>
      <c r="BA21" s="703"/>
      <c r="BB21" s="703"/>
      <c r="BC21" s="703"/>
      <c r="BD21" s="703"/>
      <c r="BE21" s="703"/>
      <c r="BF21" s="703"/>
      <c r="BG21" s="703"/>
      <c r="BH21" s="703"/>
      <c r="BI21" s="703"/>
      <c r="BJ21" s="703"/>
      <c r="BK21" s="703"/>
      <c r="BL21" s="703"/>
      <c r="BM21" s="703"/>
      <c r="BN21" s="703"/>
      <c r="BO21" s="703"/>
      <c r="BP21" s="703"/>
      <c r="BQ21" s="703"/>
      <c r="BR21" s="703"/>
      <c r="BS21" s="703"/>
      <c r="BT21" s="703"/>
      <c r="BU21" s="703"/>
      <c r="BV21" s="703"/>
      <c r="BW21" s="703"/>
      <c r="BX21" s="703"/>
      <c r="BY21" s="703"/>
      <c r="BZ21" s="703"/>
      <c r="CA21" s="703"/>
      <c r="CB21" s="703"/>
      <c r="CC21" s="703"/>
      <c r="CD21" s="703"/>
      <c r="CE21" s="703"/>
      <c r="CF21" s="703"/>
      <c r="CG21" s="703"/>
      <c r="CH21" s="703"/>
      <c r="CI21" s="703"/>
      <c r="CJ21" s="703"/>
      <c r="CK21" s="703"/>
      <c r="CL21" s="703"/>
      <c r="CM21" s="703"/>
      <c r="CN21" s="703"/>
      <c r="CO21" s="703"/>
      <c r="CP21" s="703"/>
      <c r="CQ21" s="703"/>
      <c r="CR21" s="703"/>
      <c r="CS21" s="703"/>
      <c r="CT21" s="703"/>
      <c r="CU21" s="703"/>
      <c r="CV21" s="703"/>
      <c r="CW21" s="703"/>
      <c r="CX21" s="703"/>
      <c r="CY21" s="703"/>
      <c r="CZ21" s="703"/>
      <c r="DA21" s="703"/>
      <c r="DB21" s="703"/>
      <c r="DC21" s="703"/>
      <c r="DD21" s="703"/>
      <c r="DE21" s="703"/>
      <c r="DF21" s="703"/>
      <c r="DG21" s="703"/>
      <c r="DH21" s="703"/>
      <c r="DI21" s="703"/>
      <c r="DJ21" s="703"/>
      <c r="DK21" s="703"/>
      <c r="DL21" s="703"/>
      <c r="DM21" s="703"/>
      <c r="DN21" s="703"/>
      <c r="DO21" s="703"/>
      <c r="DP21" s="703"/>
      <c r="DQ21" s="703"/>
      <c r="DR21" s="703"/>
      <c r="DS21" s="703"/>
      <c r="DT21" s="703"/>
      <c r="DU21" s="703"/>
      <c r="DV21" s="703"/>
      <c r="DW21" s="703"/>
      <c r="DX21" s="703"/>
      <c r="DY21" s="703"/>
      <c r="DZ21" s="703"/>
      <c r="EA21" s="703"/>
      <c r="EB21" s="703"/>
      <c r="EC21" s="703"/>
      <c r="ED21" s="703"/>
      <c r="EE21" s="703"/>
      <c r="EF21" s="703"/>
      <c r="EG21" s="703"/>
      <c r="EH21" s="703"/>
      <c r="EI21" s="703"/>
      <c r="EJ21" s="703"/>
      <c r="EK21" s="703"/>
      <c r="EL21" s="703"/>
      <c r="EM21" s="703"/>
      <c r="EN21" s="703"/>
      <c r="EO21" s="703"/>
      <c r="EP21" s="703"/>
      <c r="EQ21" s="703"/>
      <c r="ER21" s="703"/>
      <c r="ES21" s="703"/>
      <c r="ET21" s="703"/>
      <c r="EU21" s="703"/>
      <c r="EV21" s="703"/>
      <c r="EW21" s="703"/>
      <c r="EX21" s="703"/>
      <c r="EY21" s="703"/>
      <c r="EZ21" s="703"/>
      <c r="FA21" s="703"/>
      <c r="FB21" s="703"/>
      <c r="FC21" s="703"/>
      <c r="FD21" s="703"/>
      <c r="FE21" s="703"/>
      <c r="FF21" s="703"/>
      <c r="FG21" s="703"/>
      <c r="FH21" s="703"/>
      <c r="FI21" s="703"/>
      <c r="FJ21" s="703"/>
      <c r="FK21" s="703"/>
      <c r="FL21" s="703"/>
      <c r="FM21" s="703"/>
      <c r="FN21" s="703"/>
      <c r="FO21" s="703"/>
      <c r="FP21" s="703"/>
      <c r="FQ21" s="703"/>
      <c r="FR21" s="703"/>
      <c r="FS21" s="703"/>
      <c r="FT21" s="703"/>
      <c r="FU21" s="703"/>
      <c r="FV21" s="703"/>
      <c r="FW21" s="703"/>
      <c r="FX21" s="703"/>
      <c r="FY21" s="704"/>
    </row>
    <row r="22" spans="1:181" s="705" customFormat="1" ht="57">
      <c r="A22" s="731" t="s">
        <v>786</v>
      </c>
      <c r="B22" s="739">
        <v>94990</v>
      </c>
      <c r="C22" s="740" t="s">
        <v>1235</v>
      </c>
      <c r="D22" s="739" t="s">
        <v>1085</v>
      </c>
      <c r="E22" s="813">
        <v>12</v>
      </c>
      <c r="F22" s="813">
        <v>525.12</v>
      </c>
      <c r="G22" s="801">
        <f t="shared" ref="G22:G23" si="26">F22*1.2824</f>
        <v>673.41388800000004</v>
      </c>
      <c r="H22" s="813">
        <f t="shared" ref="H22:H23" si="27">G22*E22</f>
        <v>8080.9666560000005</v>
      </c>
      <c r="I22" s="779"/>
      <c r="J22" s="780"/>
      <c r="K22" s="612"/>
      <c r="L22" s="781"/>
      <c r="M22" s="782"/>
      <c r="N22" s="603"/>
      <c r="O22" s="783"/>
      <c r="P22" s="794"/>
      <c r="Q22" s="516"/>
      <c r="R22" s="748"/>
      <c r="S22" s="782"/>
      <c r="T22" s="607"/>
      <c r="U22" s="748"/>
      <c r="V22" s="782"/>
      <c r="W22" s="516"/>
      <c r="X22" s="784"/>
      <c r="Y22" s="785"/>
      <c r="Z22" s="603"/>
      <c r="AA22" s="594"/>
      <c r="AB22" s="786"/>
      <c r="AC22" s="622"/>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3"/>
      <c r="BU22" s="703"/>
      <c r="BV22" s="703"/>
      <c r="BW22" s="703"/>
      <c r="BX22" s="703"/>
      <c r="BY22" s="703"/>
      <c r="BZ22" s="703"/>
      <c r="CA22" s="703"/>
      <c r="CB22" s="703"/>
      <c r="CC22" s="703"/>
      <c r="CD22" s="703"/>
      <c r="CE22" s="703"/>
      <c r="CF22" s="703"/>
      <c r="CG22" s="703"/>
      <c r="CH22" s="703"/>
      <c r="CI22" s="703"/>
      <c r="CJ22" s="703"/>
      <c r="CK22" s="703"/>
      <c r="CL22" s="703"/>
      <c r="CM22" s="703"/>
      <c r="CN22" s="703"/>
      <c r="CO22" s="703"/>
      <c r="CP22" s="703"/>
      <c r="CQ22" s="703"/>
      <c r="CR22" s="703"/>
      <c r="CS22" s="703"/>
      <c r="CT22" s="703"/>
      <c r="CU22" s="703"/>
      <c r="CV22" s="703"/>
      <c r="CW22" s="703"/>
      <c r="CX22" s="703"/>
      <c r="CY22" s="703"/>
      <c r="CZ22" s="703"/>
      <c r="DA22" s="703"/>
      <c r="DB22" s="703"/>
      <c r="DC22" s="703"/>
      <c r="DD22" s="703"/>
      <c r="DE22" s="703"/>
      <c r="DF22" s="703"/>
      <c r="DG22" s="703"/>
      <c r="DH22" s="703"/>
      <c r="DI22" s="703"/>
      <c r="DJ22" s="703"/>
      <c r="DK22" s="703"/>
      <c r="DL22" s="703"/>
      <c r="DM22" s="703"/>
      <c r="DN22" s="703"/>
      <c r="DO22" s="703"/>
      <c r="DP22" s="703"/>
      <c r="DQ22" s="703"/>
      <c r="DR22" s="703"/>
      <c r="DS22" s="703"/>
      <c r="DT22" s="703"/>
      <c r="DU22" s="703"/>
      <c r="DV22" s="703"/>
      <c r="DW22" s="703"/>
      <c r="DX22" s="703"/>
      <c r="DY22" s="703"/>
      <c r="DZ22" s="703"/>
      <c r="EA22" s="703"/>
      <c r="EB22" s="703"/>
      <c r="EC22" s="703"/>
      <c r="ED22" s="703"/>
      <c r="EE22" s="703"/>
      <c r="EF22" s="703"/>
      <c r="EG22" s="703"/>
      <c r="EH22" s="703"/>
      <c r="EI22" s="703"/>
      <c r="EJ22" s="703"/>
      <c r="EK22" s="703"/>
      <c r="EL22" s="703"/>
      <c r="EM22" s="703"/>
      <c r="EN22" s="703"/>
      <c r="EO22" s="703"/>
      <c r="EP22" s="703"/>
      <c r="EQ22" s="703"/>
      <c r="ER22" s="703"/>
      <c r="ES22" s="703"/>
      <c r="ET22" s="703"/>
      <c r="EU22" s="703"/>
      <c r="EV22" s="703"/>
      <c r="EW22" s="703"/>
      <c r="EX22" s="703"/>
      <c r="EY22" s="703"/>
      <c r="EZ22" s="703"/>
      <c r="FA22" s="703"/>
      <c r="FB22" s="703"/>
      <c r="FC22" s="703"/>
      <c r="FD22" s="703"/>
      <c r="FE22" s="703"/>
      <c r="FF22" s="703"/>
      <c r="FG22" s="703"/>
      <c r="FH22" s="703"/>
      <c r="FI22" s="703"/>
      <c r="FJ22" s="703"/>
      <c r="FK22" s="703"/>
      <c r="FL22" s="703"/>
      <c r="FM22" s="703"/>
      <c r="FN22" s="703"/>
      <c r="FO22" s="703"/>
      <c r="FP22" s="703"/>
      <c r="FQ22" s="703"/>
      <c r="FR22" s="703"/>
      <c r="FS22" s="703"/>
      <c r="FT22" s="703"/>
      <c r="FU22" s="703"/>
      <c r="FV22" s="703"/>
      <c r="FW22" s="703"/>
      <c r="FX22" s="703"/>
      <c r="FY22" s="704"/>
    </row>
    <row r="23" spans="1:181" s="770" customFormat="1" ht="29.25" customHeight="1">
      <c r="A23" s="731" t="s">
        <v>787</v>
      </c>
      <c r="B23" s="739">
        <v>6171</v>
      </c>
      <c r="C23" s="739" t="s">
        <v>1238</v>
      </c>
      <c r="D23" s="739" t="s">
        <v>662</v>
      </c>
      <c r="E23" s="813">
        <v>8</v>
      </c>
      <c r="F23" s="813">
        <v>22.65</v>
      </c>
      <c r="G23" s="801">
        <f t="shared" si="26"/>
        <v>29.046359999999996</v>
      </c>
      <c r="H23" s="813">
        <f t="shared" si="27"/>
        <v>232.37087999999997</v>
      </c>
      <c r="I23" s="888"/>
      <c r="J23" s="889"/>
      <c r="K23" s="890"/>
      <c r="L23" s="891"/>
      <c r="M23" s="892"/>
      <c r="N23" s="893"/>
      <c r="O23" s="894"/>
      <c r="P23" s="895"/>
      <c r="Q23" s="896"/>
      <c r="R23" s="748"/>
      <c r="S23" s="892"/>
      <c r="T23" s="897"/>
      <c r="U23" s="748"/>
      <c r="V23" s="892"/>
      <c r="W23" s="896"/>
      <c r="X23" s="898"/>
      <c r="Y23" s="785"/>
      <c r="Z23" s="893"/>
      <c r="AA23" s="594"/>
      <c r="AB23" s="786"/>
      <c r="AC23" s="899"/>
      <c r="AD23" s="853"/>
      <c r="AE23" s="853"/>
      <c r="AF23" s="853"/>
      <c r="AG23" s="853"/>
      <c r="AH23" s="853"/>
      <c r="AI23" s="853"/>
      <c r="AJ23" s="853"/>
      <c r="AK23" s="853"/>
      <c r="AL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853"/>
      <c r="BP23" s="853"/>
      <c r="BQ23" s="853"/>
      <c r="BR23" s="853"/>
      <c r="BS23" s="853"/>
      <c r="BT23" s="853"/>
      <c r="BU23" s="853"/>
      <c r="BV23" s="853"/>
      <c r="BW23" s="853"/>
      <c r="BX23" s="853"/>
      <c r="BY23" s="853"/>
      <c r="BZ23" s="853"/>
      <c r="CA23" s="853"/>
      <c r="CB23" s="853"/>
      <c r="CC23" s="853"/>
      <c r="CD23" s="853"/>
      <c r="CE23" s="853"/>
      <c r="CF23" s="853"/>
      <c r="CG23" s="853"/>
      <c r="CH23" s="853"/>
      <c r="CI23" s="853"/>
      <c r="CJ23" s="853"/>
      <c r="CK23" s="853"/>
      <c r="CL23" s="853"/>
      <c r="CM23" s="853"/>
      <c r="CN23" s="853"/>
      <c r="CO23" s="853"/>
      <c r="CP23" s="853"/>
      <c r="CQ23" s="853"/>
      <c r="CR23" s="853"/>
      <c r="CS23" s="853"/>
      <c r="CT23" s="853"/>
      <c r="CU23" s="853"/>
      <c r="CV23" s="853"/>
      <c r="CW23" s="853"/>
      <c r="CX23" s="853"/>
      <c r="CY23" s="853"/>
      <c r="CZ23" s="853"/>
      <c r="DA23" s="853"/>
      <c r="DB23" s="853"/>
      <c r="DC23" s="853"/>
      <c r="DD23" s="853"/>
      <c r="DE23" s="853"/>
      <c r="DF23" s="853"/>
      <c r="DG23" s="853"/>
      <c r="DH23" s="853"/>
      <c r="DI23" s="853"/>
      <c r="DJ23" s="853"/>
      <c r="DK23" s="853"/>
      <c r="DL23" s="853"/>
      <c r="DM23" s="853"/>
      <c r="DN23" s="853"/>
      <c r="DO23" s="853"/>
      <c r="DP23" s="853"/>
      <c r="DQ23" s="853"/>
      <c r="DR23" s="853"/>
      <c r="DS23" s="853"/>
      <c r="DT23" s="853"/>
      <c r="DU23" s="853"/>
      <c r="DV23" s="853"/>
      <c r="DW23" s="853"/>
      <c r="DX23" s="853"/>
      <c r="DY23" s="853"/>
      <c r="DZ23" s="853"/>
      <c r="EA23" s="853"/>
      <c r="EB23" s="853"/>
      <c r="EC23" s="853"/>
      <c r="ED23" s="853"/>
      <c r="EE23" s="853"/>
      <c r="EF23" s="853"/>
      <c r="EG23" s="853"/>
      <c r="EH23" s="853"/>
      <c r="EI23" s="853"/>
      <c r="EJ23" s="853"/>
      <c r="EK23" s="853"/>
      <c r="EL23" s="853"/>
      <c r="EM23" s="853"/>
      <c r="EN23" s="853"/>
      <c r="EO23" s="853"/>
      <c r="EP23" s="853"/>
      <c r="EQ23" s="853"/>
      <c r="ER23" s="853"/>
      <c r="ES23" s="853"/>
      <c r="ET23" s="853"/>
      <c r="EU23" s="853"/>
      <c r="EV23" s="853"/>
      <c r="EW23" s="853"/>
      <c r="EX23" s="853"/>
      <c r="EY23" s="853"/>
      <c r="EZ23" s="853"/>
      <c r="FA23" s="853"/>
      <c r="FB23" s="853"/>
      <c r="FC23" s="853"/>
      <c r="FD23" s="853"/>
      <c r="FE23" s="853"/>
      <c r="FF23" s="853"/>
      <c r="FG23" s="853"/>
      <c r="FH23" s="853"/>
      <c r="FI23" s="853"/>
      <c r="FJ23" s="853"/>
      <c r="FK23" s="853"/>
      <c r="FL23" s="853"/>
      <c r="FM23" s="853"/>
      <c r="FN23" s="853"/>
      <c r="FO23" s="853"/>
      <c r="FP23" s="853"/>
      <c r="FQ23" s="853"/>
      <c r="FR23" s="853"/>
      <c r="FS23" s="853"/>
      <c r="FT23" s="853"/>
      <c r="FU23" s="853"/>
      <c r="FV23" s="853"/>
      <c r="FW23" s="853"/>
      <c r="FX23" s="853"/>
      <c r="FY23" s="900"/>
    </row>
    <row r="24" spans="1:181" s="705" customFormat="1" ht="19.5" customHeight="1">
      <c r="A24" s="840"/>
      <c r="B24" s="841"/>
      <c r="C24" s="842"/>
      <c r="D24" s="843"/>
      <c r="E24" s="844"/>
      <c r="F24" s="845" t="s">
        <v>667</v>
      </c>
      <c r="G24" s="845"/>
      <c r="H24" s="846">
        <f>SUM(H21:H23)</f>
        <v>9707.1652720000002</v>
      </c>
      <c r="I24" s="1047" t="s">
        <v>667</v>
      </c>
      <c r="J24" s="1048"/>
      <c r="K24" s="627">
        <f>SUM(K21:K21)</f>
        <v>0</v>
      </c>
      <c r="L24" s="1049" t="s">
        <v>667</v>
      </c>
      <c r="M24" s="1050"/>
      <c r="N24" s="628">
        <f>SUM(N21:N21)</f>
        <v>0</v>
      </c>
      <c r="O24" s="1045" t="s">
        <v>667</v>
      </c>
      <c r="P24" s="1046"/>
      <c r="Q24" s="628">
        <f>SUM(Q21)</f>
        <v>0</v>
      </c>
      <c r="R24" s="1045" t="s">
        <v>667</v>
      </c>
      <c r="S24" s="1046"/>
      <c r="T24" s="616">
        <f>SUM(T21)</f>
        <v>0</v>
      </c>
      <c r="U24" s="1045" t="s">
        <v>667</v>
      </c>
      <c r="V24" s="1046"/>
      <c r="W24" s="684">
        <f>SUM(W21)</f>
        <v>1086.8900000000001</v>
      </c>
      <c r="X24" s="1051" t="s">
        <v>667</v>
      </c>
      <c r="Y24" s="1052"/>
      <c r="Z24" s="631">
        <f>SUM(Z21)</f>
        <v>0</v>
      </c>
      <c r="AA24" s="1051" t="s">
        <v>667</v>
      </c>
      <c r="AB24" s="1052"/>
      <c r="AC24" s="632">
        <f>SUM(AC21)</f>
        <v>1393.8277360000002</v>
      </c>
      <c r="AD24" s="703"/>
      <c r="AE24" s="703"/>
      <c r="AF24" s="703"/>
      <c r="AG24" s="703"/>
      <c r="AH24" s="703"/>
      <c r="AI24" s="703"/>
      <c r="AJ24" s="703"/>
      <c r="AK24" s="703"/>
      <c r="AL24" s="703"/>
      <c r="AM24" s="703"/>
      <c r="AN24" s="703"/>
      <c r="AO24" s="703"/>
      <c r="AP24" s="703"/>
      <c r="AQ24" s="703"/>
      <c r="AR24" s="703"/>
      <c r="AS24" s="703"/>
      <c r="AT24" s="703"/>
      <c r="AU24" s="703"/>
      <c r="AV24" s="703"/>
      <c r="AW24" s="703"/>
      <c r="AX24" s="703"/>
      <c r="AY24" s="703"/>
      <c r="AZ24" s="703"/>
      <c r="BA24" s="703"/>
      <c r="BB24" s="703"/>
      <c r="BC24" s="703"/>
      <c r="BD24" s="703"/>
      <c r="BE24" s="703"/>
      <c r="BF24" s="703"/>
      <c r="BG24" s="703"/>
      <c r="BH24" s="703"/>
      <c r="BI24" s="703"/>
      <c r="BJ24" s="703"/>
      <c r="BK24" s="703"/>
      <c r="BL24" s="703"/>
      <c r="BM24" s="703"/>
      <c r="BN24" s="703"/>
      <c r="BO24" s="703"/>
      <c r="BP24" s="703"/>
      <c r="BQ24" s="703"/>
      <c r="BR24" s="703"/>
      <c r="BS24" s="703"/>
      <c r="BT24" s="703"/>
      <c r="BU24" s="703"/>
      <c r="BV24" s="703"/>
      <c r="BW24" s="703"/>
      <c r="BX24" s="703"/>
      <c r="BY24" s="703"/>
      <c r="BZ24" s="703"/>
      <c r="CA24" s="703"/>
      <c r="CB24" s="703"/>
      <c r="CC24" s="703"/>
      <c r="CD24" s="703"/>
      <c r="CE24" s="703"/>
      <c r="CF24" s="703"/>
      <c r="CG24" s="703"/>
      <c r="CH24" s="703"/>
      <c r="CI24" s="703"/>
      <c r="CJ24" s="703"/>
      <c r="CK24" s="703"/>
      <c r="CL24" s="703"/>
      <c r="CM24" s="703"/>
      <c r="CN24" s="703"/>
      <c r="CO24" s="703"/>
      <c r="CP24" s="703"/>
      <c r="CQ24" s="703"/>
      <c r="CR24" s="703"/>
      <c r="CS24" s="703"/>
      <c r="CT24" s="703"/>
      <c r="CU24" s="703"/>
      <c r="CV24" s="703"/>
      <c r="CW24" s="703"/>
      <c r="CX24" s="703"/>
      <c r="CY24" s="703"/>
      <c r="CZ24" s="703"/>
      <c r="DA24" s="703"/>
      <c r="DB24" s="703"/>
      <c r="DC24" s="703"/>
      <c r="DD24" s="703"/>
      <c r="DE24" s="703"/>
      <c r="DF24" s="703"/>
      <c r="DG24" s="703"/>
      <c r="DH24" s="703"/>
      <c r="DI24" s="703"/>
      <c r="DJ24" s="703"/>
      <c r="DK24" s="703"/>
      <c r="DL24" s="703"/>
      <c r="DM24" s="703"/>
      <c r="DN24" s="703"/>
      <c r="DO24" s="703"/>
      <c r="DP24" s="703"/>
      <c r="DQ24" s="703"/>
      <c r="DR24" s="703"/>
      <c r="DS24" s="703"/>
      <c r="DT24" s="703"/>
      <c r="DU24" s="703"/>
      <c r="DV24" s="703"/>
      <c r="DW24" s="703"/>
      <c r="DX24" s="703"/>
      <c r="DY24" s="703"/>
      <c r="DZ24" s="703"/>
      <c r="EA24" s="703"/>
      <c r="EB24" s="703"/>
      <c r="EC24" s="703"/>
      <c r="ED24" s="703"/>
      <c r="EE24" s="703"/>
      <c r="EF24" s="703"/>
      <c r="EG24" s="703"/>
      <c r="EH24" s="703"/>
      <c r="EI24" s="703"/>
      <c r="EJ24" s="703"/>
      <c r="EK24" s="703"/>
      <c r="EL24" s="703"/>
      <c r="EM24" s="703"/>
      <c r="EN24" s="703"/>
      <c r="EO24" s="703"/>
      <c r="EP24" s="703"/>
      <c r="EQ24" s="703"/>
      <c r="ER24" s="703"/>
      <c r="ES24" s="703"/>
      <c r="ET24" s="703"/>
      <c r="EU24" s="703"/>
      <c r="EV24" s="703"/>
      <c r="EW24" s="703"/>
      <c r="EX24" s="703"/>
      <c r="EY24" s="703"/>
      <c r="EZ24" s="703"/>
      <c r="FA24" s="703"/>
      <c r="FB24" s="703"/>
      <c r="FC24" s="703"/>
      <c r="FD24" s="703"/>
      <c r="FE24" s="703"/>
      <c r="FF24" s="703"/>
      <c r="FG24" s="703"/>
      <c r="FH24" s="703"/>
      <c r="FI24" s="703"/>
      <c r="FJ24" s="703"/>
      <c r="FK24" s="703"/>
      <c r="FL24" s="703"/>
      <c r="FM24" s="703"/>
      <c r="FN24" s="703"/>
      <c r="FO24" s="703"/>
      <c r="FP24" s="703"/>
      <c r="FQ24" s="703"/>
      <c r="FR24" s="703"/>
      <c r="FS24" s="703"/>
      <c r="FT24" s="703"/>
      <c r="FU24" s="703"/>
      <c r="FV24" s="703"/>
      <c r="FW24" s="703"/>
      <c r="FX24" s="703"/>
      <c r="FY24" s="704"/>
    </row>
    <row r="25" spans="1:181" s="705" customFormat="1" ht="19.5" customHeight="1">
      <c r="A25" s="839" t="s">
        <v>676</v>
      </c>
      <c r="B25" s="732"/>
      <c r="C25" s="736" t="s">
        <v>1088</v>
      </c>
      <c r="D25" s="733"/>
      <c r="E25" s="734"/>
      <c r="F25" s="735"/>
      <c r="G25" s="735"/>
      <c r="H25" s="735"/>
      <c r="I25" s="738"/>
      <c r="J25" s="634"/>
      <c r="K25" s="624"/>
      <c r="L25" s="623"/>
      <c r="M25" s="634"/>
      <c r="N25" s="634"/>
      <c r="O25" s="1045"/>
      <c r="P25" s="1046"/>
      <c r="Q25" s="634"/>
      <c r="R25" s="633"/>
      <c r="S25" s="634"/>
      <c r="T25" s="619"/>
      <c r="U25" s="633"/>
      <c r="V25" s="634"/>
      <c r="W25" s="634"/>
      <c r="X25" s="1051"/>
      <c r="Y25" s="1052"/>
      <c r="Z25" s="631"/>
      <c r="AA25" s="1051"/>
      <c r="AB25" s="1052"/>
      <c r="AC25" s="632"/>
      <c r="AD25" s="703"/>
      <c r="AE25" s="703"/>
      <c r="AF25" s="703"/>
      <c r="AG25" s="703"/>
      <c r="AH25" s="703"/>
      <c r="AI25" s="703"/>
      <c r="AJ25" s="703"/>
      <c r="AK25" s="703"/>
      <c r="AL25" s="703"/>
      <c r="AM25" s="703"/>
      <c r="AN25" s="703"/>
      <c r="AO25" s="703"/>
      <c r="AP25" s="703"/>
      <c r="AQ25" s="703"/>
      <c r="AR25" s="703"/>
      <c r="AS25" s="703"/>
      <c r="AT25" s="703"/>
      <c r="AU25" s="703"/>
      <c r="AV25" s="703"/>
      <c r="AW25" s="703"/>
      <c r="AX25" s="703"/>
      <c r="AY25" s="703"/>
      <c r="AZ25" s="703"/>
      <c r="BA25" s="703"/>
      <c r="BB25" s="703"/>
      <c r="BC25" s="703"/>
      <c r="BD25" s="703"/>
      <c r="BE25" s="703"/>
      <c r="BF25" s="703"/>
      <c r="BG25" s="703"/>
      <c r="BH25" s="703"/>
      <c r="BI25" s="703"/>
      <c r="BJ25" s="703"/>
      <c r="BK25" s="703"/>
      <c r="BL25" s="703"/>
      <c r="BM25" s="703"/>
      <c r="BN25" s="703"/>
      <c r="BO25" s="703"/>
      <c r="BP25" s="703"/>
      <c r="BQ25" s="703"/>
      <c r="BR25" s="703"/>
      <c r="BS25" s="703"/>
      <c r="BT25" s="703"/>
      <c r="BU25" s="703"/>
      <c r="BV25" s="703"/>
      <c r="BW25" s="703"/>
      <c r="BX25" s="703"/>
      <c r="BY25" s="703"/>
      <c r="BZ25" s="703"/>
      <c r="CA25" s="703"/>
      <c r="CB25" s="703"/>
      <c r="CC25" s="703"/>
      <c r="CD25" s="703"/>
      <c r="CE25" s="703"/>
      <c r="CF25" s="703"/>
      <c r="CG25" s="703"/>
      <c r="CH25" s="703"/>
      <c r="CI25" s="703"/>
      <c r="CJ25" s="703"/>
      <c r="CK25" s="703"/>
      <c r="CL25" s="703"/>
      <c r="CM25" s="703"/>
      <c r="CN25" s="703"/>
      <c r="CO25" s="703"/>
      <c r="CP25" s="703"/>
      <c r="CQ25" s="703"/>
      <c r="CR25" s="703"/>
      <c r="CS25" s="703"/>
      <c r="CT25" s="703"/>
      <c r="CU25" s="703"/>
      <c r="CV25" s="703"/>
      <c r="CW25" s="703"/>
      <c r="CX25" s="703"/>
      <c r="CY25" s="703"/>
      <c r="CZ25" s="703"/>
      <c r="DA25" s="703"/>
      <c r="DB25" s="703"/>
      <c r="DC25" s="703"/>
      <c r="DD25" s="703"/>
      <c r="DE25" s="703"/>
      <c r="DF25" s="703"/>
      <c r="DG25" s="703"/>
      <c r="DH25" s="703"/>
      <c r="DI25" s="703"/>
      <c r="DJ25" s="703"/>
      <c r="DK25" s="703"/>
      <c r="DL25" s="703"/>
      <c r="DM25" s="703"/>
      <c r="DN25" s="703"/>
      <c r="DO25" s="703"/>
      <c r="DP25" s="703"/>
      <c r="DQ25" s="703"/>
      <c r="DR25" s="703"/>
      <c r="DS25" s="703"/>
      <c r="DT25" s="703"/>
      <c r="DU25" s="703"/>
      <c r="DV25" s="703"/>
      <c r="DW25" s="703"/>
      <c r="DX25" s="703"/>
      <c r="DY25" s="703"/>
      <c r="DZ25" s="703"/>
      <c r="EA25" s="703"/>
      <c r="EB25" s="703"/>
      <c r="EC25" s="703"/>
      <c r="ED25" s="703"/>
      <c r="EE25" s="703"/>
      <c r="EF25" s="703"/>
      <c r="EG25" s="703"/>
      <c r="EH25" s="703"/>
      <c r="EI25" s="703"/>
      <c r="EJ25" s="703"/>
      <c r="EK25" s="703"/>
      <c r="EL25" s="703"/>
      <c r="EM25" s="703"/>
      <c r="EN25" s="703"/>
      <c r="EO25" s="703"/>
      <c r="EP25" s="703"/>
      <c r="EQ25" s="703"/>
      <c r="ER25" s="703"/>
      <c r="ES25" s="703"/>
      <c r="ET25" s="703"/>
      <c r="EU25" s="703"/>
      <c r="EV25" s="703"/>
      <c r="EW25" s="703"/>
      <c r="EX25" s="703"/>
      <c r="EY25" s="703"/>
      <c r="EZ25" s="703"/>
      <c r="FA25" s="703"/>
      <c r="FB25" s="703"/>
      <c r="FC25" s="703"/>
      <c r="FD25" s="703"/>
      <c r="FE25" s="703"/>
      <c r="FF25" s="703"/>
      <c r="FG25" s="703"/>
      <c r="FH25" s="703"/>
      <c r="FI25" s="703"/>
      <c r="FJ25" s="703"/>
      <c r="FK25" s="703"/>
      <c r="FL25" s="703"/>
      <c r="FM25" s="703"/>
      <c r="FN25" s="703"/>
      <c r="FO25" s="703"/>
      <c r="FP25" s="703"/>
      <c r="FQ25" s="703"/>
      <c r="FR25" s="703"/>
      <c r="FS25" s="703"/>
      <c r="FT25" s="703"/>
      <c r="FU25" s="703"/>
      <c r="FV25" s="703"/>
      <c r="FW25" s="703"/>
      <c r="FX25" s="703"/>
      <c r="FY25" s="704"/>
    </row>
    <row r="26" spans="1:181" s="705" customFormat="1" ht="73.5" customHeight="1">
      <c r="A26" s="731" t="s">
        <v>788</v>
      </c>
      <c r="B26" s="739">
        <v>87483</v>
      </c>
      <c r="C26" s="814" t="s">
        <v>1200</v>
      </c>
      <c r="D26" s="739" t="s">
        <v>1086</v>
      </c>
      <c r="E26" s="813">
        <v>60</v>
      </c>
      <c r="F26" s="813">
        <v>42.71</v>
      </c>
      <c r="G26" s="801">
        <f>F26*1.2824</f>
        <v>54.771304000000001</v>
      </c>
      <c r="H26" s="813">
        <f>G26*E26</f>
        <v>3286.2782400000001</v>
      </c>
      <c r="I26" s="686">
        <f>J26/E26*100</f>
        <v>0</v>
      </c>
      <c r="J26" s="603">
        <f t="shared" ref="J26" si="28">E26*0%</f>
        <v>0</v>
      </c>
      <c r="K26" s="612">
        <f>J26*F26</f>
        <v>0</v>
      </c>
      <c r="L26" s="608">
        <f t="shared" ref="L26" si="29">M26/$E26*100</f>
        <v>0</v>
      </c>
      <c r="M26" s="516">
        <f t="shared" ref="M26" si="30">E26*0%</f>
        <v>0</v>
      </c>
      <c r="N26" s="603">
        <f>M26*F26</f>
        <v>0</v>
      </c>
      <c r="O26" s="517">
        <f t="shared" ref="O26" si="31">P26/$E26*100</f>
        <v>0</v>
      </c>
      <c r="P26" s="518">
        <f t="shared" ref="P26" si="32">E26*0%</f>
        <v>0</v>
      </c>
      <c r="Q26" s="516">
        <f t="shared" ref="Q26" si="33">TRUNC(P26*$F26,2)</f>
        <v>0</v>
      </c>
      <c r="R26" s="688">
        <f t="shared" ref="R26" si="34">S26/$E26*100</f>
        <v>0</v>
      </c>
      <c r="S26" s="516">
        <f t="shared" ref="S26" si="35">M26+J26+P26</f>
        <v>0</v>
      </c>
      <c r="T26" s="607">
        <f>TRUNC(S26*F26,2)</f>
        <v>0</v>
      </c>
      <c r="U26" s="688">
        <f t="shared" ref="U26" si="36">V26/$E26*100</f>
        <v>100</v>
      </c>
      <c r="V26" s="516">
        <f>E26-S26</f>
        <v>60</v>
      </c>
      <c r="W26" s="516">
        <f>V26*F26</f>
        <v>2562.6</v>
      </c>
      <c r="X26" s="515">
        <f>$Y26/E26</f>
        <v>1</v>
      </c>
      <c r="Y26" s="636">
        <f t="shared" ref="Y26" si="37">E26</f>
        <v>60</v>
      </c>
      <c r="Z26" s="603">
        <f>Y26*H169</f>
        <v>0</v>
      </c>
      <c r="AA26" s="594">
        <f>$AB26/$E26</f>
        <v>1</v>
      </c>
      <c r="AB26" s="593">
        <f t="shared" ref="AB26" si="38">V26</f>
        <v>60</v>
      </c>
      <c r="AC26" s="622">
        <f>(AB26*G26)</f>
        <v>3286.2782400000001</v>
      </c>
      <c r="AD26" s="703"/>
      <c r="AE26" s="703"/>
      <c r="AF26" s="703"/>
      <c r="AG26" s="703"/>
      <c r="AH26" s="703"/>
      <c r="AI26" s="703"/>
      <c r="AJ26" s="703"/>
      <c r="AK26" s="703"/>
      <c r="AL26" s="703"/>
      <c r="AM26" s="703"/>
      <c r="AN26" s="703"/>
      <c r="AO26" s="703"/>
      <c r="AP26" s="703"/>
      <c r="AQ26" s="703"/>
      <c r="AR26" s="703"/>
      <c r="AS26" s="703"/>
      <c r="AT26" s="703"/>
      <c r="AU26" s="703"/>
      <c r="AV26" s="703"/>
      <c r="AW26" s="703"/>
      <c r="AX26" s="703"/>
      <c r="AY26" s="703"/>
      <c r="AZ26" s="703"/>
      <c r="BA26" s="703"/>
      <c r="BB26" s="703"/>
      <c r="BC26" s="703"/>
      <c r="BD26" s="703"/>
      <c r="BE26" s="703"/>
      <c r="BF26" s="703"/>
      <c r="BG26" s="703"/>
      <c r="BH26" s="703"/>
      <c r="BI26" s="703"/>
      <c r="BJ26" s="703"/>
      <c r="BK26" s="703"/>
      <c r="BL26" s="703"/>
      <c r="BM26" s="703"/>
      <c r="BN26" s="703"/>
      <c r="BO26" s="703"/>
      <c r="BP26" s="703"/>
      <c r="BQ26" s="703"/>
      <c r="BR26" s="703"/>
      <c r="BS26" s="703"/>
      <c r="BT26" s="703"/>
      <c r="BU26" s="703"/>
      <c r="BV26" s="703"/>
      <c r="BW26" s="703"/>
      <c r="BX26" s="703"/>
      <c r="BY26" s="703"/>
      <c r="BZ26" s="703"/>
      <c r="CA26" s="703"/>
      <c r="CB26" s="703"/>
      <c r="CC26" s="703"/>
      <c r="CD26" s="703"/>
      <c r="CE26" s="703"/>
      <c r="CF26" s="703"/>
      <c r="CG26" s="703"/>
      <c r="CH26" s="703"/>
      <c r="CI26" s="703"/>
      <c r="CJ26" s="703"/>
      <c r="CK26" s="703"/>
      <c r="CL26" s="703"/>
      <c r="CM26" s="703"/>
      <c r="CN26" s="703"/>
      <c r="CO26" s="703"/>
      <c r="CP26" s="703"/>
      <c r="CQ26" s="703"/>
      <c r="CR26" s="703"/>
      <c r="CS26" s="703"/>
      <c r="CT26" s="703"/>
      <c r="CU26" s="703"/>
      <c r="CV26" s="703"/>
      <c r="CW26" s="703"/>
      <c r="CX26" s="703"/>
      <c r="CY26" s="703"/>
      <c r="CZ26" s="703"/>
      <c r="DA26" s="703"/>
      <c r="DB26" s="703"/>
      <c r="DC26" s="703"/>
      <c r="DD26" s="703"/>
      <c r="DE26" s="703"/>
      <c r="DF26" s="703"/>
      <c r="DG26" s="703"/>
      <c r="DH26" s="703"/>
      <c r="DI26" s="703"/>
      <c r="DJ26" s="703"/>
      <c r="DK26" s="703"/>
      <c r="DL26" s="703"/>
      <c r="DM26" s="703"/>
      <c r="DN26" s="703"/>
      <c r="DO26" s="703"/>
      <c r="DP26" s="703"/>
      <c r="DQ26" s="703"/>
      <c r="DR26" s="703"/>
      <c r="DS26" s="703"/>
      <c r="DT26" s="703"/>
      <c r="DU26" s="703"/>
      <c r="DV26" s="703"/>
      <c r="DW26" s="703"/>
      <c r="DX26" s="703"/>
      <c r="DY26" s="703"/>
      <c r="DZ26" s="703"/>
      <c r="EA26" s="703"/>
      <c r="EB26" s="703"/>
      <c r="EC26" s="703"/>
      <c r="ED26" s="703"/>
      <c r="EE26" s="703"/>
      <c r="EF26" s="703"/>
      <c r="EG26" s="703"/>
      <c r="EH26" s="703"/>
      <c r="EI26" s="703"/>
      <c r="EJ26" s="703"/>
      <c r="EK26" s="703"/>
      <c r="EL26" s="703"/>
      <c r="EM26" s="703"/>
      <c r="EN26" s="703"/>
      <c r="EO26" s="703"/>
      <c r="EP26" s="703"/>
      <c r="EQ26" s="703"/>
      <c r="ER26" s="703"/>
      <c r="ES26" s="703"/>
      <c r="ET26" s="703"/>
      <c r="EU26" s="703"/>
      <c r="EV26" s="703"/>
      <c r="EW26" s="703"/>
      <c r="EX26" s="703"/>
      <c r="EY26" s="703"/>
      <c r="EZ26" s="703"/>
      <c r="FA26" s="703"/>
      <c r="FB26" s="703"/>
      <c r="FC26" s="703"/>
      <c r="FD26" s="703"/>
      <c r="FE26" s="703"/>
      <c r="FF26" s="703"/>
      <c r="FG26" s="703"/>
      <c r="FH26" s="703"/>
      <c r="FI26" s="703"/>
      <c r="FJ26" s="703"/>
      <c r="FK26" s="703"/>
      <c r="FL26" s="703"/>
      <c r="FM26" s="703"/>
      <c r="FN26" s="703"/>
      <c r="FO26" s="703"/>
      <c r="FP26" s="703"/>
      <c r="FQ26" s="703"/>
      <c r="FR26" s="703"/>
      <c r="FS26" s="703"/>
      <c r="FT26" s="703"/>
      <c r="FU26" s="703"/>
      <c r="FV26" s="703"/>
      <c r="FW26" s="703"/>
      <c r="FX26" s="703"/>
      <c r="FY26" s="704"/>
    </row>
    <row r="27" spans="1:181" s="705" customFormat="1" ht="18" customHeight="1">
      <c r="A27" s="840"/>
      <c r="B27" s="841"/>
      <c r="C27" s="842"/>
      <c r="D27" s="843"/>
      <c r="E27" s="844"/>
      <c r="F27" s="845" t="s">
        <v>667</v>
      </c>
      <c r="G27" s="845"/>
      <c r="H27" s="846">
        <f>SUM(H26:H26)</f>
        <v>3286.2782400000001</v>
      </c>
      <c r="I27" s="1047" t="s">
        <v>667</v>
      </c>
      <c r="J27" s="1048"/>
      <c r="K27" s="627">
        <f>SUM(K26)</f>
        <v>0</v>
      </c>
      <c r="L27" s="1047" t="s">
        <v>667</v>
      </c>
      <c r="M27" s="1048"/>
      <c r="N27" s="627">
        <f>SUM(N26)</f>
        <v>0</v>
      </c>
      <c r="O27" s="1047" t="s">
        <v>667</v>
      </c>
      <c r="P27" s="1048"/>
      <c r="Q27" s="627">
        <f>SUM(Q26)</f>
        <v>0</v>
      </c>
      <c r="R27" s="1045" t="s">
        <v>667</v>
      </c>
      <c r="S27" s="1046"/>
      <c r="T27" s="616">
        <f>SUM(T26)</f>
        <v>0</v>
      </c>
      <c r="U27" s="1045" t="s">
        <v>667</v>
      </c>
      <c r="V27" s="1046"/>
      <c r="W27" s="631">
        <f>SUM(W26)</f>
        <v>2562.6</v>
      </c>
      <c r="X27" s="1051" t="s">
        <v>667</v>
      </c>
      <c r="Y27" s="1052"/>
      <c r="Z27" s="631">
        <f>SUM(Z26)</f>
        <v>0</v>
      </c>
      <c r="AA27" s="1051" t="s">
        <v>667</v>
      </c>
      <c r="AB27" s="1052"/>
      <c r="AC27" s="632">
        <f>SUM(AC26)</f>
        <v>3286.2782400000001</v>
      </c>
      <c r="AD27" s="703"/>
      <c r="AE27" s="703"/>
      <c r="AF27" s="703"/>
      <c r="AG27" s="703"/>
      <c r="AH27" s="703"/>
      <c r="AI27" s="703"/>
      <c r="AJ27" s="703"/>
      <c r="AK27" s="703"/>
      <c r="AL27" s="703"/>
      <c r="AM27" s="703"/>
      <c r="AN27" s="703"/>
      <c r="AO27" s="703"/>
      <c r="AP27" s="703"/>
      <c r="AQ27" s="703"/>
      <c r="AR27" s="703"/>
      <c r="AS27" s="703"/>
      <c r="AT27" s="703"/>
      <c r="AU27" s="703"/>
      <c r="AV27" s="703"/>
      <c r="AW27" s="703"/>
      <c r="AX27" s="703"/>
      <c r="AY27" s="703"/>
      <c r="AZ27" s="703"/>
      <c r="BA27" s="703"/>
      <c r="BB27" s="703"/>
      <c r="BC27" s="703"/>
      <c r="BD27" s="703"/>
      <c r="BE27" s="703"/>
      <c r="BF27" s="703"/>
      <c r="BG27" s="703"/>
      <c r="BH27" s="703"/>
      <c r="BI27" s="703"/>
      <c r="BJ27" s="703"/>
      <c r="BK27" s="703"/>
      <c r="BL27" s="703"/>
      <c r="BM27" s="703"/>
      <c r="BN27" s="703"/>
      <c r="BO27" s="703"/>
      <c r="BP27" s="703"/>
      <c r="BQ27" s="703"/>
      <c r="BR27" s="703"/>
      <c r="BS27" s="703"/>
      <c r="BT27" s="703"/>
      <c r="BU27" s="703"/>
      <c r="BV27" s="703"/>
      <c r="BW27" s="703"/>
      <c r="BX27" s="703"/>
      <c r="BY27" s="703"/>
      <c r="BZ27" s="703"/>
      <c r="CA27" s="703"/>
      <c r="CB27" s="703"/>
      <c r="CC27" s="703"/>
      <c r="CD27" s="703"/>
      <c r="CE27" s="703"/>
      <c r="CF27" s="703"/>
      <c r="CG27" s="703"/>
      <c r="CH27" s="703"/>
      <c r="CI27" s="703"/>
      <c r="CJ27" s="703"/>
      <c r="CK27" s="703"/>
      <c r="CL27" s="703"/>
      <c r="CM27" s="703"/>
      <c r="CN27" s="703"/>
      <c r="CO27" s="703"/>
      <c r="CP27" s="703"/>
      <c r="CQ27" s="703"/>
      <c r="CR27" s="703"/>
      <c r="CS27" s="703"/>
      <c r="CT27" s="703"/>
      <c r="CU27" s="703"/>
      <c r="CV27" s="703"/>
      <c r="CW27" s="703"/>
      <c r="CX27" s="703"/>
      <c r="CY27" s="703"/>
      <c r="CZ27" s="703"/>
      <c r="DA27" s="703"/>
      <c r="DB27" s="703"/>
      <c r="DC27" s="703"/>
      <c r="DD27" s="703"/>
      <c r="DE27" s="703"/>
      <c r="DF27" s="703"/>
      <c r="DG27" s="703"/>
      <c r="DH27" s="703"/>
      <c r="DI27" s="703"/>
      <c r="DJ27" s="703"/>
      <c r="DK27" s="703"/>
      <c r="DL27" s="703"/>
      <c r="DM27" s="703"/>
      <c r="DN27" s="703"/>
      <c r="DO27" s="703"/>
      <c r="DP27" s="703"/>
      <c r="DQ27" s="703"/>
      <c r="DR27" s="703"/>
      <c r="DS27" s="703"/>
      <c r="DT27" s="703"/>
      <c r="DU27" s="703"/>
      <c r="DV27" s="703"/>
      <c r="DW27" s="703"/>
      <c r="DX27" s="703"/>
      <c r="DY27" s="703"/>
      <c r="DZ27" s="703"/>
      <c r="EA27" s="703"/>
      <c r="EB27" s="703"/>
      <c r="EC27" s="703"/>
      <c r="ED27" s="703"/>
      <c r="EE27" s="703"/>
      <c r="EF27" s="703"/>
      <c r="EG27" s="703"/>
      <c r="EH27" s="703"/>
      <c r="EI27" s="703"/>
      <c r="EJ27" s="703"/>
      <c r="EK27" s="703"/>
      <c r="EL27" s="703"/>
      <c r="EM27" s="703"/>
      <c r="EN27" s="703"/>
      <c r="EO27" s="703"/>
      <c r="EP27" s="703"/>
      <c r="EQ27" s="703"/>
      <c r="ER27" s="703"/>
      <c r="ES27" s="703"/>
      <c r="ET27" s="703"/>
      <c r="EU27" s="703"/>
      <c r="EV27" s="703"/>
      <c r="EW27" s="703"/>
      <c r="EX27" s="703"/>
      <c r="EY27" s="703"/>
      <c r="EZ27" s="703"/>
      <c r="FA27" s="703"/>
      <c r="FB27" s="703"/>
      <c r="FC27" s="703"/>
      <c r="FD27" s="703"/>
      <c r="FE27" s="703"/>
      <c r="FF27" s="703"/>
      <c r="FG27" s="703"/>
      <c r="FH27" s="703"/>
      <c r="FI27" s="703"/>
      <c r="FJ27" s="703"/>
      <c r="FK27" s="703"/>
      <c r="FL27" s="703"/>
      <c r="FM27" s="703"/>
      <c r="FN27" s="703"/>
      <c r="FO27" s="703"/>
      <c r="FP27" s="703"/>
      <c r="FQ27" s="703"/>
      <c r="FR27" s="703"/>
      <c r="FS27" s="703"/>
      <c r="FT27" s="703"/>
      <c r="FU27" s="703"/>
      <c r="FV27" s="703"/>
      <c r="FW27" s="703"/>
      <c r="FX27" s="703"/>
      <c r="FY27" s="704"/>
    </row>
    <row r="28" spans="1:181" s="705" customFormat="1" ht="17.25" customHeight="1">
      <c r="A28" s="839" t="s">
        <v>791</v>
      </c>
      <c r="B28" s="732"/>
      <c r="C28" s="736" t="s">
        <v>1089</v>
      </c>
      <c r="D28" s="733"/>
      <c r="E28" s="734"/>
      <c r="F28" s="735"/>
      <c r="G28" s="735"/>
      <c r="H28" s="735"/>
      <c r="I28" s="738"/>
      <c r="J28" s="634"/>
      <c r="K28" s="634"/>
      <c r="L28" s="738"/>
      <c r="M28" s="634"/>
      <c r="N28" s="624"/>
      <c r="O28" s="738"/>
      <c r="P28" s="634"/>
      <c r="Q28" s="624"/>
      <c r="R28" s="624"/>
      <c r="S28" s="624"/>
      <c r="T28" s="624"/>
      <c r="U28" s="633"/>
      <c r="V28" s="634"/>
      <c r="W28" s="634"/>
      <c r="X28" s="1051"/>
      <c r="Y28" s="1052"/>
      <c r="Z28" s="631"/>
      <c r="AA28" s="1051"/>
      <c r="AB28" s="1052"/>
      <c r="AC28" s="632"/>
      <c r="AD28" s="703"/>
      <c r="AE28" s="703"/>
      <c r="AF28" s="703"/>
      <c r="AG28" s="703"/>
      <c r="AH28" s="703"/>
      <c r="AI28" s="703"/>
      <c r="AJ28" s="703"/>
      <c r="AK28" s="703"/>
      <c r="AL28" s="703"/>
      <c r="AM28" s="703"/>
      <c r="AN28" s="703"/>
      <c r="AO28" s="703"/>
      <c r="AP28" s="703"/>
      <c r="AQ28" s="703"/>
      <c r="AR28" s="703"/>
      <c r="AS28" s="703"/>
      <c r="AT28" s="703"/>
      <c r="AU28" s="703"/>
      <c r="AV28" s="703"/>
      <c r="AW28" s="703"/>
      <c r="AX28" s="703"/>
      <c r="AY28" s="703"/>
      <c r="AZ28" s="703"/>
      <c r="BA28" s="703"/>
      <c r="BB28" s="703"/>
      <c r="BC28" s="703"/>
      <c r="BD28" s="703"/>
      <c r="BE28" s="703"/>
      <c r="BF28" s="703"/>
      <c r="BG28" s="703"/>
      <c r="BH28" s="703"/>
      <c r="BI28" s="703"/>
      <c r="BJ28" s="703"/>
      <c r="BK28" s="703"/>
      <c r="BL28" s="703"/>
      <c r="BM28" s="703"/>
      <c r="BN28" s="703"/>
      <c r="BO28" s="703"/>
      <c r="BP28" s="703"/>
      <c r="BQ28" s="703"/>
      <c r="BR28" s="703"/>
      <c r="BS28" s="703"/>
      <c r="BT28" s="703"/>
      <c r="BU28" s="703"/>
      <c r="BV28" s="703"/>
      <c r="BW28" s="703"/>
      <c r="BX28" s="703"/>
      <c r="BY28" s="703"/>
      <c r="BZ28" s="703"/>
      <c r="CA28" s="703"/>
      <c r="CB28" s="703"/>
      <c r="CC28" s="703"/>
      <c r="CD28" s="703"/>
      <c r="CE28" s="703"/>
      <c r="CF28" s="703"/>
      <c r="CG28" s="703"/>
      <c r="CH28" s="703"/>
      <c r="CI28" s="703"/>
      <c r="CJ28" s="703"/>
      <c r="CK28" s="703"/>
      <c r="CL28" s="703"/>
      <c r="CM28" s="703"/>
      <c r="CN28" s="703"/>
      <c r="CO28" s="703"/>
      <c r="CP28" s="703"/>
      <c r="CQ28" s="703"/>
      <c r="CR28" s="703"/>
      <c r="CS28" s="703"/>
      <c r="CT28" s="703"/>
      <c r="CU28" s="703"/>
      <c r="CV28" s="703"/>
      <c r="CW28" s="703"/>
      <c r="CX28" s="703"/>
      <c r="CY28" s="703"/>
      <c r="CZ28" s="703"/>
      <c r="DA28" s="703"/>
      <c r="DB28" s="703"/>
      <c r="DC28" s="703"/>
      <c r="DD28" s="703"/>
      <c r="DE28" s="703"/>
      <c r="DF28" s="703"/>
      <c r="DG28" s="703"/>
      <c r="DH28" s="703"/>
      <c r="DI28" s="703"/>
      <c r="DJ28" s="703"/>
      <c r="DK28" s="703"/>
      <c r="DL28" s="703"/>
      <c r="DM28" s="703"/>
      <c r="DN28" s="703"/>
      <c r="DO28" s="703"/>
      <c r="DP28" s="703"/>
      <c r="DQ28" s="703"/>
      <c r="DR28" s="703"/>
      <c r="DS28" s="703"/>
      <c r="DT28" s="703"/>
      <c r="DU28" s="703"/>
      <c r="DV28" s="703"/>
      <c r="DW28" s="703"/>
      <c r="DX28" s="703"/>
      <c r="DY28" s="703"/>
      <c r="DZ28" s="703"/>
      <c r="EA28" s="703"/>
      <c r="EB28" s="703"/>
      <c r="EC28" s="703"/>
      <c r="ED28" s="703"/>
      <c r="EE28" s="703"/>
      <c r="EF28" s="703"/>
      <c r="EG28" s="703"/>
      <c r="EH28" s="703"/>
      <c r="EI28" s="703"/>
      <c r="EJ28" s="703"/>
      <c r="EK28" s="703"/>
      <c r="EL28" s="703"/>
      <c r="EM28" s="703"/>
      <c r="EN28" s="703"/>
      <c r="EO28" s="703"/>
      <c r="EP28" s="703"/>
      <c r="EQ28" s="703"/>
      <c r="ER28" s="703"/>
      <c r="ES28" s="703"/>
      <c r="ET28" s="703"/>
      <c r="EU28" s="703"/>
      <c r="EV28" s="703"/>
      <c r="EW28" s="703"/>
      <c r="EX28" s="703"/>
      <c r="EY28" s="703"/>
      <c r="EZ28" s="703"/>
      <c r="FA28" s="703"/>
      <c r="FB28" s="703"/>
      <c r="FC28" s="703"/>
      <c r="FD28" s="703"/>
      <c r="FE28" s="703"/>
      <c r="FF28" s="703"/>
      <c r="FG28" s="703"/>
      <c r="FH28" s="703"/>
      <c r="FI28" s="703"/>
      <c r="FJ28" s="703"/>
      <c r="FK28" s="703"/>
      <c r="FL28" s="703"/>
      <c r="FM28" s="703"/>
      <c r="FN28" s="703"/>
      <c r="FO28" s="703"/>
      <c r="FP28" s="703"/>
      <c r="FQ28" s="703"/>
      <c r="FR28" s="703"/>
      <c r="FS28" s="703"/>
      <c r="FT28" s="703"/>
      <c r="FU28" s="703"/>
      <c r="FV28" s="703"/>
      <c r="FW28" s="703"/>
      <c r="FX28" s="703"/>
      <c r="FY28" s="704"/>
    </row>
    <row r="29" spans="1:181" s="705" customFormat="1" ht="33.75" customHeight="1">
      <c r="A29" s="731" t="s">
        <v>698</v>
      </c>
      <c r="B29" s="739">
        <v>97633</v>
      </c>
      <c r="C29" s="815" t="s">
        <v>1178</v>
      </c>
      <c r="D29" s="739" t="s">
        <v>1086</v>
      </c>
      <c r="E29" s="813">
        <v>112</v>
      </c>
      <c r="F29" s="798">
        <v>16.64</v>
      </c>
      <c r="G29" s="801">
        <f>F29*1.2824</f>
        <v>21.339136</v>
      </c>
      <c r="H29" s="749">
        <f t="shared" ref="H29:H33" si="39">G29*E29</f>
        <v>2389.983232</v>
      </c>
      <c r="I29" s="686">
        <f t="shared" ref="I29:I34" si="40">J29/E29*100</f>
        <v>0</v>
      </c>
      <c r="J29" s="603">
        <f t="shared" ref="J29" si="41">E29*0%</f>
        <v>0</v>
      </c>
      <c r="K29" s="612">
        <f t="shared" ref="K29:K33" si="42">J29*F29</f>
        <v>0</v>
      </c>
      <c r="L29" s="608">
        <f t="shared" ref="L29" si="43">M29/$E29*100</f>
        <v>0</v>
      </c>
      <c r="M29" s="516">
        <f t="shared" ref="M29" si="44">E29*0%</f>
        <v>0</v>
      </c>
      <c r="N29" s="603">
        <f t="shared" ref="N29:N33" si="45">M29*F29</f>
        <v>0</v>
      </c>
      <c r="O29" s="517">
        <f t="shared" ref="O29" si="46">P29/$E29*100</f>
        <v>0</v>
      </c>
      <c r="P29" s="518">
        <f t="shared" ref="P29:P34" si="47">E29*0%</f>
        <v>0</v>
      </c>
      <c r="Q29" s="516">
        <f t="shared" ref="Q29:Q33" si="48">P29*F29</f>
        <v>0</v>
      </c>
      <c r="R29" s="688">
        <f t="shared" ref="R29" si="49">S29/$E29*100</f>
        <v>0</v>
      </c>
      <c r="S29" s="516">
        <f t="shared" ref="S29" si="50">M29+J29+P29</f>
        <v>0</v>
      </c>
      <c r="T29" s="607">
        <f t="shared" ref="T29:T33" si="51">TRUNC(S29*F29,2)</f>
        <v>0</v>
      </c>
      <c r="U29" s="688">
        <f t="shared" ref="U29" si="52">V29/$E29*100</f>
        <v>100</v>
      </c>
      <c r="V29" s="516">
        <f t="shared" ref="V29:V34" si="53">E29-S29</f>
        <v>112</v>
      </c>
      <c r="W29" s="516">
        <f t="shared" ref="W29:W33" si="54">V29*F29</f>
        <v>1863.68</v>
      </c>
      <c r="X29" s="515">
        <f t="shared" ref="X29:X34" si="55">$Y29/E29</f>
        <v>1</v>
      </c>
      <c r="Y29" s="636">
        <f t="shared" ref="Y29" si="56">E29</f>
        <v>112</v>
      </c>
      <c r="Z29" s="603">
        <f>Y29*H174</f>
        <v>0</v>
      </c>
      <c r="AA29" s="594">
        <f t="shared" ref="AA29:AA34" si="57">$AB29/$E29</f>
        <v>1</v>
      </c>
      <c r="AB29" s="593">
        <f t="shared" ref="AB29" si="58">V29</f>
        <v>112</v>
      </c>
      <c r="AC29" s="622">
        <f t="shared" ref="AC29:AC33" si="59">(AB29*G29)</f>
        <v>2389.983232</v>
      </c>
      <c r="AD29" s="703"/>
      <c r="AE29" s="703"/>
      <c r="AF29" s="703"/>
      <c r="AG29" s="703"/>
      <c r="AH29" s="703"/>
      <c r="AI29" s="703"/>
      <c r="AJ29" s="703"/>
      <c r="AK29" s="703"/>
      <c r="AL29" s="703"/>
      <c r="AM29" s="703"/>
      <c r="AN29" s="703"/>
      <c r="AO29" s="703"/>
      <c r="AP29" s="703"/>
      <c r="AQ29" s="703"/>
      <c r="AR29" s="703"/>
      <c r="AS29" s="703"/>
      <c r="AT29" s="703"/>
      <c r="AU29" s="703"/>
      <c r="AV29" s="703"/>
      <c r="AW29" s="703"/>
      <c r="AX29" s="703"/>
      <c r="AY29" s="703"/>
      <c r="AZ29" s="703"/>
      <c r="BA29" s="703"/>
      <c r="BB29" s="703"/>
      <c r="BC29" s="703"/>
      <c r="BD29" s="703"/>
      <c r="BE29" s="703"/>
      <c r="BF29" s="703"/>
      <c r="BG29" s="703"/>
      <c r="BH29" s="703"/>
      <c r="BI29" s="703"/>
      <c r="BJ29" s="703"/>
      <c r="BK29" s="703"/>
      <c r="BL29" s="703"/>
      <c r="BM29" s="703"/>
      <c r="BN29" s="703"/>
      <c r="BO29" s="703"/>
      <c r="BP29" s="703"/>
      <c r="BQ29" s="703"/>
      <c r="BR29" s="703"/>
      <c r="BS29" s="703"/>
      <c r="BT29" s="703"/>
      <c r="BU29" s="703"/>
      <c r="BV29" s="703"/>
      <c r="BW29" s="703"/>
      <c r="BX29" s="703"/>
      <c r="BY29" s="703"/>
      <c r="BZ29" s="703"/>
      <c r="CA29" s="703"/>
      <c r="CB29" s="703"/>
      <c r="CC29" s="703"/>
      <c r="CD29" s="703"/>
      <c r="CE29" s="703"/>
      <c r="CF29" s="703"/>
      <c r="CG29" s="703"/>
      <c r="CH29" s="703"/>
      <c r="CI29" s="703"/>
      <c r="CJ29" s="703"/>
      <c r="CK29" s="703"/>
      <c r="CL29" s="703"/>
      <c r="CM29" s="703"/>
      <c r="CN29" s="703"/>
      <c r="CO29" s="703"/>
      <c r="CP29" s="703"/>
      <c r="CQ29" s="703"/>
      <c r="CR29" s="703"/>
      <c r="CS29" s="703"/>
      <c r="CT29" s="703"/>
      <c r="CU29" s="703"/>
      <c r="CV29" s="703"/>
      <c r="CW29" s="703"/>
      <c r="CX29" s="703"/>
      <c r="CY29" s="703"/>
      <c r="CZ29" s="703"/>
      <c r="DA29" s="703"/>
      <c r="DB29" s="703"/>
      <c r="DC29" s="703"/>
      <c r="DD29" s="703"/>
      <c r="DE29" s="703"/>
      <c r="DF29" s="703"/>
      <c r="DG29" s="703"/>
      <c r="DH29" s="703"/>
      <c r="DI29" s="703"/>
      <c r="DJ29" s="703"/>
      <c r="DK29" s="703"/>
      <c r="DL29" s="703"/>
      <c r="DM29" s="703"/>
      <c r="DN29" s="703"/>
      <c r="DO29" s="703"/>
      <c r="DP29" s="703"/>
      <c r="DQ29" s="703"/>
      <c r="DR29" s="703"/>
      <c r="DS29" s="703"/>
      <c r="DT29" s="703"/>
      <c r="DU29" s="703"/>
      <c r="DV29" s="703"/>
      <c r="DW29" s="703"/>
      <c r="DX29" s="703"/>
      <c r="DY29" s="703"/>
      <c r="DZ29" s="703"/>
      <c r="EA29" s="703"/>
      <c r="EB29" s="703"/>
      <c r="EC29" s="703"/>
      <c r="ED29" s="703"/>
      <c r="EE29" s="703"/>
      <c r="EF29" s="703"/>
      <c r="EG29" s="703"/>
      <c r="EH29" s="703"/>
      <c r="EI29" s="703"/>
      <c r="EJ29" s="703"/>
      <c r="EK29" s="703"/>
      <c r="EL29" s="703"/>
      <c r="EM29" s="703"/>
      <c r="EN29" s="703"/>
      <c r="EO29" s="703"/>
      <c r="EP29" s="703"/>
      <c r="EQ29" s="703"/>
      <c r="ER29" s="703"/>
      <c r="ES29" s="703"/>
      <c r="ET29" s="703"/>
      <c r="EU29" s="703"/>
      <c r="EV29" s="703"/>
      <c r="EW29" s="703"/>
      <c r="EX29" s="703"/>
      <c r="EY29" s="703"/>
      <c r="EZ29" s="703"/>
      <c r="FA29" s="703"/>
      <c r="FB29" s="703"/>
      <c r="FC29" s="703"/>
      <c r="FD29" s="703"/>
      <c r="FE29" s="703"/>
      <c r="FF29" s="703"/>
      <c r="FG29" s="703"/>
      <c r="FH29" s="703"/>
      <c r="FI29" s="703"/>
      <c r="FJ29" s="703"/>
      <c r="FK29" s="703"/>
      <c r="FL29" s="703"/>
      <c r="FM29" s="703"/>
      <c r="FN29" s="703"/>
      <c r="FO29" s="703"/>
      <c r="FP29" s="703"/>
      <c r="FQ29" s="703"/>
      <c r="FR29" s="703"/>
      <c r="FS29" s="703"/>
      <c r="FT29" s="703"/>
      <c r="FU29" s="703"/>
      <c r="FV29" s="703"/>
      <c r="FW29" s="703"/>
      <c r="FX29" s="703"/>
      <c r="FY29" s="704"/>
    </row>
    <row r="30" spans="1:181" s="705" customFormat="1" ht="46.5" customHeight="1">
      <c r="A30" s="731" t="s">
        <v>1140</v>
      </c>
      <c r="B30" s="739">
        <v>97645</v>
      </c>
      <c r="C30" s="805" t="s">
        <v>1180</v>
      </c>
      <c r="D30" s="739" t="s">
        <v>1086</v>
      </c>
      <c r="E30" s="816">
        <v>40</v>
      </c>
      <c r="F30" s="803">
        <v>17.53</v>
      </c>
      <c r="G30" s="801">
        <f t="shared" ref="G30:G34" si="60">F30*1.2824</f>
        <v>22.480472000000002</v>
      </c>
      <c r="H30" s="749">
        <f t="shared" si="39"/>
        <v>899.21888000000013</v>
      </c>
      <c r="I30" s="686">
        <f t="shared" si="40"/>
        <v>0</v>
      </c>
      <c r="J30" s="603">
        <f t="shared" ref="J30:J34" si="61">E30*0%</f>
        <v>0</v>
      </c>
      <c r="K30" s="612">
        <f t="shared" si="42"/>
        <v>0</v>
      </c>
      <c r="L30" s="608">
        <f t="shared" ref="L30:L34" si="62">M30/$E30*100</f>
        <v>0</v>
      </c>
      <c r="M30" s="516">
        <f t="shared" ref="M30:M34" si="63">E30*0%</f>
        <v>0</v>
      </c>
      <c r="N30" s="603">
        <f t="shared" si="45"/>
        <v>0</v>
      </c>
      <c r="O30" s="517">
        <f t="shared" ref="O30:O34" si="64">P30/$E30*100</f>
        <v>0</v>
      </c>
      <c r="P30" s="518">
        <f t="shared" si="47"/>
        <v>0</v>
      </c>
      <c r="Q30" s="516">
        <f t="shared" si="48"/>
        <v>0</v>
      </c>
      <c r="R30" s="688">
        <f t="shared" ref="R30:R34" si="65">S30/$E30*100</f>
        <v>0</v>
      </c>
      <c r="S30" s="516">
        <f t="shared" ref="S30:S34" si="66">M30+J30+P30</f>
        <v>0</v>
      </c>
      <c r="T30" s="607">
        <f t="shared" si="51"/>
        <v>0</v>
      </c>
      <c r="U30" s="688">
        <f t="shared" ref="U30:U34" si="67">V30/$E30*100</f>
        <v>100</v>
      </c>
      <c r="V30" s="516">
        <f t="shared" si="53"/>
        <v>40</v>
      </c>
      <c r="W30" s="516">
        <f t="shared" si="54"/>
        <v>701.2</v>
      </c>
      <c r="X30" s="515">
        <f t="shared" si="55"/>
        <v>1</v>
      </c>
      <c r="Y30" s="636">
        <f t="shared" ref="Y30:Y34" si="68">E30</f>
        <v>40</v>
      </c>
      <c r="Z30" s="603">
        <f>Y30*H175</f>
        <v>0</v>
      </c>
      <c r="AA30" s="594">
        <f t="shared" si="57"/>
        <v>1</v>
      </c>
      <c r="AB30" s="593">
        <f t="shared" ref="AB30:AB34" si="69">V30</f>
        <v>40</v>
      </c>
      <c r="AC30" s="622">
        <f t="shared" si="59"/>
        <v>899.21888000000013</v>
      </c>
      <c r="AD30" s="703"/>
      <c r="AE30" s="703"/>
      <c r="AF30" s="703"/>
      <c r="AG30" s="703"/>
      <c r="AH30" s="703"/>
      <c r="AI30" s="703"/>
      <c r="AJ30" s="703"/>
      <c r="AK30" s="703"/>
      <c r="AL30" s="703"/>
      <c r="AM30" s="703"/>
      <c r="AN30" s="703"/>
      <c r="AO30" s="703"/>
      <c r="AP30" s="703"/>
      <c r="AQ30" s="703"/>
      <c r="AR30" s="703"/>
      <c r="AS30" s="703"/>
      <c r="AT30" s="703"/>
      <c r="AU30" s="703"/>
      <c r="AV30" s="703"/>
      <c r="AW30" s="703"/>
      <c r="AX30" s="703"/>
      <c r="AY30" s="703"/>
      <c r="AZ30" s="703"/>
      <c r="BA30" s="703"/>
      <c r="BB30" s="703"/>
      <c r="BC30" s="703"/>
      <c r="BD30" s="703"/>
      <c r="BE30" s="703"/>
      <c r="BF30" s="703"/>
      <c r="BG30" s="703"/>
      <c r="BH30" s="703"/>
      <c r="BI30" s="703"/>
      <c r="BJ30" s="703"/>
      <c r="BK30" s="703"/>
      <c r="BL30" s="703"/>
      <c r="BM30" s="703"/>
      <c r="BN30" s="703"/>
      <c r="BO30" s="703"/>
      <c r="BP30" s="703"/>
      <c r="BQ30" s="703"/>
      <c r="BR30" s="703"/>
      <c r="BS30" s="703"/>
      <c r="BT30" s="703"/>
      <c r="BU30" s="703"/>
      <c r="BV30" s="703"/>
      <c r="BW30" s="703"/>
      <c r="BX30" s="703"/>
      <c r="BY30" s="703"/>
      <c r="BZ30" s="703"/>
      <c r="CA30" s="703"/>
      <c r="CB30" s="703"/>
      <c r="CC30" s="703"/>
      <c r="CD30" s="703"/>
      <c r="CE30" s="703"/>
      <c r="CF30" s="703"/>
      <c r="CG30" s="703"/>
      <c r="CH30" s="703"/>
      <c r="CI30" s="703"/>
      <c r="CJ30" s="703"/>
      <c r="CK30" s="703"/>
      <c r="CL30" s="703"/>
      <c r="CM30" s="703"/>
      <c r="CN30" s="703"/>
      <c r="CO30" s="703"/>
      <c r="CP30" s="703"/>
      <c r="CQ30" s="703"/>
      <c r="CR30" s="703"/>
      <c r="CS30" s="703"/>
      <c r="CT30" s="703"/>
      <c r="CU30" s="703"/>
      <c r="CV30" s="703"/>
      <c r="CW30" s="703"/>
      <c r="CX30" s="703"/>
      <c r="CY30" s="703"/>
      <c r="CZ30" s="703"/>
      <c r="DA30" s="703"/>
      <c r="DB30" s="703"/>
      <c r="DC30" s="703"/>
      <c r="DD30" s="703"/>
      <c r="DE30" s="703"/>
      <c r="DF30" s="703"/>
      <c r="DG30" s="703"/>
      <c r="DH30" s="703"/>
      <c r="DI30" s="703"/>
      <c r="DJ30" s="703"/>
      <c r="DK30" s="703"/>
      <c r="DL30" s="703"/>
      <c r="DM30" s="703"/>
      <c r="DN30" s="703"/>
      <c r="DO30" s="703"/>
      <c r="DP30" s="703"/>
      <c r="DQ30" s="703"/>
      <c r="DR30" s="703"/>
      <c r="DS30" s="703"/>
      <c r="DT30" s="703"/>
      <c r="DU30" s="703"/>
      <c r="DV30" s="703"/>
      <c r="DW30" s="703"/>
      <c r="DX30" s="703"/>
      <c r="DY30" s="703"/>
      <c r="DZ30" s="703"/>
      <c r="EA30" s="703"/>
      <c r="EB30" s="703"/>
      <c r="EC30" s="703"/>
      <c r="ED30" s="703"/>
      <c r="EE30" s="703"/>
      <c r="EF30" s="703"/>
      <c r="EG30" s="703"/>
      <c r="EH30" s="703"/>
      <c r="EI30" s="703"/>
      <c r="EJ30" s="703"/>
      <c r="EK30" s="703"/>
      <c r="EL30" s="703"/>
      <c r="EM30" s="703"/>
      <c r="EN30" s="703"/>
      <c r="EO30" s="703"/>
      <c r="EP30" s="703"/>
      <c r="EQ30" s="703"/>
      <c r="ER30" s="703"/>
      <c r="ES30" s="703"/>
      <c r="ET30" s="703"/>
      <c r="EU30" s="703"/>
      <c r="EV30" s="703"/>
      <c r="EW30" s="703"/>
      <c r="EX30" s="703"/>
      <c r="EY30" s="703"/>
      <c r="EZ30" s="703"/>
      <c r="FA30" s="703"/>
      <c r="FB30" s="703"/>
      <c r="FC30" s="703"/>
      <c r="FD30" s="703"/>
      <c r="FE30" s="703"/>
      <c r="FF30" s="703"/>
      <c r="FG30" s="703"/>
      <c r="FH30" s="703"/>
      <c r="FI30" s="703"/>
      <c r="FJ30" s="703"/>
      <c r="FK30" s="703"/>
      <c r="FL30" s="703"/>
      <c r="FM30" s="703"/>
      <c r="FN30" s="703"/>
      <c r="FO30" s="703"/>
      <c r="FP30" s="703"/>
      <c r="FQ30" s="703"/>
      <c r="FR30" s="703"/>
      <c r="FS30" s="703"/>
      <c r="FT30" s="703"/>
      <c r="FU30" s="703"/>
      <c r="FV30" s="703"/>
      <c r="FW30" s="703"/>
      <c r="FX30" s="703"/>
      <c r="FY30" s="704"/>
    </row>
    <row r="31" spans="1:181" s="705" customFormat="1" ht="46.5" customHeight="1">
      <c r="A31" s="731" t="s">
        <v>1141</v>
      </c>
      <c r="B31" s="739">
        <v>97644</v>
      </c>
      <c r="C31" s="805" t="s">
        <v>1179</v>
      </c>
      <c r="D31" s="739" t="s">
        <v>1086</v>
      </c>
      <c r="E31" s="816">
        <v>50.4</v>
      </c>
      <c r="F31" s="803">
        <v>6.61</v>
      </c>
      <c r="G31" s="801">
        <f t="shared" si="60"/>
        <v>8.4766639999999995</v>
      </c>
      <c r="H31" s="749">
        <f t="shared" si="39"/>
        <v>427.22386559999995</v>
      </c>
      <c r="I31" s="686">
        <f t="shared" si="40"/>
        <v>0</v>
      </c>
      <c r="J31" s="603">
        <f t="shared" si="61"/>
        <v>0</v>
      </c>
      <c r="K31" s="612">
        <f t="shared" si="42"/>
        <v>0</v>
      </c>
      <c r="L31" s="608">
        <f t="shared" si="62"/>
        <v>0</v>
      </c>
      <c r="M31" s="516">
        <f t="shared" si="63"/>
        <v>0</v>
      </c>
      <c r="N31" s="603">
        <f t="shared" si="45"/>
        <v>0</v>
      </c>
      <c r="O31" s="517">
        <f t="shared" si="64"/>
        <v>0</v>
      </c>
      <c r="P31" s="518">
        <f t="shared" si="47"/>
        <v>0</v>
      </c>
      <c r="Q31" s="516">
        <f t="shared" si="48"/>
        <v>0</v>
      </c>
      <c r="R31" s="688">
        <f t="shared" si="65"/>
        <v>0</v>
      </c>
      <c r="S31" s="516">
        <f t="shared" si="66"/>
        <v>0</v>
      </c>
      <c r="T31" s="607">
        <f t="shared" si="51"/>
        <v>0</v>
      </c>
      <c r="U31" s="688">
        <f t="shared" si="67"/>
        <v>100</v>
      </c>
      <c r="V31" s="516">
        <f t="shared" si="53"/>
        <v>50.4</v>
      </c>
      <c r="W31" s="516">
        <f t="shared" si="54"/>
        <v>333.14400000000001</v>
      </c>
      <c r="X31" s="515">
        <f t="shared" si="55"/>
        <v>1</v>
      </c>
      <c r="Y31" s="636">
        <f t="shared" si="68"/>
        <v>50.4</v>
      </c>
      <c r="Z31" s="603">
        <f>Y31*H176</f>
        <v>0</v>
      </c>
      <c r="AA31" s="594">
        <f t="shared" si="57"/>
        <v>1</v>
      </c>
      <c r="AB31" s="593">
        <f t="shared" si="69"/>
        <v>50.4</v>
      </c>
      <c r="AC31" s="622">
        <f t="shared" si="59"/>
        <v>427.22386559999995</v>
      </c>
      <c r="AD31" s="703"/>
      <c r="AE31" s="703">
        <f>(0.8*2.1)</f>
        <v>1.6800000000000002</v>
      </c>
      <c r="AF31" s="703"/>
      <c r="AG31" s="703"/>
      <c r="AH31" s="703"/>
      <c r="AI31" s="703"/>
      <c r="AJ31" s="703"/>
      <c r="AK31" s="703"/>
      <c r="AL31" s="703"/>
      <c r="AM31" s="703"/>
      <c r="AN31" s="703"/>
      <c r="AO31" s="703"/>
      <c r="AP31" s="703"/>
      <c r="AQ31" s="703"/>
      <c r="AR31" s="703"/>
      <c r="AS31" s="703"/>
      <c r="AT31" s="703"/>
      <c r="AU31" s="703"/>
      <c r="AV31" s="703"/>
      <c r="AW31" s="703"/>
      <c r="AX31" s="703"/>
      <c r="AY31" s="703"/>
      <c r="AZ31" s="703"/>
      <c r="BA31" s="703"/>
      <c r="BB31" s="703"/>
      <c r="BC31" s="703"/>
      <c r="BD31" s="703"/>
      <c r="BE31" s="703"/>
      <c r="BF31" s="703"/>
      <c r="BG31" s="703"/>
      <c r="BH31" s="703"/>
      <c r="BI31" s="703"/>
      <c r="BJ31" s="703"/>
      <c r="BK31" s="703"/>
      <c r="BL31" s="703"/>
      <c r="BM31" s="703"/>
      <c r="BN31" s="703"/>
      <c r="BO31" s="703"/>
      <c r="BP31" s="703"/>
      <c r="BQ31" s="703"/>
      <c r="BR31" s="703"/>
      <c r="BS31" s="703"/>
      <c r="BT31" s="703"/>
      <c r="BU31" s="703"/>
      <c r="BV31" s="703"/>
      <c r="BW31" s="703"/>
      <c r="BX31" s="703"/>
      <c r="BY31" s="703"/>
      <c r="BZ31" s="703"/>
      <c r="CA31" s="703"/>
      <c r="CB31" s="703"/>
      <c r="CC31" s="703"/>
      <c r="CD31" s="703"/>
      <c r="CE31" s="703"/>
      <c r="CF31" s="703"/>
      <c r="CG31" s="703"/>
      <c r="CH31" s="703"/>
      <c r="CI31" s="703"/>
      <c r="CJ31" s="703"/>
      <c r="CK31" s="703"/>
      <c r="CL31" s="703"/>
      <c r="CM31" s="703"/>
      <c r="CN31" s="703"/>
      <c r="CO31" s="703"/>
      <c r="CP31" s="703"/>
      <c r="CQ31" s="703"/>
      <c r="CR31" s="703"/>
      <c r="CS31" s="703"/>
      <c r="CT31" s="703"/>
      <c r="CU31" s="703"/>
      <c r="CV31" s="703"/>
      <c r="CW31" s="703"/>
      <c r="CX31" s="703"/>
      <c r="CY31" s="703"/>
      <c r="CZ31" s="703"/>
      <c r="DA31" s="703"/>
      <c r="DB31" s="703"/>
      <c r="DC31" s="703"/>
      <c r="DD31" s="703"/>
      <c r="DE31" s="703"/>
      <c r="DF31" s="703"/>
      <c r="DG31" s="703"/>
      <c r="DH31" s="703"/>
      <c r="DI31" s="703"/>
      <c r="DJ31" s="703"/>
      <c r="DK31" s="703"/>
      <c r="DL31" s="703"/>
      <c r="DM31" s="703"/>
      <c r="DN31" s="703"/>
      <c r="DO31" s="703"/>
      <c r="DP31" s="703"/>
      <c r="DQ31" s="703"/>
      <c r="DR31" s="703"/>
      <c r="DS31" s="703"/>
      <c r="DT31" s="703"/>
      <c r="DU31" s="703"/>
      <c r="DV31" s="703"/>
      <c r="DW31" s="703"/>
      <c r="DX31" s="703"/>
      <c r="DY31" s="703"/>
      <c r="DZ31" s="703"/>
      <c r="EA31" s="703"/>
      <c r="EB31" s="703"/>
      <c r="EC31" s="703"/>
      <c r="ED31" s="703"/>
      <c r="EE31" s="703"/>
      <c r="EF31" s="703"/>
      <c r="EG31" s="703"/>
      <c r="EH31" s="703"/>
      <c r="EI31" s="703"/>
      <c r="EJ31" s="703"/>
      <c r="EK31" s="703"/>
      <c r="EL31" s="703"/>
      <c r="EM31" s="703"/>
      <c r="EN31" s="703"/>
      <c r="EO31" s="703"/>
      <c r="EP31" s="703"/>
      <c r="EQ31" s="703"/>
      <c r="ER31" s="703"/>
      <c r="ES31" s="703"/>
      <c r="ET31" s="703"/>
      <c r="EU31" s="703"/>
      <c r="EV31" s="703"/>
      <c r="EW31" s="703"/>
      <c r="EX31" s="703"/>
      <c r="EY31" s="703"/>
      <c r="EZ31" s="703"/>
      <c r="FA31" s="703"/>
      <c r="FB31" s="703"/>
      <c r="FC31" s="703"/>
      <c r="FD31" s="703"/>
      <c r="FE31" s="703"/>
      <c r="FF31" s="703"/>
      <c r="FG31" s="703"/>
      <c r="FH31" s="703"/>
      <c r="FI31" s="703"/>
      <c r="FJ31" s="703"/>
      <c r="FK31" s="703"/>
      <c r="FL31" s="703"/>
      <c r="FM31" s="703"/>
      <c r="FN31" s="703"/>
      <c r="FO31" s="703"/>
      <c r="FP31" s="703"/>
      <c r="FQ31" s="703"/>
      <c r="FR31" s="703"/>
      <c r="FS31" s="703"/>
      <c r="FT31" s="703"/>
      <c r="FU31" s="703"/>
      <c r="FV31" s="703"/>
      <c r="FW31" s="703"/>
      <c r="FX31" s="703"/>
      <c r="FY31" s="704"/>
    </row>
    <row r="32" spans="1:181" s="705" customFormat="1" ht="46.5" customHeight="1">
      <c r="A32" s="731" t="s">
        <v>1142</v>
      </c>
      <c r="B32" s="739">
        <v>97640</v>
      </c>
      <c r="C32" s="805" t="s">
        <v>1215</v>
      </c>
      <c r="D32" s="739" t="s">
        <v>1086</v>
      </c>
      <c r="E32" s="816">
        <v>475</v>
      </c>
      <c r="F32" s="803">
        <v>1.77</v>
      </c>
      <c r="G32" s="801">
        <f t="shared" si="60"/>
        <v>2.2698480000000001</v>
      </c>
      <c r="H32" s="749">
        <f t="shared" si="39"/>
        <v>1078.1777999999999</v>
      </c>
      <c r="I32" s="686">
        <f t="shared" si="40"/>
        <v>0</v>
      </c>
      <c r="J32" s="603">
        <f t="shared" si="61"/>
        <v>0</v>
      </c>
      <c r="K32" s="612">
        <f t="shared" si="42"/>
        <v>0</v>
      </c>
      <c r="L32" s="608">
        <f t="shared" si="62"/>
        <v>0</v>
      </c>
      <c r="M32" s="516">
        <f t="shared" si="63"/>
        <v>0</v>
      </c>
      <c r="N32" s="603">
        <f t="shared" si="45"/>
        <v>0</v>
      </c>
      <c r="O32" s="517">
        <f t="shared" si="64"/>
        <v>0</v>
      </c>
      <c r="P32" s="518">
        <f t="shared" si="47"/>
        <v>0</v>
      </c>
      <c r="Q32" s="516">
        <f t="shared" si="48"/>
        <v>0</v>
      </c>
      <c r="R32" s="688">
        <f t="shared" si="65"/>
        <v>0</v>
      </c>
      <c r="S32" s="516">
        <f t="shared" si="66"/>
        <v>0</v>
      </c>
      <c r="T32" s="607">
        <f t="shared" si="51"/>
        <v>0</v>
      </c>
      <c r="U32" s="688">
        <f t="shared" si="67"/>
        <v>100</v>
      </c>
      <c r="V32" s="516">
        <f t="shared" si="53"/>
        <v>475</v>
      </c>
      <c r="W32" s="516">
        <f t="shared" si="54"/>
        <v>840.75</v>
      </c>
      <c r="X32" s="515">
        <f t="shared" si="55"/>
        <v>1</v>
      </c>
      <c r="Y32" s="636">
        <f t="shared" si="68"/>
        <v>475</v>
      </c>
      <c r="Z32" s="603">
        <f>Y32*H177</f>
        <v>0</v>
      </c>
      <c r="AA32" s="594">
        <f t="shared" si="57"/>
        <v>1</v>
      </c>
      <c r="AB32" s="593">
        <f t="shared" si="69"/>
        <v>475</v>
      </c>
      <c r="AC32" s="622">
        <f t="shared" si="59"/>
        <v>1078.1777999999999</v>
      </c>
      <c r="AD32" s="703"/>
      <c r="AE32" s="703"/>
      <c r="AF32" s="703"/>
      <c r="AG32" s="703"/>
      <c r="AH32" s="703"/>
      <c r="AI32" s="703"/>
      <c r="AJ32" s="703"/>
      <c r="AK32" s="703"/>
      <c r="AL32" s="703"/>
      <c r="AM32" s="703"/>
      <c r="AN32" s="703"/>
      <c r="AO32" s="703"/>
      <c r="AP32" s="703"/>
      <c r="AQ32" s="703"/>
      <c r="AR32" s="703"/>
      <c r="AS32" s="703"/>
      <c r="AT32" s="703"/>
      <c r="AU32" s="703"/>
      <c r="AV32" s="703"/>
      <c r="AW32" s="703"/>
      <c r="AX32" s="703"/>
      <c r="AY32" s="703"/>
      <c r="AZ32" s="703"/>
      <c r="BA32" s="703"/>
      <c r="BB32" s="703"/>
      <c r="BC32" s="703"/>
      <c r="BD32" s="703"/>
      <c r="BE32" s="703"/>
      <c r="BF32" s="703"/>
      <c r="BG32" s="703"/>
      <c r="BH32" s="703"/>
      <c r="BI32" s="703"/>
      <c r="BJ32" s="703"/>
      <c r="BK32" s="703"/>
      <c r="BL32" s="703"/>
      <c r="BM32" s="703"/>
      <c r="BN32" s="703"/>
      <c r="BO32" s="703"/>
      <c r="BP32" s="703"/>
      <c r="BQ32" s="703"/>
      <c r="BR32" s="703"/>
      <c r="BS32" s="703"/>
      <c r="BT32" s="703"/>
      <c r="BU32" s="703"/>
      <c r="BV32" s="703"/>
      <c r="BW32" s="703"/>
      <c r="BX32" s="703"/>
      <c r="BY32" s="703"/>
      <c r="BZ32" s="703"/>
      <c r="CA32" s="703"/>
      <c r="CB32" s="703"/>
      <c r="CC32" s="703"/>
      <c r="CD32" s="703"/>
      <c r="CE32" s="703"/>
      <c r="CF32" s="703"/>
      <c r="CG32" s="703"/>
      <c r="CH32" s="703"/>
      <c r="CI32" s="703"/>
      <c r="CJ32" s="703"/>
      <c r="CK32" s="703"/>
      <c r="CL32" s="703"/>
      <c r="CM32" s="703"/>
      <c r="CN32" s="703"/>
      <c r="CO32" s="703"/>
      <c r="CP32" s="703"/>
      <c r="CQ32" s="703"/>
      <c r="CR32" s="703"/>
      <c r="CS32" s="703"/>
      <c r="CT32" s="703"/>
      <c r="CU32" s="703"/>
      <c r="CV32" s="703"/>
      <c r="CW32" s="703"/>
      <c r="CX32" s="703"/>
      <c r="CY32" s="703"/>
      <c r="CZ32" s="703"/>
      <c r="DA32" s="703"/>
      <c r="DB32" s="703"/>
      <c r="DC32" s="703"/>
      <c r="DD32" s="703"/>
      <c r="DE32" s="703"/>
      <c r="DF32" s="703"/>
      <c r="DG32" s="703"/>
      <c r="DH32" s="703"/>
      <c r="DI32" s="703"/>
      <c r="DJ32" s="703"/>
      <c r="DK32" s="703"/>
      <c r="DL32" s="703"/>
      <c r="DM32" s="703"/>
      <c r="DN32" s="703"/>
      <c r="DO32" s="703"/>
      <c r="DP32" s="703"/>
      <c r="DQ32" s="703"/>
      <c r="DR32" s="703"/>
      <c r="DS32" s="703"/>
      <c r="DT32" s="703"/>
      <c r="DU32" s="703"/>
      <c r="DV32" s="703"/>
      <c r="DW32" s="703"/>
      <c r="DX32" s="703"/>
      <c r="DY32" s="703"/>
      <c r="DZ32" s="703"/>
      <c r="EA32" s="703"/>
      <c r="EB32" s="703"/>
      <c r="EC32" s="703"/>
      <c r="ED32" s="703"/>
      <c r="EE32" s="703"/>
      <c r="EF32" s="703"/>
      <c r="EG32" s="703"/>
      <c r="EH32" s="703"/>
      <c r="EI32" s="703"/>
      <c r="EJ32" s="703"/>
      <c r="EK32" s="703"/>
      <c r="EL32" s="703"/>
      <c r="EM32" s="703"/>
      <c r="EN32" s="703"/>
      <c r="EO32" s="703"/>
      <c r="EP32" s="703"/>
      <c r="EQ32" s="703"/>
      <c r="ER32" s="703"/>
      <c r="ES32" s="703"/>
      <c r="ET32" s="703"/>
      <c r="EU32" s="703"/>
      <c r="EV32" s="703"/>
      <c r="EW32" s="703"/>
      <c r="EX32" s="703"/>
      <c r="EY32" s="703"/>
      <c r="EZ32" s="703"/>
      <c r="FA32" s="703"/>
      <c r="FB32" s="703"/>
      <c r="FC32" s="703"/>
      <c r="FD32" s="703"/>
      <c r="FE32" s="703"/>
      <c r="FF32" s="703"/>
      <c r="FG32" s="703"/>
      <c r="FH32" s="703"/>
      <c r="FI32" s="703"/>
      <c r="FJ32" s="703"/>
      <c r="FK32" s="703"/>
      <c r="FL32" s="703"/>
      <c r="FM32" s="703"/>
      <c r="FN32" s="703"/>
      <c r="FO32" s="703"/>
      <c r="FP32" s="703"/>
      <c r="FQ32" s="703"/>
      <c r="FR32" s="703"/>
      <c r="FS32" s="703"/>
      <c r="FT32" s="703"/>
      <c r="FU32" s="703"/>
      <c r="FV32" s="703"/>
      <c r="FW32" s="703"/>
      <c r="FX32" s="703"/>
      <c r="FY32" s="704"/>
    </row>
    <row r="33" spans="1:181" s="705" customFormat="1" ht="28.5">
      <c r="A33" s="731" t="s">
        <v>1143</v>
      </c>
      <c r="B33" s="739">
        <v>97647</v>
      </c>
      <c r="C33" s="805" t="s">
        <v>1181</v>
      </c>
      <c r="D33" s="739" t="s">
        <v>1086</v>
      </c>
      <c r="E33" s="816">
        <v>680</v>
      </c>
      <c r="F33" s="803">
        <v>2.54</v>
      </c>
      <c r="G33" s="801">
        <f t="shared" si="60"/>
        <v>3.2572960000000002</v>
      </c>
      <c r="H33" s="749">
        <f t="shared" si="39"/>
        <v>2214.96128</v>
      </c>
      <c r="I33" s="686">
        <f t="shared" si="40"/>
        <v>0</v>
      </c>
      <c r="J33" s="603">
        <f t="shared" si="61"/>
        <v>0</v>
      </c>
      <c r="K33" s="612">
        <f t="shared" si="42"/>
        <v>0</v>
      </c>
      <c r="L33" s="608">
        <f t="shared" si="62"/>
        <v>0</v>
      </c>
      <c r="M33" s="516">
        <f t="shared" si="63"/>
        <v>0</v>
      </c>
      <c r="N33" s="603">
        <f t="shared" si="45"/>
        <v>0</v>
      </c>
      <c r="O33" s="517">
        <f t="shared" si="64"/>
        <v>0</v>
      </c>
      <c r="P33" s="518">
        <f t="shared" si="47"/>
        <v>0</v>
      </c>
      <c r="Q33" s="516">
        <f t="shared" si="48"/>
        <v>0</v>
      </c>
      <c r="R33" s="688">
        <f t="shared" si="65"/>
        <v>0</v>
      </c>
      <c r="S33" s="516">
        <f t="shared" si="66"/>
        <v>0</v>
      </c>
      <c r="T33" s="607">
        <f t="shared" si="51"/>
        <v>0</v>
      </c>
      <c r="U33" s="688">
        <f t="shared" si="67"/>
        <v>100</v>
      </c>
      <c r="V33" s="516">
        <f t="shared" si="53"/>
        <v>680</v>
      </c>
      <c r="W33" s="516">
        <f t="shared" si="54"/>
        <v>1727.2</v>
      </c>
      <c r="X33" s="515">
        <f t="shared" si="55"/>
        <v>1</v>
      </c>
      <c r="Y33" s="636">
        <f t="shared" si="68"/>
        <v>680</v>
      </c>
      <c r="Z33" s="603">
        <f>Y33*H178</f>
        <v>0</v>
      </c>
      <c r="AA33" s="594">
        <f t="shared" si="57"/>
        <v>1</v>
      </c>
      <c r="AB33" s="593">
        <f t="shared" si="69"/>
        <v>680</v>
      </c>
      <c r="AC33" s="622">
        <f t="shared" si="59"/>
        <v>2214.96128</v>
      </c>
      <c r="AD33" s="703">
        <v>622.45000000000005</v>
      </c>
      <c r="AE33" s="703"/>
      <c r="AF33" s="703"/>
      <c r="AG33" s="703"/>
      <c r="AH33" s="703"/>
      <c r="AI33" s="703"/>
      <c r="AJ33" s="703"/>
      <c r="AK33" s="703"/>
      <c r="AL33" s="703"/>
      <c r="AM33" s="703"/>
      <c r="AN33" s="703"/>
      <c r="AO33" s="703"/>
      <c r="AP33" s="703"/>
      <c r="AQ33" s="703"/>
      <c r="AR33" s="703"/>
      <c r="AS33" s="703"/>
      <c r="AT33" s="703"/>
      <c r="AU33" s="703"/>
      <c r="AV33" s="703"/>
      <c r="AW33" s="703"/>
      <c r="AX33" s="703"/>
      <c r="AY33" s="703"/>
      <c r="AZ33" s="703"/>
      <c r="BA33" s="703"/>
      <c r="BB33" s="703"/>
      <c r="BC33" s="703"/>
      <c r="BD33" s="703"/>
      <c r="BE33" s="703"/>
      <c r="BF33" s="703"/>
      <c r="BG33" s="703"/>
      <c r="BH33" s="703"/>
      <c r="BI33" s="703"/>
      <c r="BJ33" s="703"/>
      <c r="BK33" s="703"/>
      <c r="BL33" s="703"/>
      <c r="BM33" s="703"/>
      <c r="BN33" s="703"/>
      <c r="BO33" s="703"/>
      <c r="BP33" s="703"/>
      <c r="BQ33" s="703"/>
      <c r="BR33" s="703"/>
      <c r="BS33" s="703"/>
      <c r="BT33" s="703"/>
      <c r="BU33" s="703"/>
      <c r="BV33" s="703"/>
      <c r="BW33" s="703"/>
      <c r="BX33" s="703"/>
      <c r="BY33" s="703"/>
      <c r="BZ33" s="703"/>
      <c r="CA33" s="703"/>
      <c r="CB33" s="703"/>
      <c r="CC33" s="703"/>
      <c r="CD33" s="703"/>
      <c r="CE33" s="703"/>
      <c r="CF33" s="703"/>
      <c r="CG33" s="703"/>
      <c r="CH33" s="703"/>
      <c r="CI33" s="703"/>
      <c r="CJ33" s="703"/>
      <c r="CK33" s="703"/>
      <c r="CL33" s="703"/>
      <c r="CM33" s="703"/>
      <c r="CN33" s="703"/>
      <c r="CO33" s="703"/>
      <c r="CP33" s="703"/>
      <c r="CQ33" s="703"/>
      <c r="CR33" s="703"/>
      <c r="CS33" s="703"/>
      <c r="CT33" s="703"/>
      <c r="CU33" s="703"/>
      <c r="CV33" s="703"/>
      <c r="CW33" s="703"/>
      <c r="CX33" s="703"/>
      <c r="CY33" s="703"/>
      <c r="CZ33" s="703"/>
      <c r="DA33" s="703"/>
      <c r="DB33" s="703"/>
      <c r="DC33" s="703"/>
      <c r="DD33" s="703"/>
      <c r="DE33" s="703"/>
      <c r="DF33" s="703"/>
      <c r="DG33" s="703"/>
      <c r="DH33" s="703"/>
      <c r="DI33" s="703"/>
      <c r="DJ33" s="703"/>
      <c r="DK33" s="703"/>
      <c r="DL33" s="703"/>
      <c r="DM33" s="703"/>
      <c r="DN33" s="703"/>
      <c r="DO33" s="703"/>
      <c r="DP33" s="703"/>
      <c r="DQ33" s="703"/>
      <c r="DR33" s="703"/>
      <c r="DS33" s="703"/>
      <c r="DT33" s="703"/>
      <c r="DU33" s="703"/>
      <c r="DV33" s="703"/>
      <c r="DW33" s="703"/>
      <c r="DX33" s="703"/>
      <c r="DY33" s="703"/>
      <c r="DZ33" s="703"/>
      <c r="EA33" s="703"/>
      <c r="EB33" s="703"/>
      <c r="EC33" s="703"/>
      <c r="ED33" s="703"/>
      <c r="EE33" s="703"/>
      <c r="EF33" s="703"/>
      <c r="EG33" s="703"/>
      <c r="EH33" s="703"/>
      <c r="EI33" s="703"/>
      <c r="EJ33" s="703"/>
      <c r="EK33" s="703"/>
      <c r="EL33" s="703"/>
      <c r="EM33" s="703"/>
      <c r="EN33" s="703"/>
      <c r="EO33" s="703"/>
      <c r="EP33" s="703"/>
      <c r="EQ33" s="703"/>
      <c r="ER33" s="703"/>
      <c r="ES33" s="703"/>
      <c r="ET33" s="703"/>
      <c r="EU33" s="703"/>
      <c r="EV33" s="703"/>
      <c r="EW33" s="703"/>
      <c r="EX33" s="703"/>
      <c r="EY33" s="703"/>
      <c r="EZ33" s="703"/>
      <c r="FA33" s="703"/>
      <c r="FB33" s="703"/>
      <c r="FC33" s="703"/>
      <c r="FD33" s="703"/>
      <c r="FE33" s="703"/>
      <c r="FF33" s="703"/>
      <c r="FG33" s="703"/>
      <c r="FH33" s="703"/>
      <c r="FI33" s="703"/>
      <c r="FJ33" s="703"/>
      <c r="FK33" s="703"/>
      <c r="FL33" s="703"/>
      <c r="FM33" s="703"/>
      <c r="FN33" s="703"/>
      <c r="FO33" s="703"/>
      <c r="FP33" s="703"/>
      <c r="FQ33" s="703"/>
      <c r="FR33" s="703"/>
      <c r="FS33" s="703"/>
      <c r="FT33" s="703"/>
      <c r="FU33" s="703"/>
      <c r="FV33" s="703"/>
      <c r="FW33" s="703"/>
      <c r="FX33" s="703"/>
      <c r="FY33" s="704"/>
    </row>
    <row r="34" spans="1:181" s="705" customFormat="1" ht="39" customHeight="1">
      <c r="A34" s="802" t="s">
        <v>1216</v>
      </c>
      <c r="B34" s="739">
        <v>97645</v>
      </c>
      <c r="C34" s="805" t="s">
        <v>1217</v>
      </c>
      <c r="D34" s="739" t="s">
        <v>1086</v>
      </c>
      <c r="E34" s="816">
        <v>15.22</v>
      </c>
      <c r="F34" s="803">
        <v>19.350000000000001</v>
      </c>
      <c r="G34" s="801">
        <f t="shared" si="60"/>
        <v>24.814440000000001</v>
      </c>
      <c r="H34" s="749">
        <f t="shared" ref="H34" si="70">G34*E34</f>
        <v>377.67577680000005</v>
      </c>
      <c r="I34" s="779">
        <f t="shared" si="40"/>
        <v>0</v>
      </c>
      <c r="J34" s="780">
        <f t="shared" si="61"/>
        <v>0</v>
      </c>
      <c r="K34" s="612"/>
      <c r="L34" s="796">
        <f t="shared" si="62"/>
        <v>0</v>
      </c>
      <c r="M34" s="782">
        <f t="shared" si="63"/>
        <v>0</v>
      </c>
      <c r="N34" s="603"/>
      <c r="O34" s="797">
        <f t="shared" si="64"/>
        <v>0</v>
      </c>
      <c r="P34" s="794">
        <f t="shared" si="47"/>
        <v>0</v>
      </c>
      <c r="Q34" s="516"/>
      <c r="R34" s="748">
        <f t="shared" si="65"/>
        <v>0</v>
      </c>
      <c r="S34" s="782">
        <f t="shared" si="66"/>
        <v>0</v>
      </c>
      <c r="T34" s="607"/>
      <c r="U34" s="748">
        <f t="shared" si="67"/>
        <v>100</v>
      </c>
      <c r="V34" s="782">
        <f t="shared" si="53"/>
        <v>15.22</v>
      </c>
      <c r="W34" s="516"/>
      <c r="X34" s="784">
        <f t="shared" si="55"/>
        <v>1</v>
      </c>
      <c r="Y34" s="785">
        <f t="shared" si="68"/>
        <v>15.22</v>
      </c>
      <c r="Z34" s="603"/>
      <c r="AA34" s="594">
        <f t="shared" si="57"/>
        <v>1</v>
      </c>
      <c r="AB34" s="786">
        <f t="shared" si="69"/>
        <v>15.22</v>
      </c>
      <c r="AC34" s="622"/>
      <c r="AD34" s="703"/>
      <c r="AE34" s="703"/>
      <c r="AF34" s="703"/>
      <c r="AG34" s="703"/>
      <c r="AH34" s="703"/>
      <c r="AI34" s="703"/>
      <c r="AJ34" s="703"/>
      <c r="AK34" s="703"/>
      <c r="AL34" s="703"/>
      <c r="AM34" s="703"/>
      <c r="AN34" s="703"/>
      <c r="AO34" s="703"/>
      <c r="AP34" s="703"/>
      <c r="AQ34" s="703"/>
      <c r="AR34" s="703"/>
      <c r="AS34" s="703"/>
      <c r="AT34" s="703"/>
      <c r="AU34" s="703"/>
      <c r="AV34" s="703"/>
      <c r="AW34" s="703"/>
      <c r="AX34" s="703"/>
      <c r="AY34" s="703"/>
      <c r="AZ34" s="703"/>
      <c r="BA34" s="703"/>
      <c r="BB34" s="703"/>
      <c r="BC34" s="703"/>
      <c r="BD34" s="703"/>
      <c r="BE34" s="703"/>
      <c r="BF34" s="703"/>
      <c r="BG34" s="703"/>
      <c r="BH34" s="703"/>
      <c r="BI34" s="703"/>
      <c r="BJ34" s="703"/>
      <c r="BK34" s="703"/>
      <c r="BL34" s="703"/>
      <c r="BM34" s="703"/>
      <c r="BN34" s="703"/>
      <c r="BO34" s="703"/>
      <c r="BP34" s="703"/>
      <c r="BQ34" s="703"/>
      <c r="BR34" s="703"/>
      <c r="BS34" s="703"/>
      <c r="BT34" s="703"/>
      <c r="BU34" s="703"/>
      <c r="BV34" s="703"/>
      <c r="BW34" s="703"/>
      <c r="BX34" s="703"/>
      <c r="BY34" s="703"/>
      <c r="BZ34" s="703"/>
      <c r="CA34" s="703"/>
      <c r="CB34" s="703"/>
      <c r="CC34" s="703"/>
      <c r="CD34" s="703"/>
      <c r="CE34" s="703"/>
      <c r="CF34" s="703"/>
      <c r="CG34" s="703"/>
      <c r="CH34" s="703"/>
      <c r="CI34" s="703"/>
      <c r="CJ34" s="703"/>
      <c r="CK34" s="703"/>
      <c r="CL34" s="703"/>
      <c r="CM34" s="703"/>
      <c r="CN34" s="703"/>
      <c r="CO34" s="703"/>
      <c r="CP34" s="703"/>
      <c r="CQ34" s="703"/>
      <c r="CR34" s="703"/>
      <c r="CS34" s="703"/>
      <c r="CT34" s="703"/>
      <c r="CU34" s="703"/>
      <c r="CV34" s="703"/>
      <c r="CW34" s="703"/>
      <c r="CX34" s="703"/>
      <c r="CY34" s="703"/>
      <c r="CZ34" s="703"/>
      <c r="DA34" s="703"/>
      <c r="DB34" s="703"/>
      <c r="DC34" s="703"/>
      <c r="DD34" s="703"/>
      <c r="DE34" s="703"/>
      <c r="DF34" s="703"/>
      <c r="DG34" s="703"/>
      <c r="DH34" s="703"/>
      <c r="DI34" s="703"/>
      <c r="DJ34" s="703"/>
      <c r="DK34" s="703"/>
      <c r="DL34" s="703"/>
      <c r="DM34" s="703"/>
      <c r="DN34" s="703"/>
      <c r="DO34" s="703"/>
      <c r="DP34" s="703"/>
      <c r="DQ34" s="703"/>
      <c r="DR34" s="703"/>
      <c r="DS34" s="703"/>
      <c r="DT34" s="703"/>
      <c r="DU34" s="703"/>
      <c r="DV34" s="703"/>
      <c r="DW34" s="703"/>
      <c r="DX34" s="703"/>
      <c r="DY34" s="703"/>
      <c r="DZ34" s="703"/>
      <c r="EA34" s="703"/>
      <c r="EB34" s="703"/>
      <c r="EC34" s="703"/>
      <c r="ED34" s="703"/>
      <c r="EE34" s="703"/>
      <c r="EF34" s="703"/>
      <c r="EG34" s="703"/>
      <c r="EH34" s="703"/>
      <c r="EI34" s="703"/>
      <c r="EJ34" s="703"/>
      <c r="EK34" s="703"/>
      <c r="EL34" s="703"/>
      <c r="EM34" s="703"/>
      <c r="EN34" s="703"/>
      <c r="EO34" s="703"/>
      <c r="EP34" s="703"/>
      <c r="EQ34" s="703"/>
      <c r="ER34" s="703"/>
      <c r="ES34" s="703"/>
      <c r="ET34" s="703"/>
      <c r="EU34" s="703"/>
      <c r="EV34" s="703"/>
      <c r="EW34" s="703"/>
      <c r="EX34" s="703"/>
      <c r="EY34" s="703"/>
      <c r="EZ34" s="703"/>
      <c r="FA34" s="703"/>
      <c r="FB34" s="703"/>
      <c r="FC34" s="703"/>
      <c r="FD34" s="703"/>
      <c r="FE34" s="703"/>
      <c r="FF34" s="703"/>
      <c r="FG34" s="703"/>
      <c r="FH34" s="703"/>
      <c r="FI34" s="703"/>
      <c r="FJ34" s="703"/>
      <c r="FK34" s="703"/>
      <c r="FL34" s="703"/>
      <c r="FM34" s="703"/>
      <c r="FN34" s="703"/>
      <c r="FO34" s="703"/>
      <c r="FP34" s="703"/>
      <c r="FQ34" s="703"/>
      <c r="FR34" s="703"/>
      <c r="FS34" s="703"/>
      <c r="FT34" s="703"/>
      <c r="FU34" s="703"/>
      <c r="FV34" s="703"/>
      <c r="FW34" s="703"/>
      <c r="FX34" s="703"/>
      <c r="FY34" s="704"/>
    </row>
    <row r="35" spans="1:181" s="705" customFormat="1" ht="18" customHeight="1">
      <c r="A35" s="840"/>
      <c r="B35" s="841"/>
      <c r="C35" s="842"/>
      <c r="D35" s="843"/>
      <c r="E35" s="844"/>
      <c r="F35" s="845" t="s">
        <v>667</v>
      </c>
      <c r="G35" s="845"/>
      <c r="H35" s="846">
        <f>SUM(H29:H34)</f>
        <v>7387.2408343999987</v>
      </c>
      <c r="I35" s="1047" t="s">
        <v>667</v>
      </c>
      <c r="J35" s="1048"/>
      <c r="K35" s="627">
        <f>SUM(K29:K33)</f>
        <v>0</v>
      </c>
      <c r="L35" s="1047" t="s">
        <v>667</v>
      </c>
      <c r="M35" s="1048"/>
      <c r="N35" s="627">
        <f>SUM(N29:N33)</f>
        <v>0</v>
      </c>
      <c r="O35" s="1047" t="s">
        <v>667</v>
      </c>
      <c r="P35" s="1048"/>
      <c r="Q35" s="627">
        <f>SUM(Q29:Q33)</f>
        <v>0</v>
      </c>
      <c r="R35" s="1045" t="s">
        <v>667</v>
      </c>
      <c r="S35" s="1046"/>
      <c r="T35" s="616">
        <f>SUM(T29:T33)</f>
        <v>0</v>
      </c>
      <c r="U35" s="1045" t="s">
        <v>667</v>
      </c>
      <c r="V35" s="1046"/>
      <c r="W35" s="631">
        <f>SUM(W29:W33)</f>
        <v>5465.9740000000002</v>
      </c>
      <c r="X35" s="1051" t="s">
        <v>667</v>
      </c>
      <c r="Y35" s="1052"/>
      <c r="Z35" s="631">
        <f>SUM(Z29:Z33)</f>
        <v>0</v>
      </c>
      <c r="AA35" s="1051" t="s">
        <v>667</v>
      </c>
      <c r="AB35" s="1052"/>
      <c r="AC35" s="632">
        <f>SUM(AC29:AC33)</f>
        <v>7009.5650575999989</v>
      </c>
      <c r="AD35" s="703"/>
      <c r="AE35" s="703"/>
      <c r="AF35" s="703"/>
      <c r="AG35" s="703"/>
      <c r="AH35" s="703"/>
      <c r="AI35" s="703"/>
      <c r="AJ35" s="703"/>
      <c r="AK35" s="703"/>
      <c r="AL35" s="703"/>
      <c r="AM35" s="703"/>
      <c r="AN35" s="703"/>
      <c r="AO35" s="703"/>
      <c r="AP35" s="703"/>
      <c r="AQ35" s="703"/>
      <c r="AR35" s="703"/>
      <c r="AS35" s="703"/>
      <c r="AT35" s="703"/>
      <c r="AU35" s="703"/>
      <c r="AV35" s="703"/>
      <c r="AW35" s="703"/>
      <c r="AX35" s="703"/>
      <c r="AY35" s="703"/>
      <c r="AZ35" s="703"/>
      <c r="BA35" s="703"/>
      <c r="BB35" s="703"/>
      <c r="BC35" s="703"/>
      <c r="BD35" s="703"/>
      <c r="BE35" s="703"/>
      <c r="BF35" s="703"/>
      <c r="BG35" s="703"/>
      <c r="BH35" s="703"/>
      <c r="BI35" s="703"/>
      <c r="BJ35" s="703"/>
      <c r="BK35" s="703"/>
      <c r="BL35" s="703"/>
      <c r="BM35" s="703"/>
      <c r="BN35" s="703"/>
      <c r="BO35" s="703"/>
      <c r="BP35" s="703"/>
      <c r="BQ35" s="703"/>
      <c r="BR35" s="703"/>
      <c r="BS35" s="703"/>
      <c r="BT35" s="703"/>
      <c r="BU35" s="703"/>
      <c r="BV35" s="703"/>
      <c r="BW35" s="703"/>
      <c r="BX35" s="703"/>
      <c r="BY35" s="703"/>
      <c r="BZ35" s="703"/>
      <c r="CA35" s="703"/>
      <c r="CB35" s="703"/>
      <c r="CC35" s="703"/>
      <c r="CD35" s="703"/>
      <c r="CE35" s="703"/>
      <c r="CF35" s="703"/>
      <c r="CG35" s="703"/>
      <c r="CH35" s="703"/>
      <c r="CI35" s="703"/>
      <c r="CJ35" s="703"/>
      <c r="CK35" s="703"/>
      <c r="CL35" s="703"/>
      <c r="CM35" s="703"/>
      <c r="CN35" s="703"/>
      <c r="CO35" s="703"/>
      <c r="CP35" s="703"/>
      <c r="CQ35" s="703"/>
      <c r="CR35" s="703"/>
      <c r="CS35" s="703"/>
      <c r="CT35" s="703"/>
      <c r="CU35" s="703"/>
      <c r="CV35" s="703"/>
      <c r="CW35" s="703"/>
      <c r="CX35" s="703"/>
      <c r="CY35" s="703"/>
      <c r="CZ35" s="703"/>
      <c r="DA35" s="703"/>
      <c r="DB35" s="703"/>
      <c r="DC35" s="703"/>
      <c r="DD35" s="703"/>
      <c r="DE35" s="703"/>
      <c r="DF35" s="703"/>
      <c r="DG35" s="703"/>
      <c r="DH35" s="703"/>
      <c r="DI35" s="703"/>
      <c r="DJ35" s="703"/>
      <c r="DK35" s="703"/>
      <c r="DL35" s="703"/>
      <c r="DM35" s="703"/>
      <c r="DN35" s="703"/>
      <c r="DO35" s="703"/>
      <c r="DP35" s="703"/>
      <c r="DQ35" s="703"/>
      <c r="DR35" s="703"/>
      <c r="DS35" s="703"/>
      <c r="DT35" s="703"/>
      <c r="DU35" s="703"/>
      <c r="DV35" s="703"/>
      <c r="DW35" s="703"/>
      <c r="DX35" s="703"/>
      <c r="DY35" s="703"/>
      <c r="DZ35" s="703"/>
      <c r="EA35" s="703"/>
      <c r="EB35" s="703"/>
      <c r="EC35" s="703"/>
      <c r="ED35" s="703"/>
      <c r="EE35" s="703"/>
      <c r="EF35" s="703"/>
      <c r="EG35" s="703"/>
      <c r="EH35" s="703"/>
      <c r="EI35" s="703"/>
      <c r="EJ35" s="703"/>
      <c r="EK35" s="703"/>
      <c r="EL35" s="703"/>
      <c r="EM35" s="703"/>
      <c r="EN35" s="703"/>
      <c r="EO35" s="703"/>
      <c r="EP35" s="703"/>
      <c r="EQ35" s="703"/>
      <c r="ER35" s="703"/>
      <c r="ES35" s="703"/>
      <c r="ET35" s="703"/>
      <c r="EU35" s="703"/>
      <c r="EV35" s="703"/>
      <c r="EW35" s="703"/>
      <c r="EX35" s="703"/>
      <c r="EY35" s="703"/>
      <c r="EZ35" s="703"/>
      <c r="FA35" s="703"/>
      <c r="FB35" s="703"/>
      <c r="FC35" s="703"/>
      <c r="FD35" s="703"/>
      <c r="FE35" s="703"/>
      <c r="FF35" s="703"/>
      <c r="FG35" s="703"/>
      <c r="FH35" s="703"/>
      <c r="FI35" s="703"/>
      <c r="FJ35" s="703"/>
      <c r="FK35" s="703"/>
      <c r="FL35" s="703"/>
      <c r="FM35" s="703"/>
      <c r="FN35" s="703"/>
      <c r="FO35" s="703"/>
      <c r="FP35" s="703"/>
      <c r="FQ35" s="703"/>
      <c r="FR35" s="703"/>
      <c r="FS35" s="703"/>
      <c r="FT35" s="703"/>
      <c r="FU35" s="703"/>
      <c r="FV35" s="703"/>
      <c r="FW35" s="703"/>
      <c r="FX35" s="703"/>
      <c r="FY35" s="704"/>
    </row>
    <row r="36" spans="1:181" s="705" customFormat="1" ht="19.5" customHeight="1">
      <c r="A36" s="839" t="s">
        <v>793</v>
      </c>
      <c r="B36" s="732"/>
      <c r="C36" s="736" t="s">
        <v>1094</v>
      </c>
      <c r="D36" s="733"/>
      <c r="E36" s="734"/>
      <c r="F36" s="735"/>
      <c r="G36" s="735"/>
      <c r="H36" s="735"/>
      <c r="I36" s="722"/>
      <c r="J36" s="634"/>
      <c r="K36" s="634"/>
      <c r="L36" s="722"/>
      <c r="M36" s="634"/>
      <c r="N36" s="624"/>
      <c r="O36" s="722"/>
      <c r="P36" s="634"/>
      <c r="Q36" s="624"/>
      <c r="R36" s="624"/>
      <c r="S36" s="624"/>
      <c r="T36" s="624"/>
      <c r="U36" s="633"/>
      <c r="V36" s="634"/>
      <c r="W36" s="634"/>
      <c r="X36" s="1051"/>
      <c r="Y36" s="1052"/>
      <c r="Z36" s="631"/>
      <c r="AA36" s="1051"/>
      <c r="AB36" s="1052"/>
      <c r="AC36" s="632"/>
      <c r="AD36" s="703"/>
      <c r="AE36" s="703"/>
      <c r="AF36" s="703"/>
      <c r="AG36" s="703"/>
      <c r="AH36" s="703"/>
      <c r="AI36" s="703"/>
      <c r="AJ36" s="703"/>
      <c r="AK36" s="703"/>
      <c r="AL36" s="703"/>
      <c r="AM36" s="703"/>
      <c r="AN36" s="703"/>
      <c r="AO36" s="703"/>
      <c r="AP36" s="703"/>
      <c r="AQ36" s="703"/>
      <c r="AR36" s="703"/>
      <c r="AS36" s="703"/>
      <c r="AT36" s="703"/>
      <c r="AU36" s="703"/>
      <c r="AV36" s="703"/>
      <c r="AW36" s="703"/>
      <c r="AX36" s="703"/>
      <c r="AY36" s="703"/>
      <c r="AZ36" s="703"/>
      <c r="BA36" s="703"/>
      <c r="BB36" s="703"/>
      <c r="BC36" s="703"/>
      <c r="BD36" s="703"/>
      <c r="BE36" s="703"/>
      <c r="BF36" s="703"/>
      <c r="BG36" s="703"/>
      <c r="BH36" s="703"/>
      <c r="BI36" s="703"/>
      <c r="BJ36" s="703"/>
      <c r="BK36" s="703"/>
      <c r="BL36" s="703"/>
      <c r="BM36" s="703"/>
      <c r="BN36" s="703"/>
      <c r="BO36" s="703"/>
      <c r="BP36" s="703"/>
      <c r="BQ36" s="703"/>
      <c r="BR36" s="703"/>
      <c r="BS36" s="703"/>
      <c r="BT36" s="703"/>
      <c r="BU36" s="703"/>
      <c r="BV36" s="703"/>
      <c r="BW36" s="703"/>
      <c r="BX36" s="703"/>
      <c r="BY36" s="703"/>
      <c r="BZ36" s="703"/>
      <c r="CA36" s="703"/>
      <c r="CB36" s="703"/>
      <c r="CC36" s="703"/>
      <c r="CD36" s="703"/>
      <c r="CE36" s="703"/>
      <c r="CF36" s="703"/>
      <c r="CG36" s="703"/>
      <c r="CH36" s="703"/>
      <c r="CI36" s="703"/>
      <c r="CJ36" s="703"/>
      <c r="CK36" s="703"/>
      <c r="CL36" s="703"/>
      <c r="CM36" s="703"/>
      <c r="CN36" s="703"/>
      <c r="CO36" s="703"/>
      <c r="CP36" s="703"/>
      <c r="CQ36" s="703"/>
      <c r="CR36" s="703"/>
      <c r="CS36" s="703"/>
      <c r="CT36" s="703"/>
      <c r="CU36" s="703"/>
      <c r="CV36" s="703"/>
      <c r="CW36" s="703"/>
      <c r="CX36" s="703"/>
      <c r="CY36" s="703"/>
      <c r="CZ36" s="703"/>
      <c r="DA36" s="703"/>
      <c r="DB36" s="703"/>
      <c r="DC36" s="703"/>
      <c r="DD36" s="703"/>
      <c r="DE36" s="703"/>
      <c r="DF36" s="703"/>
      <c r="DG36" s="703"/>
      <c r="DH36" s="703"/>
      <c r="DI36" s="703"/>
      <c r="DJ36" s="703"/>
      <c r="DK36" s="703"/>
      <c r="DL36" s="703"/>
      <c r="DM36" s="703"/>
      <c r="DN36" s="703"/>
      <c r="DO36" s="703"/>
      <c r="DP36" s="703"/>
      <c r="DQ36" s="703"/>
      <c r="DR36" s="703"/>
      <c r="DS36" s="703"/>
      <c r="DT36" s="703"/>
      <c r="DU36" s="703"/>
      <c r="DV36" s="703"/>
      <c r="DW36" s="703"/>
      <c r="DX36" s="703"/>
      <c r="DY36" s="703"/>
      <c r="DZ36" s="703"/>
      <c r="EA36" s="703"/>
      <c r="EB36" s="703"/>
      <c r="EC36" s="703"/>
      <c r="ED36" s="703"/>
      <c r="EE36" s="703"/>
      <c r="EF36" s="703"/>
      <c r="EG36" s="703"/>
      <c r="EH36" s="703"/>
      <c r="EI36" s="703"/>
      <c r="EJ36" s="703"/>
      <c r="EK36" s="703"/>
      <c r="EL36" s="703"/>
      <c r="EM36" s="703"/>
      <c r="EN36" s="703"/>
      <c r="EO36" s="703"/>
      <c r="EP36" s="703"/>
      <c r="EQ36" s="703"/>
      <c r="ER36" s="703"/>
      <c r="ES36" s="703"/>
      <c r="ET36" s="703"/>
      <c r="EU36" s="703"/>
      <c r="EV36" s="703"/>
      <c r="EW36" s="703"/>
      <c r="EX36" s="703"/>
      <c r="EY36" s="703"/>
      <c r="EZ36" s="703"/>
      <c r="FA36" s="703"/>
      <c r="FB36" s="703"/>
      <c r="FC36" s="703"/>
      <c r="FD36" s="703"/>
      <c r="FE36" s="703"/>
      <c r="FF36" s="703"/>
      <c r="FG36" s="703"/>
      <c r="FH36" s="703"/>
      <c r="FI36" s="703"/>
      <c r="FJ36" s="703"/>
      <c r="FK36" s="703"/>
      <c r="FL36" s="703"/>
      <c r="FM36" s="703"/>
      <c r="FN36" s="703"/>
      <c r="FO36" s="703"/>
      <c r="FP36" s="703"/>
      <c r="FQ36" s="703"/>
      <c r="FR36" s="703"/>
      <c r="FS36" s="703"/>
      <c r="FT36" s="703"/>
      <c r="FU36" s="703"/>
      <c r="FV36" s="703"/>
      <c r="FW36" s="703"/>
      <c r="FX36" s="703"/>
      <c r="FY36" s="704"/>
    </row>
    <row r="37" spans="1:181" s="705" customFormat="1" ht="84.75" customHeight="1">
      <c r="A37" s="743" t="s">
        <v>794</v>
      </c>
      <c r="B37" s="739">
        <v>87630</v>
      </c>
      <c r="C37" s="740" t="s">
        <v>1095</v>
      </c>
      <c r="D37" s="739" t="s">
        <v>1086</v>
      </c>
      <c r="E37" s="813">
        <v>140</v>
      </c>
      <c r="F37" s="798">
        <v>30.24</v>
      </c>
      <c r="G37" s="801">
        <f>F37*1.2824</f>
        <v>38.779775999999998</v>
      </c>
      <c r="H37" s="798">
        <f>G37*E37</f>
        <v>5429.1686399999999</v>
      </c>
      <c r="I37" s="686">
        <f>J37/E37*100</f>
        <v>0</v>
      </c>
      <c r="J37" s="603">
        <f>E37*0%</f>
        <v>0</v>
      </c>
      <c r="K37" s="612">
        <f>J37*F37</f>
        <v>0</v>
      </c>
      <c r="L37" s="608">
        <f t="shared" ref="L37:L57" si="71">M37/$E37*100</f>
        <v>0</v>
      </c>
      <c r="M37" s="516">
        <f>E37*0%</f>
        <v>0</v>
      </c>
      <c r="N37" s="603">
        <f>M37*F37</f>
        <v>0</v>
      </c>
      <c r="O37" s="517">
        <f t="shared" ref="O37:O66" si="72">P37/$F37*100</f>
        <v>0</v>
      </c>
      <c r="P37" s="516">
        <f>F37*0%</f>
        <v>0</v>
      </c>
      <c r="Q37" s="516">
        <f t="shared" ref="Q37:Q57" si="73">TRUNC(P37*$F37,2)</f>
        <v>0</v>
      </c>
      <c r="R37" s="688">
        <f t="shared" ref="R37:R66" si="74">S37/$E37*100</f>
        <v>0</v>
      </c>
      <c r="S37" s="516">
        <f t="shared" ref="S37:S66" si="75">M37+J37+P37</f>
        <v>0</v>
      </c>
      <c r="T37" s="607">
        <f>TRUNC(S37*F37,2)</f>
        <v>0</v>
      </c>
      <c r="U37" s="688">
        <f t="shared" si="24"/>
        <v>100</v>
      </c>
      <c r="V37" s="516">
        <f>E37-S37</f>
        <v>140</v>
      </c>
      <c r="W37" s="516">
        <f>V37*F37</f>
        <v>4233.5999999999995</v>
      </c>
      <c r="X37" s="515">
        <f>$Y37/E37</f>
        <v>1</v>
      </c>
      <c r="Y37" s="636">
        <f>E37</f>
        <v>140</v>
      </c>
      <c r="Z37" s="603">
        <f>Y37*H181</f>
        <v>0</v>
      </c>
      <c r="AA37" s="702">
        <f>$AB37/$E37</f>
        <v>1</v>
      </c>
      <c r="AB37" s="593">
        <f t="shared" si="25"/>
        <v>140</v>
      </c>
      <c r="AC37" s="622">
        <f t="shared" ref="AC37:AC38" si="76">(AB37*G37)</f>
        <v>5429.1686399999999</v>
      </c>
      <c r="AD37" s="703"/>
      <c r="AE37" s="703"/>
      <c r="AF37" s="703"/>
      <c r="AG37" s="703"/>
      <c r="AH37" s="703"/>
      <c r="AI37" s="703"/>
      <c r="AJ37" s="703"/>
      <c r="AK37" s="703"/>
      <c r="AL37" s="703"/>
      <c r="AM37" s="703"/>
      <c r="AN37" s="703"/>
      <c r="AO37" s="703"/>
      <c r="AP37" s="703"/>
      <c r="AQ37" s="703"/>
      <c r="AR37" s="703"/>
      <c r="AS37" s="703"/>
      <c r="AT37" s="703"/>
      <c r="AU37" s="703"/>
      <c r="AV37" s="703"/>
      <c r="AW37" s="703"/>
      <c r="AX37" s="703"/>
      <c r="AY37" s="703"/>
      <c r="AZ37" s="703"/>
      <c r="BA37" s="703"/>
      <c r="BB37" s="703"/>
      <c r="BC37" s="703"/>
      <c r="BD37" s="703"/>
      <c r="BE37" s="703"/>
      <c r="BF37" s="703"/>
      <c r="BG37" s="703"/>
      <c r="BH37" s="703"/>
      <c r="BI37" s="703"/>
      <c r="BJ37" s="703"/>
      <c r="BK37" s="703"/>
      <c r="BL37" s="703"/>
      <c r="BM37" s="703"/>
      <c r="BN37" s="703"/>
      <c r="BO37" s="703"/>
      <c r="BP37" s="703"/>
      <c r="BQ37" s="703"/>
      <c r="BR37" s="703"/>
      <c r="BS37" s="703"/>
      <c r="BT37" s="703"/>
      <c r="BU37" s="703"/>
      <c r="BV37" s="703"/>
      <c r="BW37" s="703"/>
      <c r="BX37" s="703"/>
      <c r="BY37" s="703"/>
      <c r="BZ37" s="703"/>
      <c r="CA37" s="703"/>
      <c r="CB37" s="703"/>
      <c r="CC37" s="703"/>
      <c r="CD37" s="703"/>
      <c r="CE37" s="703"/>
      <c r="CF37" s="703"/>
      <c r="CG37" s="703"/>
      <c r="CH37" s="703"/>
      <c r="CI37" s="703"/>
      <c r="CJ37" s="703"/>
      <c r="CK37" s="703"/>
      <c r="CL37" s="703"/>
      <c r="CM37" s="703"/>
      <c r="CN37" s="703"/>
      <c r="CO37" s="703"/>
      <c r="CP37" s="703"/>
      <c r="CQ37" s="703"/>
      <c r="CR37" s="703"/>
      <c r="CS37" s="703"/>
      <c r="CT37" s="703"/>
      <c r="CU37" s="703"/>
      <c r="CV37" s="703"/>
      <c r="CW37" s="703"/>
      <c r="CX37" s="703"/>
      <c r="CY37" s="703"/>
      <c r="CZ37" s="703"/>
      <c r="DA37" s="703"/>
      <c r="DB37" s="703"/>
      <c r="DC37" s="703"/>
      <c r="DD37" s="703"/>
      <c r="DE37" s="703"/>
      <c r="DF37" s="703"/>
      <c r="DG37" s="703"/>
      <c r="DH37" s="703"/>
      <c r="DI37" s="703"/>
      <c r="DJ37" s="703"/>
      <c r="DK37" s="703"/>
      <c r="DL37" s="703"/>
      <c r="DM37" s="703"/>
      <c r="DN37" s="703"/>
      <c r="DO37" s="703"/>
      <c r="DP37" s="703"/>
      <c r="DQ37" s="703"/>
      <c r="DR37" s="703"/>
      <c r="DS37" s="703"/>
      <c r="DT37" s="703"/>
      <c r="DU37" s="703"/>
      <c r="DV37" s="703"/>
      <c r="DW37" s="703"/>
      <c r="DX37" s="703"/>
      <c r="DY37" s="703"/>
      <c r="DZ37" s="703"/>
      <c r="EA37" s="703"/>
      <c r="EB37" s="703"/>
      <c r="EC37" s="703"/>
      <c r="ED37" s="703"/>
      <c r="EE37" s="703"/>
      <c r="EF37" s="703"/>
      <c r="EG37" s="703"/>
      <c r="EH37" s="703"/>
      <c r="EI37" s="703"/>
      <c r="EJ37" s="703"/>
      <c r="EK37" s="703"/>
      <c r="EL37" s="703"/>
      <c r="EM37" s="703"/>
      <c r="EN37" s="703"/>
      <c r="EO37" s="703"/>
      <c r="EP37" s="703"/>
      <c r="EQ37" s="703"/>
      <c r="ER37" s="703"/>
      <c r="ES37" s="703"/>
      <c r="ET37" s="703"/>
      <c r="EU37" s="703"/>
      <c r="EV37" s="703"/>
      <c r="EW37" s="703"/>
      <c r="EX37" s="703"/>
      <c r="EY37" s="703"/>
      <c r="EZ37" s="703"/>
      <c r="FA37" s="703"/>
      <c r="FB37" s="703"/>
      <c r="FC37" s="703"/>
      <c r="FD37" s="703"/>
      <c r="FE37" s="703"/>
      <c r="FF37" s="703"/>
      <c r="FG37" s="703"/>
      <c r="FH37" s="703"/>
      <c r="FI37" s="703"/>
      <c r="FJ37" s="703"/>
      <c r="FK37" s="703"/>
      <c r="FL37" s="703"/>
      <c r="FM37" s="703"/>
      <c r="FN37" s="703"/>
      <c r="FO37" s="703"/>
      <c r="FP37" s="703"/>
      <c r="FQ37" s="703"/>
      <c r="FR37" s="703"/>
      <c r="FS37" s="703"/>
      <c r="FT37" s="703"/>
      <c r="FU37" s="703"/>
      <c r="FV37" s="703"/>
      <c r="FW37" s="703"/>
      <c r="FX37" s="703"/>
      <c r="FY37" s="704"/>
    </row>
    <row r="38" spans="1:181" s="705" customFormat="1" ht="48.75" customHeight="1">
      <c r="A38" s="743" t="s">
        <v>701</v>
      </c>
      <c r="B38" s="739">
        <v>87249</v>
      </c>
      <c r="C38" s="740" t="s">
        <v>1182</v>
      </c>
      <c r="D38" s="739" t="s">
        <v>1086</v>
      </c>
      <c r="E38" s="742">
        <v>43.6</v>
      </c>
      <c r="F38" s="807">
        <v>38.65</v>
      </c>
      <c r="G38" s="801">
        <f t="shared" ref="G38:G40" si="77">F38*1.2824</f>
        <v>49.56476</v>
      </c>
      <c r="H38" s="798">
        <f t="shared" ref="H38:H40" si="78">G38*E38</f>
        <v>2161.0235360000001</v>
      </c>
      <c r="I38" s="686">
        <f>J38/E38*100</f>
        <v>0</v>
      </c>
      <c r="J38" s="603">
        <f t="shared" ref="J38" si="79">E38*0%</f>
        <v>0</v>
      </c>
      <c r="K38" s="612">
        <f>J38*F38</f>
        <v>0</v>
      </c>
      <c r="L38" s="608">
        <f t="shared" ref="L38" si="80">M38/$E38*100</f>
        <v>0</v>
      </c>
      <c r="M38" s="516">
        <f t="shared" ref="M38" si="81">E38*0%</f>
        <v>0</v>
      </c>
      <c r="N38" s="603">
        <f>M38*F38</f>
        <v>0</v>
      </c>
      <c r="O38" s="517">
        <f t="shared" ref="O38" si="82">P38/$F38*100</f>
        <v>0</v>
      </c>
      <c r="P38" s="516">
        <f t="shared" ref="P38" si="83">F38*0%</f>
        <v>0</v>
      </c>
      <c r="Q38" s="516">
        <f t="shared" ref="Q38" si="84">TRUNC(P38*$F38,2)</f>
        <v>0</v>
      </c>
      <c r="R38" s="688">
        <f t="shared" ref="R38" si="85">S38/$E38*100</f>
        <v>0</v>
      </c>
      <c r="S38" s="516">
        <f t="shared" ref="S38" si="86">M38+J38+P38</f>
        <v>0</v>
      </c>
      <c r="T38" s="607">
        <f>TRUNC(S38*F38,2)</f>
        <v>0</v>
      </c>
      <c r="U38" s="688">
        <f t="shared" ref="U38" si="87">V38/$E38*100</f>
        <v>100</v>
      </c>
      <c r="V38" s="516">
        <f>E38-S38</f>
        <v>43.6</v>
      </c>
      <c r="W38" s="516">
        <f>V38*F38</f>
        <v>1685.14</v>
      </c>
      <c r="X38" s="515">
        <f>$Y38/E38</f>
        <v>1</v>
      </c>
      <c r="Y38" s="636">
        <f t="shared" ref="Y38" si="88">E38</f>
        <v>43.6</v>
      </c>
      <c r="Z38" s="603">
        <f>Y38*H182</f>
        <v>0</v>
      </c>
      <c r="AA38" s="702">
        <f>$AB38/$E38</f>
        <v>1</v>
      </c>
      <c r="AB38" s="593">
        <f t="shared" ref="AB38" si="89">V38</f>
        <v>43.6</v>
      </c>
      <c r="AC38" s="622">
        <f t="shared" si="76"/>
        <v>2161.0235360000001</v>
      </c>
      <c r="AD38" s="703"/>
      <c r="AE38" s="703"/>
      <c r="AF38" s="703"/>
      <c r="AG38" s="703"/>
      <c r="AH38" s="703"/>
      <c r="AI38" s="703"/>
      <c r="AJ38" s="703"/>
      <c r="AK38" s="703"/>
      <c r="AL38" s="703"/>
      <c r="AM38" s="703"/>
      <c r="AN38" s="703"/>
      <c r="AO38" s="703"/>
      <c r="AP38" s="703"/>
      <c r="AQ38" s="703"/>
      <c r="AR38" s="703"/>
      <c r="AS38" s="703"/>
      <c r="AT38" s="703"/>
      <c r="AU38" s="703"/>
      <c r="AV38" s="703"/>
      <c r="AW38" s="703"/>
      <c r="AX38" s="703"/>
      <c r="AY38" s="703"/>
      <c r="AZ38" s="703"/>
      <c r="BA38" s="703"/>
      <c r="BB38" s="703"/>
      <c r="BC38" s="703"/>
      <c r="BD38" s="703"/>
      <c r="BE38" s="703"/>
      <c r="BF38" s="703"/>
      <c r="BG38" s="703"/>
      <c r="BH38" s="703"/>
      <c r="BI38" s="703"/>
      <c r="BJ38" s="703"/>
      <c r="BK38" s="703"/>
      <c r="BL38" s="703"/>
      <c r="BM38" s="703"/>
      <c r="BN38" s="703"/>
      <c r="BO38" s="703"/>
      <c r="BP38" s="703"/>
      <c r="BQ38" s="703"/>
      <c r="BR38" s="703"/>
      <c r="BS38" s="703"/>
      <c r="BT38" s="703"/>
      <c r="BU38" s="703"/>
      <c r="BV38" s="703"/>
      <c r="BW38" s="703"/>
      <c r="BX38" s="703"/>
      <c r="BY38" s="703"/>
      <c r="BZ38" s="703"/>
      <c r="CA38" s="703"/>
      <c r="CB38" s="703"/>
      <c r="CC38" s="703"/>
      <c r="CD38" s="703"/>
      <c r="CE38" s="703"/>
      <c r="CF38" s="703"/>
      <c r="CG38" s="703"/>
      <c r="CH38" s="703"/>
      <c r="CI38" s="703"/>
      <c r="CJ38" s="703"/>
      <c r="CK38" s="703"/>
      <c r="CL38" s="703"/>
      <c r="CM38" s="703"/>
      <c r="CN38" s="703"/>
      <c r="CO38" s="703"/>
      <c r="CP38" s="703"/>
      <c r="CQ38" s="703"/>
      <c r="CR38" s="703"/>
      <c r="CS38" s="703"/>
      <c r="CT38" s="703"/>
      <c r="CU38" s="703"/>
      <c r="CV38" s="703"/>
      <c r="CW38" s="703"/>
      <c r="CX38" s="703"/>
      <c r="CY38" s="703"/>
      <c r="CZ38" s="703"/>
      <c r="DA38" s="703"/>
      <c r="DB38" s="703"/>
      <c r="DC38" s="703"/>
      <c r="DD38" s="703"/>
      <c r="DE38" s="703"/>
      <c r="DF38" s="703"/>
      <c r="DG38" s="703"/>
      <c r="DH38" s="703"/>
      <c r="DI38" s="703"/>
      <c r="DJ38" s="703"/>
      <c r="DK38" s="703"/>
      <c r="DL38" s="703"/>
      <c r="DM38" s="703"/>
      <c r="DN38" s="703"/>
      <c r="DO38" s="703"/>
      <c r="DP38" s="703"/>
      <c r="DQ38" s="703"/>
      <c r="DR38" s="703"/>
      <c r="DS38" s="703"/>
      <c r="DT38" s="703"/>
      <c r="DU38" s="703"/>
      <c r="DV38" s="703"/>
      <c r="DW38" s="703"/>
      <c r="DX38" s="703"/>
      <c r="DY38" s="703"/>
      <c r="DZ38" s="703"/>
      <c r="EA38" s="703"/>
      <c r="EB38" s="703"/>
      <c r="EC38" s="703"/>
      <c r="ED38" s="703"/>
      <c r="EE38" s="703"/>
      <c r="EF38" s="703"/>
      <c r="EG38" s="703"/>
      <c r="EH38" s="703"/>
      <c r="EI38" s="703"/>
      <c r="EJ38" s="703"/>
      <c r="EK38" s="703"/>
      <c r="EL38" s="703"/>
      <c r="EM38" s="703"/>
      <c r="EN38" s="703"/>
      <c r="EO38" s="703"/>
      <c r="EP38" s="703"/>
      <c r="EQ38" s="703"/>
      <c r="ER38" s="703"/>
      <c r="ES38" s="703"/>
      <c r="ET38" s="703"/>
      <c r="EU38" s="703"/>
      <c r="EV38" s="703"/>
      <c r="EW38" s="703"/>
      <c r="EX38" s="703"/>
      <c r="EY38" s="703"/>
      <c r="EZ38" s="703"/>
      <c r="FA38" s="703"/>
      <c r="FB38" s="703"/>
      <c r="FC38" s="703"/>
      <c r="FD38" s="703"/>
      <c r="FE38" s="703"/>
      <c r="FF38" s="703"/>
      <c r="FG38" s="703"/>
      <c r="FH38" s="703"/>
      <c r="FI38" s="703"/>
      <c r="FJ38" s="703"/>
      <c r="FK38" s="703"/>
      <c r="FL38" s="703"/>
      <c r="FM38" s="703"/>
      <c r="FN38" s="703"/>
      <c r="FO38" s="703"/>
      <c r="FP38" s="703"/>
      <c r="FQ38" s="703"/>
      <c r="FR38" s="703"/>
      <c r="FS38" s="703"/>
      <c r="FT38" s="703"/>
      <c r="FU38" s="703"/>
      <c r="FV38" s="703"/>
      <c r="FW38" s="703"/>
      <c r="FX38" s="703"/>
      <c r="FY38" s="704"/>
    </row>
    <row r="39" spans="1:181" s="705" customFormat="1" ht="69" customHeight="1">
      <c r="A39" s="743" t="s">
        <v>1212</v>
      </c>
      <c r="B39" s="739">
        <v>87620</v>
      </c>
      <c r="C39" s="740" t="s">
        <v>1214</v>
      </c>
      <c r="D39" s="739" t="s">
        <v>1085</v>
      </c>
      <c r="E39" s="742">
        <v>90</v>
      </c>
      <c r="F39" s="807">
        <v>24.52</v>
      </c>
      <c r="G39" s="801">
        <f t="shared" si="77"/>
        <v>31.444447999999998</v>
      </c>
      <c r="H39" s="798">
        <f t="shared" si="78"/>
        <v>2830.0003199999996</v>
      </c>
      <c r="I39" s="779"/>
      <c r="J39" s="780"/>
      <c r="K39" s="612"/>
      <c r="L39" s="781"/>
      <c r="M39" s="782"/>
      <c r="N39" s="808"/>
      <c r="O39" s="783"/>
      <c r="P39" s="782"/>
      <c r="Q39" s="782"/>
      <c r="R39" s="748"/>
      <c r="S39" s="782"/>
      <c r="T39" s="607"/>
      <c r="U39" s="748"/>
      <c r="V39" s="782"/>
      <c r="W39" s="516"/>
      <c r="X39" s="784"/>
      <c r="Y39" s="785"/>
      <c r="Z39" s="610"/>
      <c r="AA39" s="594"/>
      <c r="AB39" s="786"/>
      <c r="AC39" s="622"/>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703"/>
      <c r="BB39" s="703"/>
      <c r="BC39" s="703"/>
      <c r="BD39" s="703"/>
      <c r="BE39" s="703"/>
      <c r="BF39" s="703"/>
      <c r="BG39" s="703"/>
      <c r="BH39" s="703"/>
      <c r="BI39" s="703"/>
      <c r="BJ39" s="703"/>
      <c r="BK39" s="703"/>
      <c r="BL39" s="703"/>
      <c r="BM39" s="703"/>
      <c r="BN39" s="703"/>
      <c r="BO39" s="703"/>
      <c r="BP39" s="703"/>
      <c r="BQ39" s="703"/>
      <c r="BR39" s="703"/>
      <c r="BS39" s="703"/>
      <c r="BT39" s="703"/>
      <c r="BU39" s="703"/>
      <c r="BV39" s="703"/>
      <c r="BW39" s="703"/>
      <c r="BX39" s="703"/>
      <c r="BY39" s="703"/>
      <c r="BZ39" s="703"/>
      <c r="CA39" s="703"/>
      <c r="CB39" s="703"/>
      <c r="CC39" s="703"/>
      <c r="CD39" s="703"/>
      <c r="CE39" s="703"/>
      <c r="CF39" s="703"/>
      <c r="CG39" s="703"/>
      <c r="CH39" s="703"/>
      <c r="CI39" s="703"/>
      <c r="CJ39" s="703"/>
      <c r="CK39" s="703"/>
      <c r="CL39" s="703"/>
      <c r="CM39" s="703"/>
      <c r="CN39" s="703"/>
      <c r="CO39" s="703"/>
      <c r="CP39" s="703"/>
      <c r="CQ39" s="703"/>
      <c r="CR39" s="703"/>
      <c r="CS39" s="703"/>
      <c r="CT39" s="703"/>
      <c r="CU39" s="703"/>
      <c r="CV39" s="703"/>
      <c r="CW39" s="703"/>
      <c r="CX39" s="703"/>
      <c r="CY39" s="703"/>
      <c r="CZ39" s="703"/>
      <c r="DA39" s="703"/>
      <c r="DB39" s="703"/>
      <c r="DC39" s="703"/>
      <c r="DD39" s="703"/>
      <c r="DE39" s="703"/>
      <c r="DF39" s="703"/>
      <c r="DG39" s="703"/>
      <c r="DH39" s="703"/>
      <c r="DI39" s="703"/>
      <c r="DJ39" s="703"/>
      <c r="DK39" s="703"/>
      <c r="DL39" s="703"/>
      <c r="DM39" s="703"/>
      <c r="DN39" s="703"/>
      <c r="DO39" s="703"/>
      <c r="DP39" s="703"/>
      <c r="DQ39" s="703"/>
      <c r="DR39" s="703"/>
      <c r="DS39" s="703"/>
      <c r="DT39" s="703"/>
      <c r="DU39" s="703"/>
      <c r="DV39" s="703"/>
      <c r="DW39" s="703"/>
      <c r="DX39" s="703"/>
      <c r="DY39" s="703"/>
      <c r="DZ39" s="703"/>
      <c r="EA39" s="703"/>
      <c r="EB39" s="703"/>
      <c r="EC39" s="703"/>
      <c r="ED39" s="703"/>
      <c r="EE39" s="703"/>
      <c r="EF39" s="703"/>
      <c r="EG39" s="703"/>
      <c r="EH39" s="703"/>
      <c r="EI39" s="703"/>
      <c r="EJ39" s="703"/>
      <c r="EK39" s="703"/>
      <c r="EL39" s="703"/>
      <c r="EM39" s="703"/>
      <c r="EN39" s="703"/>
      <c r="EO39" s="703"/>
      <c r="EP39" s="703"/>
      <c r="EQ39" s="703"/>
      <c r="ER39" s="703"/>
      <c r="ES39" s="703"/>
      <c r="ET39" s="703"/>
      <c r="EU39" s="703"/>
      <c r="EV39" s="703"/>
      <c r="EW39" s="703"/>
      <c r="EX39" s="703"/>
      <c r="EY39" s="703"/>
      <c r="EZ39" s="703"/>
      <c r="FA39" s="703"/>
      <c r="FB39" s="703"/>
      <c r="FC39" s="703"/>
      <c r="FD39" s="703"/>
      <c r="FE39" s="703"/>
      <c r="FF39" s="703"/>
      <c r="FG39" s="703"/>
      <c r="FH39" s="703"/>
      <c r="FI39" s="703"/>
      <c r="FJ39" s="703"/>
      <c r="FK39" s="703"/>
      <c r="FL39" s="703"/>
      <c r="FM39" s="703"/>
      <c r="FN39" s="703"/>
      <c r="FO39" s="703"/>
      <c r="FP39" s="703"/>
      <c r="FQ39" s="703"/>
      <c r="FR39" s="703"/>
      <c r="FS39" s="703"/>
      <c r="FT39" s="703"/>
      <c r="FU39" s="703"/>
      <c r="FV39" s="703"/>
      <c r="FW39" s="703"/>
      <c r="FX39" s="703"/>
      <c r="FY39" s="704"/>
    </row>
    <row r="40" spans="1:181" s="705" customFormat="1" ht="48.75" customHeight="1">
      <c r="A40" s="743" t="s">
        <v>1213</v>
      </c>
      <c r="B40" s="739">
        <v>84191</v>
      </c>
      <c r="C40" s="740" t="s">
        <v>1246</v>
      </c>
      <c r="D40" s="739" t="s">
        <v>1086</v>
      </c>
      <c r="E40" s="742">
        <v>90</v>
      </c>
      <c r="F40" s="807">
        <v>107.19</v>
      </c>
      <c r="G40" s="801">
        <f t="shared" si="77"/>
        <v>137.46045599999999</v>
      </c>
      <c r="H40" s="798">
        <f t="shared" si="78"/>
        <v>12371.44104</v>
      </c>
      <c r="I40" s="779"/>
      <c r="J40" s="780"/>
      <c r="K40" s="612"/>
      <c r="L40" s="781"/>
      <c r="M40" s="782"/>
      <c r="N40" s="808"/>
      <c r="O40" s="783"/>
      <c r="P40" s="782"/>
      <c r="Q40" s="782"/>
      <c r="R40" s="748"/>
      <c r="S40" s="782"/>
      <c r="T40" s="607"/>
      <c r="U40" s="748"/>
      <c r="V40" s="782"/>
      <c r="W40" s="516"/>
      <c r="X40" s="784"/>
      <c r="Y40" s="785"/>
      <c r="Z40" s="610"/>
      <c r="AA40" s="594"/>
      <c r="AB40" s="786"/>
      <c r="AC40" s="622"/>
      <c r="AD40" s="703"/>
      <c r="AE40" s="703"/>
      <c r="AF40" s="703"/>
      <c r="AG40" s="703"/>
      <c r="AH40" s="703"/>
      <c r="AI40" s="703"/>
      <c r="AJ40" s="703"/>
      <c r="AK40" s="703"/>
      <c r="AL40" s="703"/>
      <c r="AM40" s="703"/>
      <c r="AN40" s="703"/>
      <c r="AO40" s="703"/>
      <c r="AP40" s="703"/>
      <c r="AQ40" s="703"/>
      <c r="AR40" s="703"/>
      <c r="AS40" s="703"/>
      <c r="AT40" s="703"/>
      <c r="AU40" s="703"/>
      <c r="AV40" s="703"/>
      <c r="AW40" s="703"/>
      <c r="AX40" s="703"/>
      <c r="AY40" s="703"/>
      <c r="AZ40" s="703"/>
      <c r="BA40" s="703"/>
      <c r="BB40" s="703"/>
      <c r="BC40" s="703"/>
      <c r="BD40" s="703"/>
      <c r="BE40" s="703"/>
      <c r="BF40" s="703"/>
      <c r="BG40" s="703"/>
      <c r="BH40" s="703"/>
      <c r="BI40" s="703"/>
      <c r="BJ40" s="703"/>
      <c r="BK40" s="703"/>
      <c r="BL40" s="703"/>
      <c r="BM40" s="703"/>
      <c r="BN40" s="703"/>
      <c r="BO40" s="703"/>
      <c r="BP40" s="703"/>
      <c r="BQ40" s="703"/>
      <c r="BR40" s="703"/>
      <c r="BS40" s="703"/>
      <c r="BT40" s="703"/>
      <c r="BU40" s="703"/>
      <c r="BV40" s="703"/>
      <c r="BW40" s="703"/>
      <c r="BX40" s="703"/>
      <c r="BY40" s="703"/>
      <c r="BZ40" s="703"/>
      <c r="CA40" s="703"/>
      <c r="CB40" s="703"/>
      <c r="CC40" s="703"/>
      <c r="CD40" s="703"/>
      <c r="CE40" s="703"/>
      <c r="CF40" s="703"/>
      <c r="CG40" s="703"/>
      <c r="CH40" s="703"/>
      <c r="CI40" s="703"/>
      <c r="CJ40" s="703"/>
      <c r="CK40" s="703"/>
      <c r="CL40" s="703"/>
      <c r="CM40" s="703"/>
      <c r="CN40" s="703"/>
      <c r="CO40" s="703"/>
      <c r="CP40" s="703"/>
      <c r="CQ40" s="703"/>
      <c r="CR40" s="703"/>
      <c r="CS40" s="703"/>
      <c r="CT40" s="703"/>
      <c r="CU40" s="703"/>
      <c r="CV40" s="703"/>
      <c r="CW40" s="703"/>
      <c r="CX40" s="703"/>
      <c r="CY40" s="703"/>
      <c r="CZ40" s="703"/>
      <c r="DA40" s="703"/>
      <c r="DB40" s="703"/>
      <c r="DC40" s="703"/>
      <c r="DD40" s="703"/>
      <c r="DE40" s="703"/>
      <c r="DF40" s="703"/>
      <c r="DG40" s="703"/>
      <c r="DH40" s="703"/>
      <c r="DI40" s="703"/>
      <c r="DJ40" s="703"/>
      <c r="DK40" s="703"/>
      <c r="DL40" s="703"/>
      <c r="DM40" s="703"/>
      <c r="DN40" s="703"/>
      <c r="DO40" s="703"/>
      <c r="DP40" s="703"/>
      <c r="DQ40" s="703"/>
      <c r="DR40" s="703"/>
      <c r="DS40" s="703"/>
      <c r="DT40" s="703"/>
      <c r="DU40" s="703"/>
      <c r="DV40" s="703"/>
      <c r="DW40" s="703"/>
      <c r="DX40" s="703"/>
      <c r="DY40" s="703"/>
      <c r="DZ40" s="703"/>
      <c r="EA40" s="703"/>
      <c r="EB40" s="703"/>
      <c r="EC40" s="703"/>
      <c r="ED40" s="703"/>
      <c r="EE40" s="703"/>
      <c r="EF40" s="703"/>
      <c r="EG40" s="703"/>
      <c r="EH40" s="703"/>
      <c r="EI40" s="703"/>
      <c r="EJ40" s="703"/>
      <c r="EK40" s="703"/>
      <c r="EL40" s="703"/>
      <c r="EM40" s="703"/>
      <c r="EN40" s="703"/>
      <c r="EO40" s="703"/>
      <c r="EP40" s="703"/>
      <c r="EQ40" s="703"/>
      <c r="ER40" s="703"/>
      <c r="ES40" s="703"/>
      <c r="ET40" s="703"/>
      <c r="EU40" s="703"/>
      <c r="EV40" s="703"/>
      <c r="EW40" s="703"/>
      <c r="EX40" s="703"/>
      <c r="EY40" s="703"/>
      <c r="EZ40" s="703"/>
      <c r="FA40" s="703"/>
      <c r="FB40" s="703"/>
      <c r="FC40" s="703"/>
      <c r="FD40" s="703"/>
      <c r="FE40" s="703"/>
      <c r="FF40" s="703"/>
      <c r="FG40" s="703"/>
      <c r="FH40" s="703"/>
      <c r="FI40" s="703"/>
      <c r="FJ40" s="703"/>
      <c r="FK40" s="703"/>
      <c r="FL40" s="703"/>
      <c r="FM40" s="703"/>
      <c r="FN40" s="703"/>
      <c r="FO40" s="703"/>
      <c r="FP40" s="703"/>
      <c r="FQ40" s="703"/>
      <c r="FR40" s="703"/>
      <c r="FS40" s="703"/>
      <c r="FT40" s="703"/>
      <c r="FU40" s="703"/>
      <c r="FV40" s="703"/>
      <c r="FW40" s="703"/>
      <c r="FX40" s="703"/>
      <c r="FY40" s="704"/>
    </row>
    <row r="41" spans="1:181" s="705" customFormat="1" ht="15.75" customHeight="1">
      <c r="A41" s="840"/>
      <c r="B41" s="841"/>
      <c r="C41" s="842"/>
      <c r="D41" s="843"/>
      <c r="E41" s="844"/>
      <c r="F41" s="845" t="s">
        <v>667</v>
      </c>
      <c r="G41" s="845"/>
      <c r="H41" s="846">
        <f>SUM(H37:H40)</f>
        <v>22791.633536000001</v>
      </c>
      <c r="I41" s="1047" t="s">
        <v>667</v>
      </c>
      <c r="J41" s="1048"/>
      <c r="K41" s="627">
        <f>SUM(K37:K38)</f>
        <v>0</v>
      </c>
      <c r="L41" s="1049" t="s">
        <v>667</v>
      </c>
      <c r="M41" s="1050"/>
      <c r="N41" s="718">
        <f>SUM(N37:N38)</f>
        <v>0</v>
      </c>
      <c r="O41" s="1045" t="s">
        <v>667</v>
      </c>
      <c r="P41" s="1046"/>
      <c r="Q41" s="720">
        <f>SUM(Q37:Q38)</f>
        <v>0</v>
      </c>
      <c r="R41" s="1045" t="s">
        <v>667</v>
      </c>
      <c r="S41" s="1046"/>
      <c r="T41" s="629">
        <f>SUM(T37:T38)</f>
        <v>0</v>
      </c>
      <c r="U41" s="1045" t="s">
        <v>667</v>
      </c>
      <c r="V41" s="1046"/>
      <c r="W41" s="630">
        <f>SUM(W37:W38)</f>
        <v>5918.74</v>
      </c>
      <c r="X41" s="1051" t="s">
        <v>667</v>
      </c>
      <c r="Y41" s="1052"/>
      <c r="Z41" s="637">
        <f>SUM(Z37:Z38)</f>
        <v>0</v>
      </c>
      <c r="AA41" s="1051" t="s">
        <v>667</v>
      </c>
      <c r="AB41" s="1052"/>
      <c r="AC41" s="632">
        <f>SUM(AC37:AC38)</f>
        <v>7590.1921760000005</v>
      </c>
      <c r="AD41" s="703"/>
      <c r="AE41" s="703"/>
      <c r="AF41" s="703"/>
      <c r="AG41" s="703"/>
      <c r="AH41" s="703"/>
      <c r="AI41" s="703"/>
      <c r="AJ41" s="703"/>
      <c r="AK41" s="703"/>
      <c r="AL41" s="703"/>
      <c r="AM41" s="703"/>
      <c r="AN41" s="703"/>
      <c r="AO41" s="703"/>
      <c r="AP41" s="703"/>
      <c r="AQ41" s="703"/>
      <c r="AR41" s="703"/>
      <c r="AS41" s="703"/>
      <c r="AT41" s="703"/>
      <c r="AU41" s="703"/>
      <c r="AV41" s="703"/>
      <c r="AW41" s="703"/>
      <c r="AX41" s="703"/>
      <c r="AY41" s="703"/>
      <c r="AZ41" s="703"/>
      <c r="BA41" s="703"/>
      <c r="BB41" s="703"/>
      <c r="BC41" s="703"/>
      <c r="BD41" s="703"/>
      <c r="BE41" s="703"/>
      <c r="BF41" s="703"/>
      <c r="BG41" s="703"/>
      <c r="BH41" s="703"/>
      <c r="BI41" s="703"/>
      <c r="BJ41" s="703"/>
      <c r="BK41" s="703"/>
      <c r="BL41" s="703"/>
      <c r="BM41" s="703"/>
      <c r="BN41" s="703"/>
      <c r="BO41" s="703"/>
      <c r="BP41" s="703"/>
      <c r="BQ41" s="703"/>
      <c r="BR41" s="703"/>
      <c r="BS41" s="703"/>
      <c r="BT41" s="703"/>
      <c r="BU41" s="703"/>
      <c r="BV41" s="703"/>
      <c r="BW41" s="703"/>
      <c r="BX41" s="703"/>
      <c r="BY41" s="703"/>
      <c r="BZ41" s="703"/>
      <c r="CA41" s="703"/>
      <c r="CB41" s="703"/>
      <c r="CC41" s="703"/>
      <c r="CD41" s="703"/>
      <c r="CE41" s="703"/>
      <c r="CF41" s="703"/>
      <c r="CG41" s="703"/>
      <c r="CH41" s="703"/>
      <c r="CI41" s="703"/>
      <c r="CJ41" s="703"/>
      <c r="CK41" s="703"/>
      <c r="CL41" s="703"/>
      <c r="CM41" s="703"/>
      <c r="CN41" s="703"/>
      <c r="CO41" s="703"/>
      <c r="CP41" s="703"/>
      <c r="CQ41" s="703"/>
      <c r="CR41" s="703"/>
      <c r="CS41" s="703"/>
      <c r="CT41" s="703"/>
      <c r="CU41" s="703"/>
      <c r="CV41" s="703"/>
      <c r="CW41" s="703"/>
      <c r="CX41" s="703"/>
      <c r="CY41" s="703"/>
      <c r="CZ41" s="703"/>
      <c r="DA41" s="703"/>
      <c r="DB41" s="703"/>
      <c r="DC41" s="703"/>
      <c r="DD41" s="703"/>
      <c r="DE41" s="703"/>
      <c r="DF41" s="703"/>
      <c r="DG41" s="703"/>
      <c r="DH41" s="703"/>
      <c r="DI41" s="703"/>
      <c r="DJ41" s="703"/>
      <c r="DK41" s="703"/>
      <c r="DL41" s="703"/>
      <c r="DM41" s="703"/>
      <c r="DN41" s="703"/>
      <c r="DO41" s="703"/>
      <c r="DP41" s="703"/>
      <c r="DQ41" s="703"/>
      <c r="DR41" s="703"/>
      <c r="DS41" s="703"/>
      <c r="DT41" s="703"/>
      <c r="DU41" s="703"/>
      <c r="DV41" s="703"/>
      <c r="DW41" s="703"/>
      <c r="DX41" s="703"/>
      <c r="DY41" s="703"/>
      <c r="DZ41" s="703"/>
      <c r="EA41" s="703"/>
      <c r="EB41" s="703"/>
      <c r="EC41" s="703"/>
      <c r="ED41" s="703"/>
      <c r="EE41" s="703"/>
      <c r="EF41" s="703"/>
      <c r="EG41" s="703"/>
      <c r="EH41" s="703"/>
      <c r="EI41" s="703"/>
      <c r="EJ41" s="703"/>
      <c r="EK41" s="703"/>
      <c r="EL41" s="703"/>
      <c r="EM41" s="703"/>
      <c r="EN41" s="703"/>
      <c r="EO41" s="703"/>
      <c r="EP41" s="703"/>
      <c r="EQ41" s="703"/>
      <c r="ER41" s="703"/>
      <c r="ES41" s="703"/>
      <c r="ET41" s="703"/>
      <c r="EU41" s="703"/>
      <c r="EV41" s="703"/>
      <c r="EW41" s="703"/>
      <c r="EX41" s="703"/>
      <c r="EY41" s="703"/>
      <c r="EZ41" s="703"/>
      <c r="FA41" s="703"/>
      <c r="FB41" s="703"/>
      <c r="FC41" s="703"/>
      <c r="FD41" s="703"/>
      <c r="FE41" s="703"/>
      <c r="FF41" s="703"/>
      <c r="FG41" s="703"/>
      <c r="FH41" s="703"/>
      <c r="FI41" s="703"/>
      <c r="FJ41" s="703"/>
      <c r="FK41" s="703"/>
      <c r="FL41" s="703"/>
      <c r="FM41" s="703"/>
      <c r="FN41" s="703"/>
      <c r="FO41" s="703"/>
      <c r="FP41" s="703"/>
      <c r="FQ41" s="703"/>
      <c r="FR41" s="703"/>
      <c r="FS41" s="703"/>
      <c r="FT41" s="703"/>
      <c r="FU41" s="703"/>
      <c r="FV41" s="703"/>
      <c r="FW41" s="703"/>
      <c r="FX41" s="703"/>
      <c r="FY41" s="704"/>
    </row>
    <row r="42" spans="1:181" s="705" customFormat="1" ht="21.75" customHeight="1">
      <c r="A42" s="839" t="s">
        <v>795</v>
      </c>
      <c r="B42" s="732"/>
      <c r="C42" s="736" t="s">
        <v>1096</v>
      </c>
      <c r="D42" s="733"/>
      <c r="E42" s="734"/>
      <c r="F42" s="735"/>
      <c r="G42" s="735"/>
      <c r="H42" s="735"/>
      <c r="I42" s="687"/>
      <c r="J42" s="625"/>
      <c r="K42" s="737"/>
      <c r="L42" s="623"/>
      <c r="M42" s="634"/>
      <c r="N42" s="634"/>
      <c r="O42" s="626"/>
      <c r="P42" s="625"/>
      <c r="Q42" s="634"/>
      <c r="R42" s="719"/>
      <c r="S42" s="634"/>
      <c r="T42" s="634"/>
      <c r="U42" s="1045"/>
      <c r="V42" s="1046"/>
      <c r="W42" s="634"/>
      <c r="X42" s="1051"/>
      <c r="Y42" s="1052"/>
      <c r="Z42" s="634"/>
      <c r="AA42" s="1051"/>
      <c r="AB42" s="1052"/>
      <c r="AC42" s="635"/>
      <c r="AD42" s="703"/>
      <c r="AE42" s="703"/>
      <c r="AF42" s="703"/>
      <c r="AG42" s="703"/>
      <c r="AH42" s="703"/>
      <c r="AI42" s="703"/>
      <c r="AJ42" s="703"/>
      <c r="AK42" s="703"/>
      <c r="AL42" s="703"/>
      <c r="AM42" s="703"/>
      <c r="AN42" s="703"/>
      <c r="AO42" s="703"/>
      <c r="AP42" s="703"/>
      <c r="AQ42" s="703"/>
      <c r="AR42" s="703"/>
      <c r="AS42" s="703"/>
      <c r="AT42" s="703"/>
      <c r="AU42" s="703"/>
      <c r="AV42" s="703"/>
      <c r="AW42" s="703"/>
      <c r="AX42" s="703"/>
      <c r="AY42" s="703"/>
      <c r="AZ42" s="703"/>
      <c r="BA42" s="703"/>
      <c r="BB42" s="703"/>
      <c r="BC42" s="703"/>
      <c r="BD42" s="703"/>
      <c r="BE42" s="703"/>
      <c r="BF42" s="703"/>
      <c r="BG42" s="703"/>
      <c r="BH42" s="703"/>
      <c r="BI42" s="703"/>
      <c r="BJ42" s="703"/>
      <c r="BK42" s="703"/>
      <c r="BL42" s="703"/>
      <c r="BM42" s="703"/>
      <c r="BN42" s="703"/>
      <c r="BO42" s="703"/>
      <c r="BP42" s="703"/>
      <c r="BQ42" s="703"/>
      <c r="BR42" s="703"/>
      <c r="BS42" s="703"/>
      <c r="BT42" s="703"/>
      <c r="BU42" s="703"/>
      <c r="BV42" s="703"/>
      <c r="BW42" s="703"/>
      <c r="BX42" s="703"/>
      <c r="BY42" s="703"/>
      <c r="BZ42" s="703"/>
      <c r="CA42" s="703"/>
      <c r="CB42" s="703"/>
      <c r="CC42" s="703"/>
      <c r="CD42" s="703"/>
      <c r="CE42" s="703"/>
      <c r="CF42" s="703"/>
      <c r="CG42" s="703"/>
      <c r="CH42" s="703"/>
      <c r="CI42" s="703"/>
      <c r="CJ42" s="703"/>
      <c r="CK42" s="703"/>
      <c r="CL42" s="703"/>
      <c r="CM42" s="703"/>
      <c r="CN42" s="703"/>
      <c r="CO42" s="703"/>
      <c r="CP42" s="703"/>
      <c r="CQ42" s="703"/>
      <c r="CR42" s="703"/>
      <c r="CS42" s="703"/>
      <c r="CT42" s="703"/>
      <c r="CU42" s="703"/>
      <c r="CV42" s="703"/>
      <c r="CW42" s="703"/>
      <c r="CX42" s="703"/>
      <c r="CY42" s="703"/>
      <c r="CZ42" s="703"/>
      <c r="DA42" s="703"/>
      <c r="DB42" s="703"/>
      <c r="DC42" s="703"/>
      <c r="DD42" s="703"/>
      <c r="DE42" s="703"/>
      <c r="DF42" s="703"/>
      <c r="DG42" s="703"/>
      <c r="DH42" s="703"/>
      <c r="DI42" s="703"/>
      <c r="DJ42" s="703"/>
      <c r="DK42" s="703"/>
      <c r="DL42" s="703"/>
      <c r="DM42" s="703"/>
      <c r="DN42" s="703"/>
      <c r="DO42" s="703"/>
      <c r="DP42" s="703"/>
      <c r="DQ42" s="703"/>
      <c r="DR42" s="703"/>
      <c r="DS42" s="703"/>
      <c r="DT42" s="703"/>
      <c r="DU42" s="703"/>
      <c r="DV42" s="703"/>
      <c r="DW42" s="703"/>
      <c r="DX42" s="703"/>
      <c r="DY42" s="703"/>
      <c r="DZ42" s="703"/>
      <c r="EA42" s="703"/>
      <c r="EB42" s="703"/>
      <c r="EC42" s="703"/>
      <c r="ED42" s="703"/>
      <c r="EE42" s="703"/>
      <c r="EF42" s="703"/>
      <c r="EG42" s="703"/>
      <c r="EH42" s="703"/>
      <c r="EI42" s="703"/>
      <c r="EJ42" s="703"/>
      <c r="EK42" s="703"/>
      <c r="EL42" s="703"/>
      <c r="EM42" s="703"/>
      <c r="EN42" s="703"/>
      <c r="EO42" s="703"/>
      <c r="EP42" s="703"/>
      <c r="EQ42" s="703"/>
      <c r="ER42" s="703"/>
      <c r="ES42" s="703"/>
      <c r="ET42" s="703"/>
      <c r="EU42" s="703"/>
      <c r="EV42" s="703"/>
      <c r="EW42" s="703"/>
      <c r="EX42" s="703"/>
      <c r="EY42" s="703"/>
      <c r="EZ42" s="703"/>
      <c r="FA42" s="703"/>
      <c r="FB42" s="703"/>
      <c r="FC42" s="703"/>
      <c r="FD42" s="703"/>
      <c r="FE42" s="703"/>
      <c r="FF42" s="703"/>
      <c r="FG42" s="703"/>
      <c r="FH42" s="703"/>
      <c r="FI42" s="703"/>
      <c r="FJ42" s="703"/>
      <c r="FK42" s="703"/>
      <c r="FL42" s="703"/>
      <c r="FM42" s="703"/>
      <c r="FN42" s="703"/>
      <c r="FO42" s="703"/>
      <c r="FP42" s="703"/>
      <c r="FQ42" s="703"/>
      <c r="FR42" s="703"/>
      <c r="FS42" s="703"/>
      <c r="FT42" s="703"/>
      <c r="FU42" s="703"/>
      <c r="FV42" s="703"/>
      <c r="FW42" s="703"/>
      <c r="FX42" s="703"/>
      <c r="FY42" s="704"/>
    </row>
    <row r="43" spans="1:181" s="705" customFormat="1" ht="57">
      <c r="A43" s="731" t="s">
        <v>789</v>
      </c>
      <c r="B43" s="739">
        <v>87879</v>
      </c>
      <c r="C43" s="817" t="s">
        <v>1208</v>
      </c>
      <c r="D43" s="739" t="s">
        <v>1086</v>
      </c>
      <c r="E43" s="813">
        <v>120</v>
      </c>
      <c r="F43" s="813">
        <v>2.67</v>
      </c>
      <c r="G43" s="801">
        <f t="shared" ref="G43:G44" si="90">F43*1.2835</f>
        <v>3.4269450000000004</v>
      </c>
      <c r="H43" s="813">
        <f t="shared" ref="H43:H44" si="91">G43*E43</f>
        <v>411.23340000000002</v>
      </c>
      <c r="I43" s="796"/>
      <c r="J43" s="800"/>
      <c r="K43" s="612"/>
      <c r="L43" s="781"/>
      <c r="M43" s="782"/>
      <c r="N43" s="793"/>
      <c r="O43" s="783"/>
      <c r="P43" s="782"/>
      <c r="Q43" s="782"/>
      <c r="R43" s="748"/>
      <c r="S43" s="782"/>
      <c r="T43" s="607"/>
      <c r="U43" s="748"/>
      <c r="V43" s="782"/>
      <c r="W43" s="516"/>
      <c r="X43" s="784"/>
      <c r="Y43" s="785"/>
      <c r="Z43" s="610"/>
      <c r="AA43" s="594"/>
      <c r="AB43" s="786"/>
      <c r="AC43" s="622"/>
      <c r="AD43" s="703"/>
      <c r="AE43" s="703"/>
      <c r="AF43" s="703"/>
      <c r="AG43" s="703"/>
      <c r="AH43" s="703"/>
      <c r="AI43" s="703"/>
      <c r="AJ43" s="703"/>
      <c r="AK43" s="703"/>
      <c r="AL43" s="703"/>
      <c r="AM43" s="703"/>
      <c r="AN43" s="703"/>
      <c r="AO43" s="703"/>
      <c r="AP43" s="703"/>
      <c r="AQ43" s="703"/>
      <c r="AR43" s="703"/>
      <c r="AS43" s="703"/>
      <c r="AT43" s="703"/>
      <c r="AU43" s="703"/>
      <c r="AV43" s="703"/>
      <c r="AW43" s="703"/>
      <c r="AX43" s="703"/>
      <c r="AY43" s="703"/>
      <c r="AZ43" s="703"/>
      <c r="BA43" s="703"/>
      <c r="BB43" s="703"/>
      <c r="BC43" s="703"/>
      <c r="BD43" s="703"/>
      <c r="BE43" s="703"/>
      <c r="BF43" s="703"/>
      <c r="BG43" s="703"/>
      <c r="BH43" s="703"/>
      <c r="BI43" s="703"/>
      <c r="BJ43" s="703"/>
      <c r="BK43" s="703"/>
      <c r="BL43" s="703"/>
      <c r="BM43" s="703"/>
      <c r="BN43" s="703"/>
      <c r="BO43" s="703"/>
      <c r="BP43" s="703"/>
      <c r="BQ43" s="703"/>
      <c r="BR43" s="703"/>
      <c r="BS43" s="703"/>
      <c r="BT43" s="703"/>
      <c r="BU43" s="703"/>
      <c r="BV43" s="703"/>
      <c r="BW43" s="703"/>
      <c r="BX43" s="703"/>
      <c r="BY43" s="703"/>
      <c r="BZ43" s="703"/>
      <c r="CA43" s="703"/>
      <c r="CB43" s="703"/>
      <c r="CC43" s="703"/>
      <c r="CD43" s="703"/>
      <c r="CE43" s="703"/>
      <c r="CF43" s="703"/>
      <c r="CG43" s="703"/>
      <c r="CH43" s="703"/>
      <c r="CI43" s="703"/>
      <c r="CJ43" s="703"/>
      <c r="CK43" s="703"/>
      <c r="CL43" s="703"/>
      <c r="CM43" s="703"/>
      <c r="CN43" s="703"/>
      <c r="CO43" s="703"/>
      <c r="CP43" s="703"/>
      <c r="CQ43" s="703"/>
      <c r="CR43" s="703"/>
      <c r="CS43" s="703"/>
      <c r="CT43" s="703"/>
      <c r="CU43" s="703"/>
      <c r="CV43" s="703"/>
      <c r="CW43" s="703"/>
      <c r="CX43" s="703"/>
      <c r="CY43" s="703"/>
      <c r="CZ43" s="703"/>
      <c r="DA43" s="703"/>
      <c r="DB43" s="703"/>
      <c r="DC43" s="703"/>
      <c r="DD43" s="703"/>
      <c r="DE43" s="703"/>
      <c r="DF43" s="703"/>
      <c r="DG43" s="703"/>
      <c r="DH43" s="703"/>
      <c r="DI43" s="703"/>
      <c r="DJ43" s="703"/>
      <c r="DK43" s="703"/>
      <c r="DL43" s="703"/>
      <c r="DM43" s="703"/>
      <c r="DN43" s="703"/>
      <c r="DO43" s="703"/>
      <c r="DP43" s="703"/>
      <c r="DQ43" s="703"/>
      <c r="DR43" s="703"/>
      <c r="DS43" s="703"/>
      <c r="DT43" s="703"/>
      <c r="DU43" s="703"/>
      <c r="DV43" s="703"/>
      <c r="DW43" s="703"/>
      <c r="DX43" s="703"/>
      <c r="DY43" s="703"/>
      <c r="DZ43" s="703"/>
      <c r="EA43" s="703"/>
      <c r="EB43" s="703"/>
      <c r="EC43" s="703"/>
      <c r="ED43" s="703"/>
      <c r="EE43" s="703"/>
      <c r="EF43" s="703"/>
      <c r="EG43" s="703"/>
      <c r="EH43" s="703"/>
      <c r="EI43" s="703"/>
      <c r="EJ43" s="703"/>
      <c r="EK43" s="703"/>
      <c r="EL43" s="703"/>
      <c r="EM43" s="703"/>
      <c r="EN43" s="703"/>
      <c r="EO43" s="703"/>
      <c r="EP43" s="703"/>
      <c r="EQ43" s="703"/>
      <c r="ER43" s="703"/>
      <c r="ES43" s="703"/>
      <c r="ET43" s="703"/>
      <c r="EU43" s="703"/>
      <c r="EV43" s="703"/>
      <c r="EW43" s="703"/>
      <c r="EX43" s="703"/>
      <c r="EY43" s="703"/>
      <c r="EZ43" s="703"/>
      <c r="FA43" s="703"/>
      <c r="FB43" s="703"/>
      <c r="FC43" s="703"/>
      <c r="FD43" s="703"/>
      <c r="FE43" s="703"/>
      <c r="FF43" s="703"/>
      <c r="FG43" s="703"/>
      <c r="FH43" s="703"/>
      <c r="FI43" s="703"/>
      <c r="FJ43" s="703"/>
      <c r="FK43" s="703"/>
      <c r="FL43" s="703"/>
      <c r="FM43" s="703"/>
      <c r="FN43" s="703"/>
      <c r="FO43" s="703"/>
      <c r="FP43" s="703"/>
      <c r="FQ43" s="703"/>
      <c r="FR43" s="703"/>
      <c r="FS43" s="703"/>
      <c r="FT43" s="703"/>
      <c r="FU43" s="703"/>
      <c r="FV43" s="703"/>
      <c r="FW43" s="703"/>
      <c r="FX43" s="703"/>
      <c r="FY43" s="704"/>
    </row>
    <row r="44" spans="1:181" s="705" customFormat="1" ht="89.25" customHeight="1">
      <c r="A44" s="731" t="s">
        <v>790</v>
      </c>
      <c r="B44" s="739">
        <v>87531</v>
      </c>
      <c r="C44" s="817" t="s">
        <v>1206</v>
      </c>
      <c r="D44" s="739" t="s">
        <v>1086</v>
      </c>
      <c r="E44" s="813">
        <v>120</v>
      </c>
      <c r="F44" s="813">
        <v>22.88</v>
      </c>
      <c r="G44" s="801">
        <f t="shared" si="90"/>
        <v>29.366479999999999</v>
      </c>
      <c r="H44" s="813">
        <f t="shared" si="91"/>
        <v>3523.9775999999997</v>
      </c>
      <c r="I44" s="796"/>
      <c r="J44" s="800"/>
      <c r="K44" s="612"/>
      <c r="L44" s="781"/>
      <c r="M44" s="782"/>
      <c r="N44" s="793"/>
      <c r="O44" s="783"/>
      <c r="P44" s="782"/>
      <c r="Q44" s="782"/>
      <c r="R44" s="748"/>
      <c r="S44" s="782"/>
      <c r="T44" s="607"/>
      <c r="U44" s="748"/>
      <c r="V44" s="782"/>
      <c r="W44" s="516"/>
      <c r="X44" s="784"/>
      <c r="Y44" s="785"/>
      <c r="Z44" s="610"/>
      <c r="AA44" s="594"/>
      <c r="AB44" s="786"/>
      <c r="AC44" s="622"/>
      <c r="AD44" s="703"/>
      <c r="AE44" s="703"/>
      <c r="AF44" s="703"/>
      <c r="AG44" s="703"/>
      <c r="AH44" s="703"/>
      <c r="AI44" s="703"/>
      <c r="AJ44" s="703"/>
      <c r="AK44" s="703"/>
      <c r="AL44" s="703"/>
      <c r="AM44" s="703"/>
      <c r="AN44" s="703"/>
      <c r="AO44" s="703"/>
      <c r="AP44" s="703"/>
      <c r="AQ44" s="703"/>
      <c r="AR44" s="703"/>
      <c r="AS44" s="703"/>
      <c r="AT44" s="703"/>
      <c r="AU44" s="703"/>
      <c r="AV44" s="703"/>
      <c r="AW44" s="703"/>
      <c r="AX44" s="703"/>
      <c r="AY44" s="703"/>
      <c r="AZ44" s="703"/>
      <c r="BA44" s="703"/>
      <c r="BB44" s="703"/>
      <c r="BC44" s="703"/>
      <c r="BD44" s="703"/>
      <c r="BE44" s="703"/>
      <c r="BF44" s="703"/>
      <c r="BG44" s="703"/>
      <c r="BH44" s="703"/>
      <c r="BI44" s="703"/>
      <c r="BJ44" s="703"/>
      <c r="BK44" s="703"/>
      <c r="BL44" s="703"/>
      <c r="BM44" s="703"/>
      <c r="BN44" s="703"/>
      <c r="BO44" s="703"/>
      <c r="BP44" s="703"/>
      <c r="BQ44" s="703"/>
      <c r="BR44" s="703"/>
      <c r="BS44" s="703"/>
      <c r="BT44" s="703"/>
      <c r="BU44" s="703"/>
      <c r="BV44" s="703"/>
      <c r="BW44" s="703"/>
      <c r="BX44" s="703"/>
      <c r="BY44" s="703"/>
      <c r="BZ44" s="703"/>
      <c r="CA44" s="703"/>
      <c r="CB44" s="703"/>
      <c r="CC44" s="703"/>
      <c r="CD44" s="703"/>
      <c r="CE44" s="703"/>
      <c r="CF44" s="703"/>
      <c r="CG44" s="703"/>
      <c r="CH44" s="703"/>
      <c r="CI44" s="703"/>
      <c r="CJ44" s="703"/>
      <c r="CK44" s="703"/>
      <c r="CL44" s="703"/>
      <c r="CM44" s="703"/>
      <c r="CN44" s="703"/>
      <c r="CO44" s="703"/>
      <c r="CP44" s="703"/>
      <c r="CQ44" s="703"/>
      <c r="CR44" s="703"/>
      <c r="CS44" s="703"/>
      <c r="CT44" s="703"/>
      <c r="CU44" s="703"/>
      <c r="CV44" s="703"/>
      <c r="CW44" s="703"/>
      <c r="CX44" s="703"/>
      <c r="CY44" s="703"/>
      <c r="CZ44" s="703"/>
      <c r="DA44" s="703"/>
      <c r="DB44" s="703"/>
      <c r="DC44" s="703"/>
      <c r="DD44" s="703"/>
      <c r="DE44" s="703"/>
      <c r="DF44" s="703"/>
      <c r="DG44" s="703"/>
      <c r="DH44" s="703"/>
      <c r="DI44" s="703"/>
      <c r="DJ44" s="703"/>
      <c r="DK44" s="703"/>
      <c r="DL44" s="703"/>
      <c r="DM44" s="703"/>
      <c r="DN44" s="703"/>
      <c r="DO44" s="703"/>
      <c r="DP44" s="703"/>
      <c r="DQ44" s="703"/>
      <c r="DR44" s="703"/>
      <c r="DS44" s="703"/>
      <c r="DT44" s="703"/>
      <c r="DU44" s="703"/>
      <c r="DV44" s="703"/>
      <c r="DW44" s="703"/>
      <c r="DX44" s="703"/>
      <c r="DY44" s="703"/>
      <c r="DZ44" s="703"/>
      <c r="EA44" s="703"/>
      <c r="EB44" s="703"/>
      <c r="EC44" s="703"/>
      <c r="ED44" s="703"/>
      <c r="EE44" s="703"/>
      <c r="EF44" s="703"/>
      <c r="EG44" s="703"/>
      <c r="EH44" s="703"/>
      <c r="EI44" s="703"/>
      <c r="EJ44" s="703"/>
      <c r="EK44" s="703"/>
      <c r="EL44" s="703"/>
      <c r="EM44" s="703"/>
      <c r="EN44" s="703"/>
      <c r="EO44" s="703"/>
      <c r="EP44" s="703"/>
      <c r="EQ44" s="703"/>
      <c r="ER44" s="703"/>
      <c r="ES44" s="703"/>
      <c r="ET44" s="703"/>
      <c r="EU44" s="703"/>
      <c r="EV44" s="703"/>
      <c r="EW44" s="703"/>
      <c r="EX44" s="703"/>
      <c r="EY44" s="703"/>
      <c r="EZ44" s="703"/>
      <c r="FA44" s="703"/>
      <c r="FB44" s="703"/>
      <c r="FC44" s="703"/>
      <c r="FD44" s="703"/>
      <c r="FE44" s="703"/>
      <c r="FF44" s="703"/>
      <c r="FG44" s="703"/>
      <c r="FH44" s="703"/>
      <c r="FI44" s="703"/>
      <c r="FJ44" s="703"/>
      <c r="FK44" s="703"/>
      <c r="FL44" s="703"/>
      <c r="FM44" s="703"/>
      <c r="FN44" s="703"/>
      <c r="FO44" s="703"/>
      <c r="FP44" s="703"/>
      <c r="FQ44" s="703"/>
      <c r="FR44" s="703"/>
      <c r="FS44" s="703"/>
      <c r="FT44" s="703"/>
      <c r="FU44" s="703"/>
      <c r="FV44" s="703"/>
      <c r="FW44" s="703"/>
      <c r="FX44" s="703"/>
      <c r="FY44" s="704"/>
    </row>
    <row r="45" spans="1:181" s="705" customFormat="1" ht="17.25" customHeight="1">
      <c r="A45" s="840"/>
      <c r="B45" s="841"/>
      <c r="C45" s="842"/>
      <c r="D45" s="843"/>
      <c r="E45" s="844"/>
      <c r="F45" s="845" t="s">
        <v>667</v>
      </c>
      <c r="G45" s="845"/>
      <c r="H45" s="846">
        <f>SUM(H43:H44)</f>
        <v>3935.2109999999998</v>
      </c>
      <c r="I45" s="1047" t="s">
        <v>667</v>
      </c>
      <c r="J45" s="1048"/>
      <c r="K45" s="627" t="e">
        <f>SUM(#REF!)</f>
        <v>#REF!</v>
      </c>
      <c r="L45" s="1049" t="s">
        <v>667</v>
      </c>
      <c r="M45" s="1050"/>
      <c r="N45" s="718" t="e">
        <f>SUM(#REF!)</f>
        <v>#REF!</v>
      </c>
      <c r="O45" s="1045" t="s">
        <v>667</v>
      </c>
      <c r="P45" s="1046"/>
      <c r="Q45" s="720" t="e">
        <f>SUM(#REF!)</f>
        <v>#REF!</v>
      </c>
      <c r="R45" s="1045" t="s">
        <v>667</v>
      </c>
      <c r="S45" s="1046"/>
      <c r="T45" s="629" t="e">
        <f>SUM(#REF!)</f>
        <v>#REF!</v>
      </c>
      <c r="U45" s="1045" t="s">
        <v>667</v>
      </c>
      <c r="V45" s="1046"/>
      <c r="W45" s="630" t="e">
        <f>SUM(#REF!)</f>
        <v>#REF!</v>
      </c>
      <c r="X45" s="1051" t="s">
        <v>667</v>
      </c>
      <c r="Y45" s="1052"/>
      <c r="Z45" s="637" t="e">
        <f>SUM(#REF!)</f>
        <v>#REF!</v>
      </c>
      <c r="AA45" s="1051" t="s">
        <v>667</v>
      </c>
      <c r="AB45" s="1052"/>
      <c r="AC45" s="632" t="e">
        <f>SUM(#REF!)</f>
        <v>#REF!</v>
      </c>
      <c r="AD45" s="703"/>
      <c r="AE45" s="703"/>
      <c r="AF45" s="703"/>
      <c r="AG45" s="703"/>
      <c r="AH45" s="703"/>
      <c r="AI45" s="703"/>
      <c r="AJ45" s="703"/>
      <c r="AK45" s="703"/>
      <c r="AL45" s="703"/>
      <c r="AM45" s="703"/>
      <c r="AN45" s="703"/>
      <c r="AO45" s="703"/>
      <c r="AP45" s="703"/>
      <c r="AQ45" s="703"/>
      <c r="AR45" s="703"/>
      <c r="AS45" s="703"/>
      <c r="AT45" s="703"/>
      <c r="AU45" s="703"/>
      <c r="AV45" s="703"/>
      <c r="AW45" s="703"/>
      <c r="AX45" s="703"/>
      <c r="AY45" s="703"/>
      <c r="AZ45" s="703"/>
      <c r="BA45" s="703"/>
      <c r="BB45" s="703"/>
      <c r="BC45" s="703"/>
      <c r="BD45" s="703"/>
      <c r="BE45" s="703"/>
      <c r="BF45" s="703"/>
      <c r="BG45" s="703"/>
      <c r="BH45" s="703"/>
      <c r="BI45" s="703"/>
      <c r="BJ45" s="703"/>
      <c r="BK45" s="703"/>
      <c r="BL45" s="703"/>
      <c r="BM45" s="703"/>
      <c r="BN45" s="703"/>
      <c r="BO45" s="703"/>
      <c r="BP45" s="703"/>
      <c r="BQ45" s="703"/>
      <c r="BR45" s="703"/>
      <c r="BS45" s="703"/>
      <c r="BT45" s="703"/>
      <c r="BU45" s="703"/>
      <c r="BV45" s="703"/>
      <c r="BW45" s="703"/>
      <c r="BX45" s="703"/>
      <c r="BY45" s="703"/>
      <c r="BZ45" s="703"/>
      <c r="CA45" s="703"/>
      <c r="CB45" s="703"/>
      <c r="CC45" s="703"/>
      <c r="CD45" s="703"/>
      <c r="CE45" s="703"/>
      <c r="CF45" s="703"/>
      <c r="CG45" s="703"/>
      <c r="CH45" s="703"/>
      <c r="CI45" s="703"/>
      <c r="CJ45" s="703"/>
      <c r="CK45" s="703"/>
      <c r="CL45" s="703"/>
      <c r="CM45" s="703"/>
      <c r="CN45" s="703"/>
      <c r="CO45" s="703"/>
      <c r="CP45" s="703"/>
      <c r="CQ45" s="703"/>
      <c r="CR45" s="703"/>
      <c r="CS45" s="703"/>
      <c r="CT45" s="703"/>
      <c r="CU45" s="703"/>
      <c r="CV45" s="703"/>
      <c r="CW45" s="703"/>
      <c r="CX45" s="703"/>
      <c r="CY45" s="703"/>
      <c r="CZ45" s="703"/>
      <c r="DA45" s="703"/>
      <c r="DB45" s="703"/>
      <c r="DC45" s="703"/>
      <c r="DD45" s="703"/>
      <c r="DE45" s="703"/>
      <c r="DF45" s="703"/>
      <c r="DG45" s="703"/>
      <c r="DH45" s="703"/>
      <c r="DI45" s="703"/>
      <c r="DJ45" s="703"/>
      <c r="DK45" s="703"/>
      <c r="DL45" s="703"/>
      <c r="DM45" s="703"/>
      <c r="DN45" s="703"/>
      <c r="DO45" s="703"/>
      <c r="DP45" s="703"/>
      <c r="DQ45" s="703"/>
      <c r="DR45" s="703"/>
      <c r="DS45" s="703"/>
      <c r="DT45" s="703"/>
      <c r="DU45" s="703"/>
      <c r="DV45" s="703"/>
      <c r="DW45" s="703"/>
      <c r="DX45" s="703"/>
      <c r="DY45" s="703"/>
      <c r="DZ45" s="703"/>
      <c r="EA45" s="703"/>
      <c r="EB45" s="703"/>
      <c r="EC45" s="703"/>
      <c r="ED45" s="703"/>
      <c r="EE45" s="703"/>
      <c r="EF45" s="703"/>
      <c r="EG45" s="703"/>
      <c r="EH45" s="703"/>
      <c r="EI45" s="703"/>
      <c r="EJ45" s="703"/>
      <c r="EK45" s="703"/>
      <c r="EL45" s="703"/>
      <c r="EM45" s="703"/>
      <c r="EN45" s="703"/>
      <c r="EO45" s="703"/>
      <c r="EP45" s="703"/>
      <c r="EQ45" s="703"/>
      <c r="ER45" s="703"/>
      <c r="ES45" s="703"/>
      <c r="ET45" s="703"/>
      <c r="EU45" s="703"/>
      <c r="EV45" s="703"/>
      <c r="EW45" s="703"/>
      <c r="EX45" s="703"/>
      <c r="EY45" s="703"/>
      <c r="EZ45" s="703"/>
      <c r="FA45" s="703"/>
      <c r="FB45" s="703"/>
      <c r="FC45" s="703"/>
      <c r="FD45" s="703"/>
      <c r="FE45" s="703"/>
      <c r="FF45" s="703"/>
      <c r="FG45" s="703"/>
      <c r="FH45" s="703"/>
      <c r="FI45" s="703"/>
      <c r="FJ45" s="703"/>
      <c r="FK45" s="703"/>
      <c r="FL45" s="703"/>
      <c r="FM45" s="703"/>
      <c r="FN45" s="703"/>
      <c r="FO45" s="703"/>
      <c r="FP45" s="703"/>
      <c r="FQ45" s="703"/>
      <c r="FR45" s="703"/>
      <c r="FS45" s="703"/>
      <c r="FT45" s="703"/>
      <c r="FU45" s="703"/>
      <c r="FV45" s="703"/>
      <c r="FW45" s="703"/>
      <c r="FX45" s="703"/>
      <c r="FY45" s="704"/>
    </row>
    <row r="46" spans="1:181" s="705" customFormat="1" ht="21.75" customHeight="1">
      <c r="A46" s="839" t="s">
        <v>797</v>
      </c>
      <c r="B46" s="732"/>
      <c r="C46" s="736" t="s">
        <v>1097</v>
      </c>
      <c r="D46" s="733"/>
      <c r="E46" s="734"/>
      <c r="F46" s="735"/>
      <c r="G46" s="735"/>
      <c r="H46" s="735"/>
      <c r="I46" s="687"/>
      <c r="J46" s="625"/>
      <c r="K46" s="737"/>
      <c r="L46" s="623"/>
      <c r="M46" s="634"/>
      <c r="N46" s="634"/>
      <c r="O46" s="626"/>
      <c r="P46" s="625"/>
      <c r="Q46" s="634"/>
      <c r="R46" s="719"/>
      <c r="S46" s="634"/>
      <c r="T46" s="634"/>
      <c r="U46" s="1045"/>
      <c r="V46" s="1046"/>
      <c r="W46" s="634"/>
      <c r="X46" s="1051"/>
      <c r="Y46" s="1052"/>
      <c r="Z46" s="634"/>
      <c r="AA46" s="1051"/>
      <c r="AB46" s="1052"/>
      <c r="AC46" s="635"/>
      <c r="AD46" s="703"/>
      <c r="AE46" s="703"/>
      <c r="AF46" s="703"/>
      <c r="AG46" s="703"/>
      <c r="AH46" s="703"/>
      <c r="AI46" s="703"/>
      <c r="AJ46" s="703"/>
      <c r="AK46" s="703"/>
      <c r="AL46" s="703"/>
      <c r="AM46" s="703"/>
      <c r="AN46" s="703"/>
      <c r="AO46" s="703"/>
      <c r="AP46" s="703"/>
      <c r="AQ46" s="703"/>
      <c r="AR46" s="703"/>
      <c r="AS46" s="703"/>
      <c r="AT46" s="703"/>
      <c r="AU46" s="703"/>
      <c r="AV46" s="703"/>
      <c r="AW46" s="703"/>
      <c r="AX46" s="703"/>
      <c r="AY46" s="703"/>
      <c r="AZ46" s="703"/>
      <c r="BA46" s="703"/>
      <c r="BB46" s="703"/>
      <c r="BC46" s="703"/>
      <c r="BD46" s="703"/>
      <c r="BE46" s="703"/>
      <c r="BF46" s="703"/>
      <c r="BG46" s="703"/>
      <c r="BH46" s="703"/>
      <c r="BI46" s="703"/>
      <c r="BJ46" s="703"/>
      <c r="BK46" s="703"/>
      <c r="BL46" s="703"/>
      <c r="BM46" s="703"/>
      <c r="BN46" s="703"/>
      <c r="BO46" s="703"/>
      <c r="BP46" s="703"/>
      <c r="BQ46" s="703"/>
      <c r="BR46" s="703"/>
      <c r="BS46" s="703"/>
      <c r="BT46" s="703"/>
      <c r="BU46" s="703"/>
      <c r="BV46" s="703"/>
      <c r="BW46" s="703"/>
      <c r="BX46" s="703"/>
      <c r="BY46" s="703"/>
      <c r="BZ46" s="703"/>
      <c r="CA46" s="703"/>
      <c r="CB46" s="703"/>
      <c r="CC46" s="703"/>
      <c r="CD46" s="703"/>
      <c r="CE46" s="703"/>
      <c r="CF46" s="703"/>
      <c r="CG46" s="703"/>
      <c r="CH46" s="703"/>
      <c r="CI46" s="703"/>
      <c r="CJ46" s="703"/>
      <c r="CK46" s="703"/>
      <c r="CL46" s="703"/>
      <c r="CM46" s="703"/>
      <c r="CN46" s="703"/>
      <c r="CO46" s="703"/>
      <c r="CP46" s="703"/>
      <c r="CQ46" s="703"/>
      <c r="CR46" s="703"/>
      <c r="CS46" s="703"/>
      <c r="CT46" s="703"/>
      <c r="CU46" s="703"/>
      <c r="CV46" s="703"/>
      <c r="CW46" s="703"/>
      <c r="CX46" s="703"/>
      <c r="CY46" s="703"/>
      <c r="CZ46" s="703"/>
      <c r="DA46" s="703"/>
      <c r="DB46" s="703"/>
      <c r="DC46" s="703"/>
      <c r="DD46" s="703"/>
      <c r="DE46" s="703"/>
      <c r="DF46" s="703"/>
      <c r="DG46" s="703"/>
      <c r="DH46" s="703"/>
      <c r="DI46" s="703"/>
      <c r="DJ46" s="703"/>
      <c r="DK46" s="703"/>
      <c r="DL46" s="703"/>
      <c r="DM46" s="703"/>
      <c r="DN46" s="703"/>
      <c r="DO46" s="703"/>
      <c r="DP46" s="703"/>
      <c r="DQ46" s="703"/>
      <c r="DR46" s="703"/>
      <c r="DS46" s="703"/>
      <c r="DT46" s="703"/>
      <c r="DU46" s="703"/>
      <c r="DV46" s="703"/>
      <c r="DW46" s="703"/>
      <c r="DX46" s="703"/>
      <c r="DY46" s="703"/>
      <c r="DZ46" s="703"/>
      <c r="EA46" s="703"/>
      <c r="EB46" s="703"/>
      <c r="EC46" s="703"/>
      <c r="ED46" s="703"/>
      <c r="EE46" s="703"/>
      <c r="EF46" s="703"/>
      <c r="EG46" s="703"/>
      <c r="EH46" s="703"/>
      <c r="EI46" s="703"/>
      <c r="EJ46" s="703"/>
      <c r="EK46" s="703"/>
      <c r="EL46" s="703"/>
      <c r="EM46" s="703"/>
      <c r="EN46" s="703"/>
      <c r="EO46" s="703"/>
      <c r="EP46" s="703"/>
      <c r="EQ46" s="703"/>
      <c r="ER46" s="703"/>
      <c r="ES46" s="703"/>
      <c r="ET46" s="703"/>
      <c r="EU46" s="703"/>
      <c r="EV46" s="703"/>
      <c r="EW46" s="703"/>
      <c r="EX46" s="703"/>
      <c r="EY46" s="703"/>
      <c r="EZ46" s="703"/>
      <c r="FA46" s="703"/>
      <c r="FB46" s="703"/>
      <c r="FC46" s="703"/>
      <c r="FD46" s="703"/>
      <c r="FE46" s="703"/>
      <c r="FF46" s="703"/>
      <c r="FG46" s="703"/>
      <c r="FH46" s="703"/>
      <c r="FI46" s="703"/>
      <c r="FJ46" s="703"/>
      <c r="FK46" s="703"/>
      <c r="FL46" s="703"/>
      <c r="FM46" s="703"/>
      <c r="FN46" s="703"/>
      <c r="FO46" s="703"/>
      <c r="FP46" s="703"/>
      <c r="FQ46" s="703"/>
      <c r="FR46" s="703"/>
      <c r="FS46" s="703"/>
      <c r="FT46" s="703"/>
      <c r="FU46" s="703"/>
      <c r="FV46" s="703"/>
      <c r="FW46" s="703"/>
      <c r="FX46" s="703"/>
      <c r="FY46" s="704"/>
    </row>
    <row r="47" spans="1:181" s="705" customFormat="1" ht="62.25" customHeight="1">
      <c r="A47" s="731" t="s">
        <v>798</v>
      </c>
      <c r="B47" s="819">
        <v>90830</v>
      </c>
      <c r="C47" s="817" t="s">
        <v>1184</v>
      </c>
      <c r="D47" s="820" t="s">
        <v>662</v>
      </c>
      <c r="E47" s="821">
        <v>24</v>
      </c>
      <c r="F47" s="822">
        <v>91.63</v>
      </c>
      <c r="G47" s="801">
        <f>F47*1.2824</f>
        <v>117.50631199999999</v>
      </c>
      <c r="H47" s="749">
        <f>G47*E47</f>
        <v>2820.151488</v>
      </c>
      <c r="I47" s="686">
        <f t="shared" ref="I47:I54" si="92">J47/E47*100</f>
        <v>0</v>
      </c>
      <c r="J47" s="603">
        <f>E47*0%</f>
        <v>0</v>
      </c>
      <c r="K47" s="612">
        <f t="shared" ref="K47:K54" si="93">J47*F47</f>
        <v>0</v>
      </c>
      <c r="L47" s="608">
        <f t="shared" si="71"/>
        <v>0</v>
      </c>
      <c r="M47" s="516">
        <f>E47*0%</f>
        <v>0</v>
      </c>
      <c r="N47" s="516">
        <f t="shared" ref="N47:N66" si="94">TRUNC(M47*$F47,2)</f>
        <v>0</v>
      </c>
      <c r="O47" s="517">
        <f t="shared" si="72"/>
        <v>0</v>
      </c>
      <c r="P47" s="516">
        <f>F47*0%</f>
        <v>0</v>
      </c>
      <c r="Q47" s="516">
        <f t="shared" si="73"/>
        <v>0</v>
      </c>
      <c r="R47" s="688">
        <f t="shared" si="74"/>
        <v>0</v>
      </c>
      <c r="S47" s="516">
        <f t="shared" si="75"/>
        <v>0</v>
      </c>
      <c r="T47" s="607">
        <f t="shared" ref="T47:T54" si="95">TRUNC(S47*F47,2)</f>
        <v>0</v>
      </c>
      <c r="U47" s="748">
        <f t="shared" si="24"/>
        <v>100</v>
      </c>
      <c r="V47" s="516">
        <f t="shared" ref="V47:V54" si="96">E47-S47</f>
        <v>24</v>
      </c>
      <c r="W47" s="516">
        <f t="shared" ref="W47:W54" si="97">V47*F47</f>
        <v>2199.12</v>
      </c>
      <c r="X47" s="515">
        <f t="shared" ref="X47:X54" si="98">$Y47/E47</f>
        <v>1</v>
      </c>
      <c r="Y47" s="636">
        <f>E47</f>
        <v>24</v>
      </c>
      <c r="Z47" s="603">
        <f>Y47*H189</f>
        <v>0</v>
      </c>
      <c r="AA47" s="702">
        <f t="shared" ref="AA47:AA54" si="99">$AB47/$E47</f>
        <v>1</v>
      </c>
      <c r="AB47" s="593">
        <f t="shared" si="25"/>
        <v>24</v>
      </c>
      <c r="AC47" s="622">
        <f>(AB47*G47)</f>
        <v>2820.151488</v>
      </c>
      <c r="AD47" s="703"/>
      <c r="AE47" s="703"/>
      <c r="AF47" s="703"/>
      <c r="AG47" s="703"/>
      <c r="AH47" s="703"/>
      <c r="AI47" s="703"/>
      <c r="AJ47" s="703"/>
      <c r="AK47" s="703"/>
      <c r="AL47" s="703"/>
      <c r="AM47" s="703"/>
      <c r="AN47" s="703"/>
      <c r="AO47" s="703"/>
      <c r="AP47" s="703"/>
      <c r="AQ47" s="703"/>
      <c r="AR47" s="703"/>
      <c r="AS47" s="703"/>
      <c r="AT47" s="703"/>
      <c r="AU47" s="703"/>
      <c r="AV47" s="703"/>
      <c r="AW47" s="703"/>
      <c r="AX47" s="703"/>
      <c r="AY47" s="703"/>
      <c r="AZ47" s="703"/>
      <c r="BA47" s="703"/>
      <c r="BB47" s="703"/>
      <c r="BC47" s="703"/>
      <c r="BD47" s="703"/>
      <c r="BE47" s="703"/>
      <c r="BF47" s="703"/>
      <c r="BG47" s="703"/>
      <c r="BH47" s="703"/>
      <c r="BI47" s="703"/>
      <c r="BJ47" s="703"/>
      <c r="BK47" s="703"/>
      <c r="BL47" s="703"/>
      <c r="BM47" s="703"/>
      <c r="BN47" s="703"/>
      <c r="BO47" s="703"/>
      <c r="BP47" s="703"/>
      <c r="BQ47" s="703"/>
      <c r="BR47" s="703"/>
      <c r="BS47" s="703"/>
      <c r="BT47" s="703"/>
      <c r="BU47" s="703"/>
      <c r="BV47" s="703"/>
      <c r="BW47" s="703"/>
      <c r="BX47" s="703"/>
      <c r="BY47" s="703"/>
      <c r="BZ47" s="703"/>
      <c r="CA47" s="703"/>
      <c r="CB47" s="703"/>
      <c r="CC47" s="703"/>
      <c r="CD47" s="703"/>
      <c r="CE47" s="703"/>
      <c r="CF47" s="703"/>
      <c r="CG47" s="703"/>
      <c r="CH47" s="703"/>
      <c r="CI47" s="703"/>
      <c r="CJ47" s="703"/>
      <c r="CK47" s="703"/>
      <c r="CL47" s="703"/>
      <c r="CM47" s="703"/>
      <c r="CN47" s="703"/>
      <c r="CO47" s="703"/>
      <c r="CP47" s="703"/>
      <c r="CQ47" s="703"/>
      <c r="CR47" s="703"/>
      <c r="CS47" s="703"/>
      <c r="CT47" s="703"/>
      <c r="CU47" s="703"/>
      <c r="CV47" s="703"/>
      <c r="CW47" s="703"/>
      <c r="CX47" s="703"/>
      <c r="CY47" s="703"/>
      <c r="CZ47" s="703"/>
      <c r="DA47" s="703"/>
      <c r="DB47" s="703"/>
      <c r="DC47" s="703"/>
      <c r="DD47" s="703"/>
      <c r="DE47" s="703"/>
      <c r="DF47" s="703"/>
      <c r="DG47" s="703"/>
      <c r="DH47" s="703"/>
      <c r="DI47" s="703"/>
      <c r="DJ47" s="703"/>
      <c r="DK47" s="703"/>
      <c r="DL47" s="703"/>
      <c r="DM47" s="703"/>
      <c r="DN47" s="703"/>
      <c r="DO47" s="703"/>
      <c r="DP47" s="703"/>
      <c r="DQ47" s="703"/>
      <c r="DR47" s="703"/>
      <c r="DS47" s="703"/>
      <c r="DT47" s="703"/>
      <c r="DU47" s="703"/>
      <c r="DV47" s="703"/>
      <c r="DW47" s="703"/>
      <c r="DX47" s="703"/>
      <c r="DY47" s="703"/>
      <c r="DZ47" s="703"/>
      <c r="EA47" s="703"/>
      <c r="EB47" s="703"/>
      <c r="EC47" s="703"/>
      <c r="ED47" s="703"/>
      <c r="EE47" s="703"/>
      <c r="EF47" s="703"/>
      <c r="EG47" s="703"/>
      <c r="EH47" s="703"/>
      <c r="EI47" s="703"/>
      <c r="EJ47" s="703"/>
      <c r="EK47" s="703"/>
      <c r="EL47" s="703"/>
      <c r="EM47" s="703"/>
      <c r="EN47" s="703"/>
      <c r="EO47" s="703"/>
      <c r="EP47" s="703"/>
      <c r="EQ47" s="703"/>
      <c r="ER47" s="703"/>
      <c r="ES47" s="703"/>
      <c r="ET47" s="703"/>
      <c r="EU47" s="703"/>
      <c r="EV47" s="703"/>
      <c r="EW47" s="703"/>
      <c r="EX47" s="703"/>
      <c r="EY47" s="703"/>
      <c r="EZ47" s="703"/>
      <c r="FA47" s="703"/>
      <c r="FB47" s="703"/>
      <c r="FC47" s="703"/>
      <c r="FD47" s="703"/>
      <c r="FE47" s="703"/>
      <c r="FF47" s="703"/>
      <c r="FG47" s="703"/>
      <c r="FH47" s="703"/>
      <c r="FI47" s="703"/>
      <c r="FJ47" s="703"/>
      <c r="FK47" s="703"/>
      <c r="FL47" s="703"/>
      <c r="FM47" s="703"/>
      <c r="FN47" s="703"/>
      <c r="FO47" s="703"/>
      <c r="FP47" s="703"/>
      <c r="FQ47" s="703"/>
      <c r="FR47" s="703"/>
      <c r="FS47" s="703"/>
      <c r="FT47" s="703"/>
      <c r="FU47" s="703"/>
      <c r="FV47" s="703"/>
      <c r="FW47" s="703"/>
      <c r="FX47" s="703"/>
      <c r="FY47" s="704"/>
    </row>
    <row r="48" spans="1:181" s="705" customFormat="1" ht="62.25" customHeight="1">
      <c r="A48" s="731" t="s">
        <v>799</v>
      </c>
      <c r="B48" s="823">
        <v>90831</v>
      </c>
      <c r="C48" s="817" t="s">
        <v>1183</v>
      </c>
      <c r="D48" s="820" t="s">
        <v>662</v>
      </c>
      <c r="E48" s="821">
        <v>6</v>
      </c>
      <c r="F48" s="822">
        <v>71.819999999999993</v>
      </c>
      <c r="G48" s="801">
        <f t="shared" ref="G48:G54" si="100">F48*1.2824</f>
        <v>92.101967999999985</v>
      </c>
      <c r="H48" s="749">
        <f t="shared" ref="H48:H54" si="101">G48*E48</f>
        <v>552.61180799999988</v>
      </c>
      <c r="I48" s="686">
        <f t="shared" si="92"/>
        <v>0</v>
      </c>
      <c r="J48" s="603">
        <f t="shared" ref="J48:J49" si="102">E48*0%</f>
        <v>0</v>
      </c>
      <c r="K48" s="612">
        <f t="shared" si="93"/>
        <v>0</v>
      </c>
      <c r="L48" s="608">
        <f t="shared" ref="L48:L49" si="103">M48/$E48*100</f>
        <v>0</v>
      </c>
      <c r="M48" s="516">
        <f t="shared" ref="M48:M49" si="104">E48*0%</f>
        <v>0</v>
      </c>
      <c r="N48" s="516">
        <f t="shared" ref="N48:N49" si="105">TRUNC(M48*$F48,2)</f>
        <v>0</v>
      </c>
      <c r="O48" s="517">
        <f t="shared" ref="O48:O49" si="106">P48/$F48*100</f>
        <v>0</v>
      </c>
      <c r="P48" s="516">
        <f t="shared" ref="P48:P49" si="107">F48*0%</f>
        <v>0</v>
      </c>
      <c r="Q48" s="516">
        <f t="shared" ref="Q48:Q49" si="108">TRUNC(P48*$F48,2)</f>
        <v>0</v>
      </c>
      <c r="R48" s="688">
        <f t="shared" ref="R48:R49" si="109">S48/$E48*100</f>
        <v>0</v>
      </c>
      <c r="S48" s="516">
        <f t="shared" ref="S48:S49" si="110">M48+J48+P48</f>
        <v>0</v>
      </c>
      <c r="T48" s="607">
        <f t="shared" si="95"/>
        <v>0</v>
      </c>
      <c r="U48" s="748">
        <f t="shared" ref="U48:U49" si="111">V48/$E48*100</f>
        <v>100</v>
      </c>
      <c r="V48" s="516">
        <f t="shared" si="96"/>
        <v>6</v>
      </c>
      <c r="W48" s="516">
        <f t="shared" si="97"/>
        <v>430.91999999999996</v>
      </c>
      <c r="X48" s="515">
        <f t="shared" si="98"/>
        <v>1</v>
      </c>
      <c r="Y48" s="636">
        <f t="shared" ref="Y48:Y49" si="112">E48</f>
        <v>6</v>
      </c>
      <c r="Z48" s="603">
        <f>Y48*H190</f>
        <v>0</v>
      </c>
      <c r="AA48" s="702">
        <f t="shared" si="99"/>
        <v>1</v>
      </c>
      <c r="AB48" s="593">
        <f t="shared" ref="AB48:AB49" si="113">V48</f>
        <v>6</v>
      </c>
      <c r="AC48" s="622">
        <f t="shared" ref="AC48:AC54" si="114">(AB48*G48)</f>
        <v>552.61180799999988</v>
      </c>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3"/>
      <c r="CO48" s="703"/>
      <c r="CP48" s="703"/>
      <c r="CQ48" s="703"/>
      <c r="CR48" s="703"/>
      <c r="CS48" s="703"/>
      <c r="CT48" s="703"/>
      <c r="CU48" s="703"/>
      <c r="CV48" s="703"/>
      <c r="CW48" s="703"/>
      <c r="CX48" s="703"/>
      <c r="CY48" s="703"/>
      <c r="CZ48" s="703"/>
      <c r="DA48" s="703"/>
      <c r="DB48" s="703"/>
      <c r="DC48" s="703"/>
      <c r="DD48" s="703"/>
      <c r="DE48" s="703"/>
      <c r="DF48" s="703"/>
      <c r="DG48" s="703"/>
      <c r="DH48" s="703"/>
      <c r="DI48" s="703"/>
      <c r="DJ48" s="703"/>
      <c r="DK48" s="703"/>
      <c r="DL48" s="703"/>
      <c r="DM48" s="703"/>
      <c r="DN48" s="703"/>
      <c r="DO48" s="703"/>
      <c r="DP48" s="703"/>
      <c r="DQ48" s="703"/>
      <c r="DR48" s="703"/>
      <c r="DS48" s="703"/>
      <c r="DT48" s="703"/>
      <c r="DU48" s="703"/>
      <c r="DV48" s="703"/>
      <c r="DW48" s="703"/>
      <c r="DX48" s="703"/>
      <c r="DY48" s="703"/>
      <c r="DZ48" s="703"/>
      <c r="EA48" s="703"/>
      <c r="EB48" s="703"/>
      <c r="EC48" s="703"/>
      <c r="ED48" s="703"/>
      <c r="EE48" s="703"/>
      <c r="EF48" s="703"/>
      <c r="EG48" s="703"/>
      <c r="EH48" s="703"/>
      <c r="EI48" s="703"/>
      <c r="EJ48" s="703"/>
      <c r="EK48" s="703"/>
      <c r="EL48" s="703"/>
      <c r="EM48" s="703"/>
      <c r="EN48" s="703"/>
      <c r="EO48" s="703"/>
      <c r="EP48" s="703"/>
      <c r="EQ48" s="703"/>
      <c r="ER48" s="703"/>
      <c r="ES48" s="703"/>
      <c r="ET48" s="703"/>
      <c r="EU48" s="703"/>
      <c r="EV48" s="703"/>
      <c r="EW48" s="703"/>
      <c r="EX48" s="703"/>
      <c r="EY48" s="703"/>
      <c r="EZ48" s="703"/>
      <c r="FA48" s="703"/>
      <c r="FB48" s="703"/>
      <c r="FC48" s="703"/>
      <c r="FD48" s="703"/>
      <c r="FE48" s="703"/>
      <c r="FF48" s="703"/>
      <c r="FG48" s="703"/>
      <c r="FH48" s="703"/>
      <c r="FI48" s="703"/>
      <c r="FJ48" s="703"/>
      <c r="FK48" s="703"/>
      <c r="FL48" s="703"/>
      <c r="FM48" s="703"/>
      <c r="FN48" s="703"/>
      <c r="FO48" s="703"/>
      <c r="FP48" s="703"/>
      <c r="FQ48" s="703"/>
      <c r="FR48" s="703"/>
      <c r="FS48" s="703"/>
      <c r="FT48" s="703"/>
      <c r="FU48" s="703"/>
      <c r="FV48" s="703"/>
      <c r="FW48" s="703"/>
      <c r="FX48" s="703"/>
      <c r="FY48" s="704"/>
    </row>
    <row r="49" spans="1:181" s="705" customFormat="1" ht="48.75" customHeight="1">
      <c r="A49" s="731" t="s">
        <v>708</v>
      </c>
      <c r="B49" s="823">
        <v>90823</v>
      </c>
      <c r="C49" s="740" t="s">
        <v>1174</v>
      </c>
      <c r="D49" s="820" t="s">
        <v>662</v>
      </c>
      <c r="E49" s="821">
        <v>2</v>
      </c>
      <c r="F49" s="822">
        <v>331.24</v>
      </c>
      <c r="G49" s="801">
        <f t="shared" si="100"/>
        <v>424.78217599999999</v>
      </c>
      <c r="H49" s="749">
        <f t="shared" si="101"/>
        <v>849.56435199999999</v>
      </c>
      <c r="I49" s="686">
        <f t="shared" si="92"/>
        <v>0</v>
      </c>
      <c r="J49" s="603">
        <f t="shared" si="102"/>
        <v>0</v>
      </c>
      <c r="K49" s="612">
        <f t="shared" si="93"/>
        <v>0</v>
      </c>
      <c r="L49" s="608">
        <f t="shared" si="103"/>
        <v>0</v>
      </c>
      <c r="M49" s="516">
        <f t="shared" si="104"/>
        <v>0</v>
      </c>
      <c r="N49" s="516">
        <f t="shared" si="105"/>
        <v>0</v>
      </c>
      <c r="O49" s="517">
        <f t="shared" si="106"/>
        <v>0</v>
      </c>
      <c r="P49" s="516">
        <f t="shared" si="107"/>
        <v>0</v>
      </c>
      <c r="Q49" s="516">
        <f t="shared" si="108"/>
        <v>0</v>
      </c>
      <c r="R49" s="688">
        <f t="shared" si="109"/>
        <v>0</v>
      </c>
      <c r="S49" s="516">
        <f t="shared" si="110"/>
        <v>0</v>
      </c>
      <c r="T49" s="607">
        <f t="shared" si="95"/>
        <v>0</v>
      </c>
      <c r="U49" s="748">
        <f t="shared" si="111"/>
        <v>100</v>
      </c>
      <c r="V49" s="516">
        <f t="shared" si="96"/>
        <v>2</v>
      </c>
      <c r="W49" s="516">
        <f t="shared" si="97"/>
        <v>662.48</v>
      </c>
      <c r="X49" s="515">
        <f t="shared" si="98"/>
        <v>1</v>
      </c>
      <c r="Y49" s="636">
        <f t="shared" si="112"/>
        <v>2</v>
      </c>
      <c r="Z49" s="603">
        <f>Y49*H191</f>
        <v>0</v>
      </c>
      <c r="AA49" s="702">
        <f t="shared" si="99"/>
        <v>1</v>
      </c>
      <c r="AB49" s="593">
        <f t="shared" si="113"/>
        <v>2</v>
      </c>
      <c r="AC49" s="622">
        <f t="shared" si="114"/>
        <v>849.56435199999999</v>
      </c>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3"/>
      <c r="CO49" s="703"/>
      <c r="CP49" s="703"/>
      <c r="CQ49" s="703"/>
      <c r="CR49" s="703"/>
      <c r="CS49" s="703"/>
      <c r="CT49" s="703"/>
      <c r="CU49" s="703"/>
      <c r="CV49" s="703"/>
      <c r="CW49" s="703"/>
      <c r="CX49" s="703"/>
      <c r="CY49" s="703"/>
      <c r="CZ49" s="703"/>
      <c r="DA49" s="703"/>
      <c r="DB49" s="703"/>
      <c r="DC49" s="703"/>
      <c r="DD49" s="703"/>
      <c r="DE49" s="703"/>
      <c r="DF49" s="703"/>
      <c r="DG49" s="703"/>
      <c r="DH49" s="703"/>
      <c r="DI49" s="703"/>
      <c r="DJ49" s="703"/>
      <c r="DK49" s="703"/>
      <c r="DL49" s="703"/>
      <c r="DM49" s="703"/>
      <c r="DN49" s="703"/>
      <c r="DO49" s="703"/>
      <c r="DP49" s="703"/>
      <c r="DQ49" s="703"/>
      <c r="DR49" s="703"/>
      <c r="DS49" s="703"/>
      <c r="DT49" s="703"/>
      <c r="DU49" s="703"/>
      <c r="DV49" s="703"/>
      <c r="DW49" s="703"/>
      <c r="DX49" s="703"/>
      <c r="DY49" s="703"/>
      <c r="DZ49" s="703"/>
      <c r="EA49" s="703"/>
      <c r="EB49" s="703"/>
      <c r="EC49" s="703"/>
      <c r="ED49" s="703"/>
      <c r="EE49" s="703"/>
      <c r="EF49" s="703"/>
      <c r="EG49" s="703"/>
      <c r="EH49" s="703"/>
      <c r="EI49" s="703"/>
      <c r="EJ49" s="703"/>
      <c r="EK49" s="703"/>
      <c r="EL49" s="703"/>
      <c r="EM49" s="703"/>
      <c r="EN49" s="703"/>
      <c r="EO49" s="703"/>
      <c r="EP49" s="703"/>
      <c r="EQ49" s="703"/>
      <c r="ER49" s="703"/>
      <c r="ES49" s="703"/>
      <c r="ET49" s="703"/>
      <c r="EU49" s="703"/>
      <c r="EV49" s="703"/>
      <c r="EW49" s="703"/>
      <c r="EX49" s="703"/>
      <c r="EY49" s="703"/>
      <c r="EZ49" s="703"/>
      <c r="FA49" s="703"/>
      <c r="FB49" s="703"/>
      <c r="FC49" s="703"/>
      <c r="FD49" s="703"/>
      <c r="FE49" s="703"/>
      <c r="FF49" s="703"/>
      <c r="FG49" s="703"/>
      <c r="FH49" s="703"/>
      <c r="FI49" s="703"/>
      <c r="FJ49" s="703"/>
      <c r="FK49" s="703"/>
      <c r="FL49" s="703"/>
      <c r="FM49" s="703"/>
      <c r="FN49" s="703"/>
      <c r="FO49" s="703"/>
      <c r="FP49" s="703"/>
      <c r="FQ49" s="703"/>
      <c r="FR49" s="703"/>
      <c r="FS49" s="703"/>
      <c r="FT49" s="703"/>
      <c r="FU49" s="703"/>
      <c r="FV49" s="703"/>
      <c r="FW49" s="703"/>
      <c r="FX49" s="703"/>
      <c r="FY49" s="704"/>
    </row>
    <row r="50" spans="1:181" s="705" customFormat="1" ht="48.75" customHeight="1">
      <c r="A50" s="731" t="s">
        <v>1171</v>
      </c>
      <c r="B50" s="823">
        <v>90822</v>
      </c>
      <c r="C50" s="740" t="s">
        <v>1175</v>
      </c>
      <c r="D50" s="824" t="s">
        <v>662</v>
      </c>
      <c r="E50" s="821">
        <v>24</v>
      </c>
      <c r="F50" s="822">
        <v>314.14</v>
      </c>
      <c r="G50" s="801">
        <f t="shared" si="100"/>
        <v>402.85313599999995</v>
      </c>
      <c r="H50" s="749">
        <f t="shared" si="101"/>
        <v>9668.4752639999988</v>
      </c>
      <c r="I50" s="686">
        <f t="shared" si="92"/>
        <v>0</v>
      </c>
      <c r="J50" s="603">
        <f t="shared" ref="J50:J54" si="115">E50*0%</f>
        <v>0</v>
      </c>
      <c r="K50" s="612">
        <f t="shared" si="93"/>
        <v>0</v>
      </c>
      <c r="L50" s="608">
        <f t="shared" ref="L50:L54" si="116">M50/$E50*100</f>
        <v>0</v>
      </c>
      <c r="M50" s="516">
        <f t="shared" ref="M50:M54" si="117">E50*0%</f>
        <v>0</v>
      </c>
      <c r="N50" s="516">
        <f t="shared" ref="N50:N54" si="118">TRUNC(M50*$F50,2)</f>
        <v>0</v>
      </c>
      <c r="O50" s="517">
        <f t="shared" ref="O50:O54" si="119">P50/$F50*100</f>
        <v>0</v>
      </c>
      <c r="P50" s="516">
        <f t="shared" ref="P50:P54" si="120">F50*0%</f>
        <v>0</v>
      </c>
      <c r="Q50" s="516">
        <f t="shared" ref="Q50:Q54" si="121">TRUNC(P50*$F50,2)</f>
        <v>0</v>
      </c>
      <c r="R50" s="688">
        <f t="shared" ref="R50:R54" si="122">S50/$E50*100</f>
        <v>0</v>
      </c>
      <c r="S50" s="516">
        <f t="shared" ref="S50:S54" si="123">M50+J50+P50</f>
        <v>0</v>
      </c>
      <c r="T50" s="607">
        <f t="shared" si="95"/>
        <v>0</v>
      </c>
      <c r="U50" s="748">
        <f t="shared" ref="U50:U54" si="124">V50/$E50*100</f>
        <v>100</v>
      </c>
      <c r="V50" s="516">
        <f t="shared" si="96"/>
        <v>24</v>
      </c>
      <c r="W50" s="516">
        <f t="shared" si="97"/>
        <v>7539.36</v>
      </c>
      <c r="X50" s="515">
        <f t="shared" si="98"/>
        <v>1</v>
      </c>
      <c r="Y50" s="636">
        <f t="shared" ref="Y50:Y54" si="125">E50</f>
        <v>24</v>
      </c>
      <c r="Z50" s="603">
        <f>Y50*H190</f>
        <v>0</v>
      </c>
      <c r="AA50" s="702">
        <f t="shared" si="99"/>
        <v>1</v>
      </c>
      <c r="AB50" s="593">
        <f t="shared" ref="AB50:AB54" si="126">V50</f>
        <v>24</v>
      </c>
      <c r="AC50" s="622">
        <f t="shared" si="114"/>
        <v>9668.4752639999988</v>
      </c>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3"/>
      <c r="CO50" s="703"/>
      <c r="CP50" s="703"/>
      <c r="CQ50" s="703"/>
      <c r="CR50" s="703"/>
      <c r="CS50" s="703"/>
      <c r="CT50" s="703"/>
      <c r="CU50" s="703"/>
      <c r="CV50" s="703"/>
      <c r="CW50" s="703"/>
      <c r="CX50" s="703"/>
      <c r="CY50" s="703"/>
      <c r="CZ50" s="703"/>
      <c r="DA50" s="703"/>
      <c r="DB50" s="703"/>
      <c r="DC50" s="703"/>
      <c r="DD50" s="703"/>
      <c r="DE50" s="703"/>
      <c r="DF50" s="703"/>
      <c r="DG50" s="703"/>
      <c r="DH50" s="703"/>
      <c r="DI50" s="703"/>
      <c r="DJ50" s="703"/>
      <c r="DK50" s="703"/>
      <c r="DL50" s="703"/>
      <c r="DM50" s="703"/>
      <c r="DN50" s="703"/>
      <c r="DO50" s="703"/>
      <c r="DP50" s="703"/>
      <c r="DQ50" s="703"/>
      <c r="DR50" s="703"/>
      <c r="DS50" s="703"/>
      <c r="DT50" s="703"/>
      <c r="DU50" s="703"/>
      <c r="DV50" s="703"/>
      <c r="DW50" s="703"/>
      <c r="DX50" s="703"/>
      <c r="DY50" s="703"/>
      <c r="DZ50" s="703"/>
      <c r="EA50" s="703"/>
      <c r="EB50" s="703"/>
      <c r="EC50" s="703"/>
      <c r="ED50" s="703"/>
      <c r="EE50" s="703"/>
      <c r="EF50" s="703"/>
      <c r="EG50" s="703"/>
      <c r="EH50" s="703"/>
      <c r="EI50" s="703"/>
      <c r="EJ50" s="703"/>
      <c r="EK50" s="703"/>
      <c r="EL50" s="703"/>
      <c r="EM50" s="703"/>
      <c r="EN50" s="703"/>
      <c r="EO50" s="703"/>
      <c r="EP50" s="703"/>
      <c r="EQ50" s="703"/>
      <c r="ER50" s="703"/>
      <c r="ES50" s="703"/>
      <c r="ET50" s="703"/>
      <c r="EU50" s="703"/>
      <c r="EV50" s="703"/>
      <c r="EW50" s="703"/>
      <c r="EX50" s="703"/>
      <c r="EY50" s="703"/>
      <c r="EZ50" s="703"/>
      <c r="FA50" s="703"/>
      <c r="FB50" s="703"/>
      <c r="FC50" s="703"/>
      <c r="FD50" s="703"/>
      <c r="FE50" s="703"/>
      <c r="FF50" s="703"/>
      <c r="FG50" s="703"/>
      <c r="FH50" s="703"/>
      <c r="FI50" s="703"/>
      <c r="FJ50" s="703"/>
      <c r="FK50" s="703"/>
      <c r="FL50" s="703"/>
      <c r="FM50" s="703"/>
      <c r="FN50" s="703"/>
      <c r="FO50" s="703"/>
      <c r="FP50" s="703"/>
      <c r="FQ50" s="703"/>
      <c r="FR50" s="703"/>
      <c r="FS50" s="703"/>
      <c r="FT50" s="703"/>
      <c r="FU50" s="703"/>
      <c r="FV50" s="703"/>
      <c r="FW50" s="703"/>
      <c r="FX50" s="703"/>
      <c r="FY50" s="704"/>
    </row>
    <row r="51" spans="1:181" s="705" customFormat="1" ht="54" customHeight="1">
      <c r="A51" s="731" t="s">
        <v>1172</v>
      </c>
      <c r="B51" s="823">
        <v>90821</v>
      </c>
      <c r="C51" s="740" t="s">
        <v>1173</v>
      </c>
      <c r="D51" s="824" t="s">
        <v>662</v>
      </c>
      <c r="E51" s="821">
        <v>4</v>
      </c>
      <c r="F51" s="822">
        <v>318.7</v>
      </c>
      <c r="G51" s="801">
        <f t="shared" si="100"/>
        <v>408.70087999999998</v>
      </c>
      <c r="H51" s="749">
        <f t="shared" si="101"/>
        <v>1634.8035199999999</v>
      </c>
      <c r="I51" s="686">
        <f t="shared" si="92"/>
        <v>0</v>
      </c>
      <c r="J51" s="603">
        <f t="shared" ref="J51" si="127">E51*0%</f>
        <v>0</v>
      </c>
      <c r="K51" s="612">
        <f t="shared" si="93"/>
        <v>0</v>
      </c>
      <c r="L51" s="608">
        <f t="shared" ref="L51" si="128">M51/$E51*100</f>
        <v>0</v>
      </c>
      <c r="M51" s="516">
        <f t="shared" ref="M51" si="129">E51*0%</f>
        <v>0</v>
      </c>
      <c r="N51" s="516">
        <f t="shared" ref="N51" si="130">TRUNC(M51*$F51,2)</f>
        <v>0</v>
      </c>
      <c r="O51" s="517">
        <f t="shared" ref="O51" si="131">P51/$F51*100</f>
        <v>0</v>
      </c>
      <c r="P51" s="516">
        <f t="shared" ref="P51" si="132">F51*0%</f>
        <v>0</v>
      </c>
      <c r="Q51" s="516">
        <f t="shared" ref="Q51" si="133">TRUNC(P51*$F51,2)</f>
        <v>0</v>
      </c>
      <c r="R51" s="688">
        <f t="shared" ref="R51" si="134">S51/$E51*100</f>
        <v>0</v>
      </c>
      <c r="S51" s="516">
        <f t="shared" ref="S51" si="135">M51+J51+P51</f>
        <v>0</v>
      </c>
      <c r="T51" s="607">
        <f t="shared" si="95"/>
        <v>0</v>
      </c>
      <c r="U51" s="748">
        <f t="shared" ref="U51" si="136">V51/$E51*100</f>
        <v>100</v>
      </c>
      <c r="V51" s="516">
        <f t="shared" si="96"/>
        <v>4</v>
      </c>
      <c r="W51" s="516">
        <f t="shared" si="97"/>
        <v>1274.8</v>
      </c>
      <c r="X51" s="515">
        <f t="shared" si="98"/>
        <v>1</v>
      </c>
      <c r="Y51" s="636">
        <f t="shared" ref="Y51" si="137">E51</f>
        <v>4</v>
      </c>
      <c r="Z51" s="603">
        <f>Y51*H191</f>
        <v>0</v>
      </c>
      <c r="AA51" s="702">
        <f t="shared" si="99"/>
        <v>1</v>
      </c>
      <c r="AB51" s="593">
        <f t="shared" ref="AB51" si="138">V51</f>
        <v>4</v>
      </c>
      <c r="AC51" s="622">
        <f t="shared" si="114"/>
        <v>1634.8035199999999</v>
      </c>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3"/>
      <c r="CO51" s="703"/>
      <c r="CP51" s="703"/>
      <c r="CQ51" s="703"/>
      <c r="CR51" s="703"/>
      <c r="CS51" s="703"/>
      <c r="CT51" s="703"/>
      <c r="CU51" s="703"/>
      <c r="CV51" s="703"/>
      <c r="CW51" s="703"/>
      <c r="CX51" s="703"/>
      <c r="CY51" s="703"/>
      <c r="CZ51" s="703"/>
      <c r="DA51" s="703"/>
      <c r="DB51" s="703"/>
      <c r="DC51" s="703"/>
      <c r="DD51" s="703"/>
      <c r="DE51" s="703"/>
      <c r="DF51" s="703"/>
      <c r="DG51" s="703"/>
      <c r="DH51" s="703"/>
      <c r="DI51" s="703"/>
      <c r="DJ51" s="703"/>
      <c r="DK51" s="703"/>
      <c r="DL51" s="703"/>
      <c r="DM51" s="703"/>
      <c r="DN51" s="703"/>
      <c r="DO51" s="703"/>
      <c r="DP51" s="703"/>
      <c r="DQ51" s="703"/>
      <c r="DR51" s="703"/>
      <c r="DS51" s="703"/>
      <c r="DT51" s="703"/>
      <c r="DU51" s="703"/>
      <c r="DV51" s="703"/>
      <c r="DW51" s="703"/>
      <c r="DX51" s="703"/>
      <c r="DY51" s="703"/>
      <c r="DZ51" s="703"/>
      <c r="EA51" s="703"/>
      <c r="EB51" s="703"/>
      <c r="EC51" s="703"/>
      <c r="ED51" s="703"/>
      <c r="EE51" s="703"/>
      <c r="EF51" s="703"/>
      <c r="EG51" s="703"/>
      <c r="EH51" s="703"/>
      <c r="EI51" s="703"/>
      <c r="EJ51" s="703"/>
      <c r="EK51" s="703"/>
      <c r="EL51" s="703"/>
      <c r="EM51" s="703"/>
      <c r="EN51" s="703"/>
      <c r="EO51" s="703"/>
      <c r="EP51" s="703"/>
      <c r="EQ51" s="703"/>
      <c r="ER51" s="703"/>
      <c r="ES51" s="703"/>
      <c r="ET51" s="703"/>
      <c r="EU51" s="703"/>
      <c r="EV51" s="703"/>
      <c r="EW51" s="703"/>
      <c r="EX51" s="703"/>
      <c r="EY51" s="703"/>
      <c r="EZ51" s="703"/>
      <c r="FA51" s="703"/>
      <c r="FB51" s="703"/>
      <c r="FC51" s="703"/>
      <c r="FD51" s="703"/>
      <c r="FE51" s="703"/>
      <c r="FF51" s="703"/>
      <c r="FG51" s="703"/>
      <c r="FH51" s="703"/>
      <c r="FI51" s="703"/>
      <c r="FJ51" s="703"/>
      <c r="FK51" s="703"/>
      <c r="FL51" s="703"/>
      <c r="FM51" s="703"/>
      <c r="FN51" s="703"/>
      <c r="FO51" s="703"/>
      <c r="FP51" s="703"/>
      <c r="FQ51" s="703"/>
      <c r="FR51" s="703"/>
      <c r="FS51" s="703"/>
      <c r="FT51" s="703"/>
      <c r="FU51" s="703"/>
      <c r="FV51" s="703"/>
      <c r="FW51" s="703"/>
      <c r="FX51" s="703"/>
      <c r="FY51" s="704"/>
    </row>
    <row r="52" spans="1:181" s="705" customFormat="1" ht="48.75" customHeight="1">
      <c r="A52" s="731" t="s">
        <v>1195</v>
      </c>
      <c r="B52" s="823">
        <v>72122</v>
      </c>
      <c r="C52" s="740" t="s">
        <v>1239</v>
      </c>
      <c r="D52" s="824" t="s">
        <v>1086</v>
      </c>
      <c r="E52" s="821">
        <v>10</v>
      </c>
      <c r="F52" s="822">
        <v>119.2</v>
      </c>
      <c r="G52" s="801">
        <f t="shared" si="100"/>
        <v>152.86207999999999</v>
      </c>
      <c r="H52" s="749">
        <f t="shared" si="101"/>
        <v>1528.6207999999999</v>
      </c>
      <c r="I52" s="686">
        <f t="shared" si="92"/>
        <v>0</v>
      </c>
      <c r="J52" s="603">
        <f t="shared" si="115"/>
        <v>0</v>
      </c>
      <c r="K52" s="612">
        <f t="shared" si="93"/>
        <v>0</v>
      </c>
      <c r="L52" s="608">
        <f t="shared" si="116"/>
        <v>0</v>
      </c>
      <c r="M52" s="516">
        <f t="shared" si="117"/>
        <v>0</v>
      </c>
      <c r="N52" s="516">
        <f t="shared" si="118"/>
        <v>0</v>
      </c>
      <c r="O52" s="517">
        <f t="shared" si="119"/>
        <v>0</v>
      </c>
      <c r="P52" s="516">
        <f t="shared" si="120"/>
        <v>0</v>
      </c>
      <c r="Q52" s="516">
        <f t="shared" si="121"/>
        <v>0</v>
      </c>
      <c r="R52" s="688">
        <f t="shared" si="122"/>
        <v>0</v>
      </c>
      <c r="S52" s="516">
        <f t="shared" si="123"/>
        <v>0</v>
      </c>
      <c r="T52" s="607">
        <f t="shared" si="95"/>
        <v>0</v>
      </c>
      <c r="U52" s="748">
        <f t="shared" si="124"/>
        <v>100</v>
      </c>
      <c r="V52" s="516">
        <f t="shared" si="96"/>
        <v>10</v>
      </c>
      <c r="W52" s="516">
        <f t="shared" si="97"/>
        <v>1192</v>
      </c>
      <c r="X52" s="515">
        <f t="shared" si="98"/>
        <v>1</v>
      </c>
      <c r="Y52" s="636">
        <f t="shared" si="125"/>
        <v>10</v>
      </c>
      <c r="Z52" s="603">
        <f>Y52*H191</f>
        <v>0</v>
      </c>
      <c r="AA52" s="702">
        <f t="shared" si="99"/>
        <v>1</v>
      </c>
      <c r="AB52" s="593">
        <f t="shared" si="126"/>
        <v>10</v>
      </c>
      <c r="AC52" s="622">
        <f t="shared" si="114"/>
        <v>1528.6207999999999</v>
      </c>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3"/>
      <c r="CO52" s="703"/>
      <c r="CP52" s="703"/>
      <c r="CQ52" s="703"/>
      <c r="CR52" s="703"/>
      <c r="CS52" s="703"/>
      <c r="CT52" s="703"/>
      <c r="CU52" s="703"/>
      <c r="CV52" s="703"/>
      <c r="CW52" s="703"/>
      <c r="CX52" s="703"/>
      <c r="CY52" s="703"/>
      <c r="CZ52" s="703"/>
      <c r="DA52" s="703"/>
      <c r="DB52" s="703"/>
      <c r="DC52" s="703"/>
      <c r="DD52" s="703"/>
      <c r="DE52" s="703"/>
      <c r="DF52" s="703"/>
      <c r="DG52" s="703"/>
      <c r="DH52" s="703"/>
      <c r="DI52" s="703"/>
      <c r="DJ52" s="703"/>
      <c r="DK52" s="703"/>
      <c r="DL52" s="703"/>
      <c r="DM52" s="703"/>
      <c r="DN52" s="703"/>
      <c r="DO52" s="703"/>
      <c r="DP52" s="703"/>
      <c r="DQ52" s="703"/>
      <c r="DR52" s="703"/>
      <c r="DS52" s="703"/>
      <c r="DT52" s="703"/>
      <c r="DU52" s="703"/>
      <c r="DV52" s="703"/>
      <c r="DW52" s="703"/>
      <c r="DX52" s="703"/>
      <c r="DY52" s="703"/>
      <c r="DZ52" s="703"/>
      <c r="EA52" s="703"/>
      <c r="EB52" s="703"/>
      <c r="EC52" s="703"/>
      <c r="ED52" s="703"/>
      <c r="EE52" s="703"/>
      <c r="EF52" s="703"/>
      <c r="EG52" s="703"/>
      <c r="EH52" s="703"/>
      <c r="EI52" s="703"/>
      <c r="EJ52" s="703"/>
      <c r="EK52" s="703"/>
      <c r="EL52" s="703"/>
      <c r="EM52" s="703"/>
      <c r="EN52" s="703"/>
      <c r="EO52" s="703"/>
      <c r="EP52" s="703"/>
      <c r="EQ52" s="703"/>
      <c r="ER52" s="703"/>
      <c r="ES52" s="703"/>
      <c r="ET52" s="703"/>
      <c r="EU52" s="703"/>
      <c r="EV52" s="703"/>
      <c r="EW52" s="703"/>
      <c r="EX52" s="703"/>
      <c r="EY52" s="703"/>
      <c r="EZ52" s="703"/>
      <c r="FA52" s="703"/>
      <c r="FB52" s="703"/>
      <c r="FC52" s="703"/>
      <c r="FD52" s="703"/>
      <c r="FE52" s="703"/>
      <c r="FF52" s="703"/>
      <c r="FG52" s="703"/>
      <c r="FH52" s="703"/>
      <c r="FI52" s="703"/>
      <c r="FJ52" s="703"/>
      <c r="FK52" s="703"/>
      <c r="FL52" s="703"/>
      <c r="FM52" s="703"/>
      <c r="FN52" s="703"/>
      <c r="FO52" s="703"/>
      <c r="FP52" s="703"/>
      <c r="FQ52" s="703"/>
      <c r="FR52" s="703"/>
      <c r="FS52" s="703"/>
      <c r="FT52" s="703"/>
      <c r="FU52" s="703"/>
      <c r="FV52" s="703"/>
      <c r="FW52" s="703"/>
      <c r="FX52" s="703"/>
      <c r="FY52" s="704"/>
    </row>
    <row r="53" spans="1:181" s="705" customFormat="1" ht="42.75">
      <c r="A53" s="731" t="s">
        <v>1207</v>
      </c>
      <c r="B53" s="823">
        <v>72118</v>
      </c>
      <c r="C53" s="805" t="s">
        <v>1218</v>
      </c>
      <c r="D53" s="824" t="s">
        <v>1086</v>
      </c>
      <c r="E53" s="821">
        <v>25</v>
      </c>
      <c r="F53" s="822">
        <v>157.25</v>
      </c>
      <c r="G53" s="801">
        <f t="shared" si="100"/>
        <v>201.6574</v>
      </c>
      <c r="H53" s="799">
        <f t="shared" si="101"/>
        <v>5041.4349999999995</v>
      </c>
      <c r="I53" s="779">
        <f t="shared" si="92"/>
        <v>0</v>
      </c>
      <c r="J53" s="780">
        <f t="shared" si="115"/>
        <v>0</v>
      </c>
      <c r="K53" s="612">
        <f t="shared" si="93"/>
        <v>0</v>
      </c>
      <c r="L53" s="781">
        <f t="shared" si="116"/>
        <v>0</v>
      </c>
      <c r="M53" s="782">
        <f t="shared" si="117"/>
        <v>0</v>
      </c>
      <c r="N53" s="793">
        <f t="shared" si="118"/>
        <v>0</v>
      </c>
      <c r="O53" s="783">
        <f t="shared" si="119"/>
        <v>0</v>
      </c>
      <c r="P53" s="782">
        <f t="shared" si="120"/>
        <v>0</v>
      </c>
      <c r="Q53" s="782">
        <f t="shared" si="121"/>
        <v>0</v>
      </c>
      <c r="R53" s="748">
        <f t="shared" si="122"/>
        <v>0</v>
      </c>
      <c r="S53" s="782">
        <f t="shared" si="123"/>
        <v>0</v>
      </c>
      <c r="T53" s="607">
        <f t="shared" si="95"/>
        <v>0</v>
      </c>
      <c r="U53" s="748">
        <f t="shared" si="124"/>
        <v>100</v>
      </c>
      <c r="V53" s="782">
        <f t="shared" si="96"/>
        <v>25</v>
      </c>
      <c r="W53" s="516">
        <f t="shared" si="97"/>
        <v>3931.25</v>
      </c>
      <c r="X53" s="515">
        <f t="shared" si="98"/>
        <v>1</v>
      </c>
      <c r="Y53" s="636">
        <f t="shared" si="125"/>
        <v>25</v>
      </c>
      <c r="Z53" s="610"/>
      <c r="AA53" s="594">
        <f t="shared" si="99"/>
        <v>1</v>
      </c>
      <c r="AB53" s="786">
        <f t="shared" si="126"/>
        <v>25</v>
      </c>
      <c r="AC53" s="622">
        <f t="shared" si="114"/>
        <v>5041.4349999999995</v>
      </c>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3"/>
      <c r="BC53" s="703"/>
      <c r="BD53" s="703"/>
      <c r="BE53" s="703"/>
      <c r="BF53" s="703"/>
      <c r="BG53" s="703"/>
      <c r="BH53" s="703"/>
      <c r="BI53" s="703"/>
      <c r="BJ53" s="703"/>
      <c r="BK53" s="703"/>
      <c r="BL53" s="703"/>
      <c r="BM53" s="703"/>
      <c r="BN53" s="703"/>
      <c r="BO53" s="703"/>
      <c r="BP53" s="703"/>
      <c r="BQ53" s="703"/>
      <c r="BR53" s="703"/>
      <c r="BS53" s="703"/>
      <c r="BT53" s="703"/>
      <c r="BU53" s="703"/>
      <c r="BV53" s="703"/>
      <c r="BW53" s="703"/>
      <c r="BX53" s="703"/>
      <c r="BY53" s="703"/>
      <c r="BZ53" s="703"/>
      <c r="CA53" s="703"/>
      <c r="CB53" s="703"/>
      <c r="CC53" s="703"/>
      <c r="CD53" s="703"/>
      <c r="CE53" s="703"/>
      <c r="CF53" s="703"/>
      <c r="CG53" s="703"/>
      <c r="CH53" s="703"/>
      <c r="CI53" s="703"/>
      <c r="CJ53" s="703"/>
      <c r="CK53" s="703"/>
      <c r="CL53" s="703"/>
      <c r="CM53" s="703"/>
      <c r="CN53" s="703"/>
      <c r="CO53" s="703"/>
      <c r="CP53" s="703"/>
      <c r="CQ53" s="703"/>
      <c r="CR53" s="703"/>
      <c r="CS53" s="703"/>
      <c r="CT53" s="703"/>
      <c r="CU53" s="703"/>
      <c r="CV53" s="703"/>
      <c r="CW53" s="703"/>
      <c r="CX53" s="703"/>
      <c r="CY53" s="703"/>
      <c r="CZ53" s="703"/>
      <c r="DA53" s="703"/>
      <c r="DB53" s="703"/>
      <c r="DC53" s="703"/>
      <c r="DD53" s="703"/>
      <c r="DE53" s="703"/>
      <c r="DF53" s="703"/>
      <c r="DG53" s="703"/>
      <c r="DH53" s="703"/>
      <c r="DI53" s="703"/>
      <c r="DJ53" s="703"/>
      <c r="DK53" s="703"/>
      <c r="DL53" s="703"/>
      <c r="DM53" s="703"/>
      <c r="DN53" s="703"/>
      <c r="DO53" s="703"/>
      <c r="DP53" s="703"/>
      <c r="DQ53" s="703"/>
      <c r="DR53" s="703"/>
      <c r="DS53" s="703"/>
      <c r="DT53" s="703"/>
      <c r="DU53" s="703"/>
      <c r="DV53" s="703"/>
      <c r="DW53" s="703"/>
      <c r="DX53" s="703"/>
      <c r="DY53" s="703"/>
      <c r="DZ53" s="703"/>
      <c r="EA53" s="703"/>
      <c r="EB53" s="703"/>
      <c r="EC53" s="703"/>
      <c r="ED53" s="703"/>
      <c r="EE53" s="703"/>
      <c r="EF53" s="703"/>
      <c r="EG53" s="703"/>
      <c r="EH53" s="703"/>
      <c r="EI53" s="703"/>
      <c r="EJ53" s="703"/>
      <c r="EK53" s="703"/>
      <c r="EL53" s="703"/>
      <c r="EM53" s="703"/>
      <c r="EN53" s="703"/>
      <c r="EO53" s="703"/>
      <c r="EP53" s="703"/>
      <c r="EQ53" s="703"/>
      <c r="ER53" s="703"/>
      <c r="ES53" s="703"/>
      <c r="ET53" s="703"/>
      <c r="EU53" s="703"/>
      <c r="EV53" s="703"/>
      <c r="EW53" s="703"/>
      <c r="EX53" s="703"/>
      <c r="EY53" s="703"/>
      <c r="EZ53" s="703"/>
      <c r="FA53" s="703"/>
      <c r="FB53" s="703"/>
      <c r="FC53" s="703"/>
      <c r="FD53" s="703"/>
      <c r="FE53" s="703"/>
      <c r="FF53" s="703"/>
      <c r="FG53" s="703"/>
      <c r="FH53" s="703"/>
      <c r="FI53" s="703"/>
      <c r="FJ53" s="703"/>
      <c r="FK53" s="703"/>
      <c r="FL53" s="703"/>
      <c r="FM53" s="703"/>
      <c r="FN53" s="703"/>
      <c r="FO53" s="703"/>
      <c r="FP53" s="703"/>
      <c r="FQ53" s="703"/>
      <c r="FR53" s="703"/>
      <c r="FS53" s="703"/>
      <c r="FT53" s="703"/>
      <c r="FU53" s="703"/>
      <c r="FV53" s="703"/>
      <c r="FW53" s="703"/>
      <c r="FX53" s="703"/>
      <c r="FY53" s="704"/>
    </row>
    <row r="54" spans="1:181" s="705" customFormat="1" ht="28.5">
      <c r="A54" s="731" t="s">
        <v>1219</v>
      </c>
      <c r="B54" s="823">
        <v>94560</v>
      </c>
      <c r="C54" s="804" t="s">
        <v>1220</v>
      </c>
      <c r="D54" s="824" t="s">
        <v>1086</v>
      </c>
      <c r="E54" s="821">
        <v>40</v>
      </c>
      <c r="F54" s="822">
        <v>357.17</v>
      </c>
      <c r="G54" s="801">
        <f t="shared" si="100"/>
        <v>458.034808</v>
      </c>
      <c r="H54" s="799">
        <f t="shared" si="101"/>
        <v>18321.392319999999</v>
      </c>
      <c r="I54" s="779">
        <f t="shared" si="92"/>
        <v>0</v>
      </c>
      <c r="J54" s="780">
        <f t="shared" si="115"/>
        <v>0</v>
      </c>
      <c r="K54" s="612">
        <f t="shared" si="93"/>
        <v>0</v>
      </c>
      <c r="L54" s="781">
        <f t="shared" si="116"/>
        <v>0</v>
      </c>
      <c r="M54" s="782">
        <f t="shared" si="117"/>
        <v>0</v>
      </c>
      <c r="N54" s="793">
        <f t="shared" si="118"/>
        <v>0</v>
      </c>
      <c r="O54" s="783">
        <f t="shared" si="119"/>
        <v>0</v>
      </c>
      <c r="P54" s="782">
        <f t="shared" si="120"/>
        <v>0</v>
      </c>
      <c r="Q54" s="782">
        <f t="shared" si="121"/>
        <v>0</v>
      </c>
      <c r="R54" s="748">
        <f t="shared" si="122"/>
        <v>0</v>
      </c>
      <c r="S54" s="782">
        <f t="shared" si="123"/>
        <v>0</v>
      </c>
      <c r="T54" s="607">
        <f t="shared" si="95"/>
        <v>0</v>
      </c>
      <c r="U54" s="748">
        <f t="shared" si="124"/>
        <v>100</v>
      </c>
      <c r="V54" s="782">
        <f t="shared" si="96"/>
        <v>40</v>
      </c>
      <c r="W54" s="516">
        <f t="shared" si="97"/>
        <v>14286.800000000001</v>
      </c>
      <c r="X54" s="515">
        <f t="shared" si="98"/>
        <v>1</v>
      </c>
      <c r="Y54" s="636">
        <f t="shared" si="125"/>
        <v>40</v>
      </c>
      <c r="Z54" s="610"/>
      <c r="AA54" s="594">
        <f t="shared" si="99"/>
        <v>1</v>
      </c>
      <c r="AB54" s="786">
        <f t="shared" si="126"/>
        <v>40</v>
      </c>
      <c r="AC54" s="622">
        <f t="shared" si="114"/>
        <v>18321.392319999999</v>
      </c>
      <c r="AD54" s="703"/>
      <c r="AE54" s="703"/>
      <c r="AF54" s="703"/>
      <c r="AG54" s="703"/>
      <c r="AH54" s="703"/>
      <c r="AI54" s="703"/>
      <c r="AJ54" s="703"/>
      <c r="AK54" s="703"/>
      <c r="AL54" s="703"/>
      <c r="AM54" s="703"/>
      <c r="AN54" s="703"/>
      <c r="AO54" s="703"/>
      <c r="AP54" s="703"/>
      <c r="AQ54" s="703"/>
      <c r="AR54" s="703"/>
      <c r="AS54" s="703"/>
      <c r="AT54" s="703"/>
      <c r="AU54" s="703"/>
      <c r="AV54" s="703"/>
      <c r="AW54" s="703"/>
      <c r="AX54" s="703"/>
      <c r="AY54" s="703"/>
      <c r="AZ54" s="703"/>
      <c r="BA54" s="703"/>
      <c r="BB54" s="703"/>
      <c r="BC54" s="703"/>
      <c r="BD54" s="703"/>
      <c r="BE54" s="703"/>
      <c r="BF54" s="703"/>
      <c r="BG54" s="703"/>
      <c r="BH54" s="703"/>
      <c r="BI54" s="703"/>
      <c r="BJ54" s="703"/>
      <c r="BK54" s="703"/>
      <c r="BL54" s="703"/>
      <c r="BM54" s="703"/>
      <c r="BN54" s="703"/>
      <c r="BO54" s="703"/>
      <c r="BP54" s="703"/>
      <c r="BQ54" s="703"/>
      <c r="BR54" s="703"/>
      <c r="BS54" s="703"/>
      <c r="BT54" s="703"/>
      <c r="BU54" s="703"/>
      <c r="BV54" s="703"/>
      <c r="BW54" s="703"/>
      <c r="BX54" s="703"/>
      <c r="BY54" s="703"/>
      <c r="BZ54" s="703"/>
      <c r="CA54" s="703"/>
      <c r="CB54" s="703"/>
      <c r="CC54" s="703"/>
      <c r="CD54" s="703"/>
      <c r="CE54" s="703"/>
      <c r="CF54" s="703"/>
      <c r="CG54" s="703"/>
      <c r="CH54" s="703"/>
      <c r="CI54" s="703"/>
      <c r="CJ54" s="703"/>
      <c r="CK54" s="703"/>
      <c r="CL54" s="703"/>
      <c r="CM54" s="703"/>
      <c r="CN54" s="703"/>
      <c r="CO54" s="703"/>
      <c r="CP54" s="703"/>
      <c r="CQ54" s="703"/>
      <c r="CR54" s="703"/>
      <c r="CS54" s="703"/>
      <c r="CT54" s="703"/>
      <c r="CU54" s="703"/>
      <c r="CV54" s="703"/>
      <c r="CW54" s="703"/>
      <c r="CX54" s="703"/>
      <c r="CY54" s="703"/>
      <c r="CZ54" s="703"/>
      <c r="DA54" s="703"/>
      <c r="DB54" s="703"/>
      <c r="DC54" s="703"/>
      <c r="DD54" s="703"/>
      <c r="DE54" s="703"/>
      <c r="DF54" s="703"/>
      <c r="DG54" s="703"/>
      <c r="DH54" s="703"/>
      <c r="DI54" s="703"/>
      <c r="DJ54" s="703"/>
      <c r="DK54" s="703"/>
      <c r="DL54" s="703"/>
      <c r="DM54" s="703"/>
      <c r="DN54" s="703"/>
      <c r="DO54" s="703"/>
      <c r="DP54" s="703"/>
      <c r="DQ54" s="703"/>
      <c r="DR54" s="703"/>
      <c r="DS54" s="703"/>
      <c r="DT54" s="703"/>
      <c r="DU54" s="703"/>
      <c r="DV54" s="703"/>
      <c r="DW54" s="703"/>
      <c r="DX54" s="703"/>
      <c r="DY54" s="703"/>
      <c r="DZ54" s="703"/>
      <c r="EA54" s="703"/>
      <c r="EB54" s="703"/>
      <c r="EC54" s="703"/>
      <c r="ED54" s="703"/>
      <c r="EE54" s="703"/>
      <c r="EF54" s="703"/>
      <c r="EG54" s="703"/>
      <c r="EH54" s="703"/>
      <c r="EI54" s="703"/>
      <c r="EJ54" s="703"/>
      <c r="EK54" s="703"/>
      <c r="EL54" s="703"/>
      <c r="EM54" s="703"/>
      <c r="EN54" s="703"/>
      <c r="EO54" s="703"/>
      <c r="EP54" s="703"/>
      <c r="EQ54" s="703"/>
      <c r="ER54" s="703"/>
      <c r="ES54" s="703"/>
      <c r="ET54" s="703"/>
      <c r="EU54" s="703"/>
      <c r="EV54" s="703"/>
      <c r="EW54" s="703"/>
      <c r="EX54" s="703"/>
      <c r="EY54" s="703"/>
      <c r="EZ54" s="703"/>
      <c r="FA54" s="703"/>
      <c r="FB54" s="703"/>
      <c r="FC54" s="703"/>
      <c r="FD54" s="703"/>
      <c r="FE54" s="703"/>
      <c r="FF54" s="703"/>
      <c r="FG54" s="703"/>
      <c r="FH54" s="703"/>
      <c r="FI54" s="703"/>
      <c r="FJ54" s="703"/>
      <c r="FK54" s="703"/>
      <c r="FL54" s="703"/>
      <c r="FM54" s="703"/>
      <c r="FN54" s="703"/>
      <c r="FO54" s="703"/>
      <c r="FP54" s="703"/>
      <c r="FQ54" s="703"/>
      <c r="FR54" s="703"/>
      <c r="FS54" s="703"/>
      <c r="FT54" s="703"/>
      <c r="FU54" s="703"/>
      <c r="FV54" s="703"/>
      <c r="FW54" s="703"/>
      <c r="FX54" s="703"/>
      <c r="FY54" s="704"/>
    </row>
    <row r="55" spans="1:181" s="705" customFormat="1" ht="15.75" customHeight="1">
      <c r="A55" s="840"/>
      <c r="B55" s="841"/>
      <c r="C55" s="842"/>
      <c r="D55" s="843"/>
      <c r="E55" s="844"/>
      <c r="F55" s="845" t="s">
        <v>667</v>
      </c>
      <c r="G55" s="845"/>
      <c r="H55" s="846">
        <f>SUM(H47:H54)</f>
        <v>40417.054551999994</v>
      </c>
      <c r="I55" s="1047" t="s">
        <v>667</v>
      </c>
      <c r="J55" s="1048"/>
      <c r="K55" s="627">
        <f>SUM(K47:K54)</f>
        <v>0</v>
      </c>
      <c r="L55" s="1049" t="s">
        <v>667</v>
      </c>
      <c r="M55" s="1050"/>
      <c r="N55" s="718">
        <f>SUM(N47:N54)</f>
        <v>0</v>
      </c>
      <c r="O55" s="1045" t="s">
        <v>667</v>
      </c>
      <c r="P55" s="1046"/>
      <c r="Q55" s="720">
        <f>SUM(Q47:Q54)</f>
        <v>0</v>
      </c>
      <c r="R55" s="1045" t="s">
        <v>667</v>
      </c>
      <c r="S55" s="1046"/>
      <c r="T55" s="629">
        <f>SUM(T47:T54)</f>
        <v>0</v>
      </c>
      <c r="U55" s="1045" t="s">
        <v>667</v>
      </c>
      <c r="V55" s="1046"/>
      <c r="W55" s="630">
        <f>SUM(W47:W54)</f>
        <v>31516.730000000003</v>
      </c>
      <c r="X55" s="1036" t="s">
        <v>667</v>
      </c>
      <c r="Y55" s="1036"/>
      <c r="Z55" s="637">
        <f>SUM(Z47:Z52)</f>
        <v>0</v>
      </c>
      <c r="AA55" s="1051" t="s">
        <v>667</v>
      </c>
      <c r="AB55" s="1052"/>
      <c r="AC55" s="632">
        <f>SUM(AC47:AC54)</f>
        <v>40417.054551999994</v>
      </c>
      <c r="AD55" s="703"/>
      <c r="AE55" s="703"/>
      <c r="AF55" s="703"/>
      <c r="AG55" s="703"/>
      <c r="AH55" s="703"/>
      <c r="AI55" s="703"/>
      <c r="AJ55" s="703"/>
      <c r="AK55" s="703"/>
      <c r="AL55" s="703"/>
      <c r="AM55" s="703"/>
      <c r="AN55" s="703"/>
      <c r="AO55" s="703"/>
      <c r="AP55" s="703"/>
      <c r="AQ55" s="703"/>
      <c r="AR55" s="703"/>
      <c r="AS55" s="703"/>
      <c r="AT55" s="703"/>
      <c r="AU55" s="703"/>
      <c r="AV55" s="703"/>
      <c r="AW55" s="703"/>
      <c r="AX55" s="703"/>
      <c r="AY55" s="703"/>
      <c r="AZ55" s="703"/>
      <c r="BA55" s="703"/>
      <c r="BB55" s="703"/>
      <c r="BC55" s="703"/>
      <c r="BD55" s="703"/>
      <c r="BE55" s="703"/>
      <c r="BF55" s="703"/>
      <c r="BG55" s="703"/>
      <c r="BH55" s="703"/>
      <c r="BI55" s="703"/>
      <c r="BJ55" s="703"/>
      <c r="BK55" s="703"/>
      <c r="BL55" s="703"/>
      <c r="BM55" s="703"/>
      <c r="BN55" s="703"/>
      <c r="BO55" s="703"/>
      <c r="BP55" s="703"/>
      <c r="BQ55" s="703"/>
      <c r="BR55" s="703"/>
      <c r="BS55" s="703"/>
      <c r="BT55" s="703"/>
      <c r="BU55" s="703"/>
      <c r="BV55" s="703"/>
      <c r="BW55" s="703"/>
      <c r="BX55" s="703"/>
      <c r="BY55" s="703"/>
      <c r="BZ55" s="703"/>
      <c r="CA55" s="703"/>
      <c r="CB55" s="703"/>
      <c r="CC55" s="703"/>
      <c r="CD55" s="703"/>
      <c r="CE55" s="703"/>
      <c r="CF55" s="703"/>
      <c r="CG55" s="703"/>
      <c r="CH55" s="703"/>
      <c r="CI55" s="703"/>
      <c r="CJ55" s="703"/>
      <c r="CK55" s="703"/>
      <c r="CL55" s="703"/>
      <c r="CM55" s="703"/>
      <c r="CN55" s="703"/>
      <c r="CO55" s="703"/>
      <c r="CP55" s="703"/>
      <c r="CQ55" s="703"/>
      <c r="CR55" s="703"/>
      <c r="CS55" s="703"/>
      <c r="CT55" s="703"/>
      <c r="CU55" s="703"/>
      <c r="CV55" s="703"/>
      <c r="CW55" s="703"/>
      <c r="CX55" s="703"/>
      <c r="CY55" s="703"/>
      <c r="CZ55" s="703"/>
      <c r="DA55" s="703"/>
      <c r="DB55" s="703"/>
      <c r="DC55" s="703"/>
      <c r="DD55" s="703"/>
      <c r="DE55" s="703"/>
      <c r="DF55" s="703"/>
      <c r="DG55" s="703"/>
      <c r="DH55" s="703"/>
      <c r="DI55" s="703"/>
      <c r="DJ55" s="703"/>
      <c r="DK55" s="703"/>
      <c r="DL55" s="703"/>
      <c r="DM55" s="703"/>
      <c r="DN55" s="703"/>
      <c r="DO55" s="703"/>
      <c r="DP55" s="703"/>
      <c r="DQ55" s="703"/>
      <c r="DR55" s="703"/>
      <c r="DS55" s="703"/>
      <c r="DT55" s="703"/>
      <c r="DU55" s="703"/>
      <c r="DV55" s="703"/>
      <c r="DW55" s="703"/>
      <c r="DX55" s="703"/>
      <c r="DY55" s="703"/>
      <c r="DZ55" s="703"/>
      <c r="EA55" s="703"/>
      <c r="EB55" s="703"/>
      <c r="EC55" s="703"/>
      <c r="ED55" s="703"/>
      <c r="EE55" s="703"/>
      <c r="EF55" s="703"/>
      <c r="EG55" s="703"/>
      <c r="EH55" s="703"/>
      <c r="EI55" s="703"/>
      <c r="EJ55" s="703"/>
      <c r="EK55" s="703"/>
      <c r="EL55" s="703"/>
      <c r="EM55" s="703"/>
      <c r="EN55" s="703"/>
      <c r="EO55" s="703"/>
      <c r="EP55" s="703"/>
      <c r="EQ55" s="703"/>
      <c r="ER55" s="703"/>
      <c r="ES55" s="703"/>
      <c r="ET55" s="703"/>
      <c r="EU55" s="703"/>
      <c r="EV55" s="703"/>
      <c r="EW55" s="703"/>
      <c r="EX55" s="703"/>
      <c r="EY55" s="703"/>
      <c r="EZ55" s="703"/>
      <c r="FA55" s="703"/>
      <c r="FB55" s="703"/>
      <c r="FC55" s="703"/>
      <c r="FD55" s="703"/>
      <c r="FE55" s="703"/>
      <c r="FF55" s="703"/>
      <c r="FG55" s="703"/>
      <c r="FH55" s="703"/>
      <c r="FI55" s="703"/>
      <c r="FJ55" s="703"/>
      <c r="FK55" s="703"/>
      <c r="FL55" s="703"/>
      <c r="FM55" s="703"/>
      <c r="FN55" s="703"/>
      <c r="FO55" s="703"/>
      <c r="FP55" s="703"/>
      <c r="FQ55" s="703"/>
      <c r="FR55" s="703"/>
      <c r="FS55" s="703"/>
      <c r="FT55" s="703"/>
      <c r="FU55" s="703"/>
      <c r="FV55" s="703"/>
      <c r="FW55" s="703"/>
      <c r="FX55" s="703"/>
      <c r="FY55" s="704"/>
    </row>
    <row r="56" spans="1:181" s="705" customFormat="1" ht="21.75" customHeight="1">
      <c r="A56" s="839" t="s">
        <v>801</v>
      </c>
      <c r="B56" s="732"/>
      <c r="C56" s="736" t="s">
        <v>1098</v>
      </c>
      <c r="D56" s="733"/>
      <c r="E56" s="734"/>
      <c r="F56" s="735"/>
      <c r="G56" s="735"/>
      <c r="H56" s="735"/>
      <c r="I56" s="687"/>
      <c r="J56" s="625"/>
      <c r="K56" s="737"/>
      <c r="L56" s="623"/>
      <c r="M56" s="634"/>
      <c r="N56" s="634"/>
      <c r="O56" s="626"/>
      <c r="P56" s="625"/>
      <c r="Q56" s="634"/>
      <c r="R56" s="719"/>
      <c r="S56" s="634"/>
      <c r="T56" s="634"/>
      <c r="U56" s="1045"/>
      <c r="V56" s="1046"/>
      <c r="W56" s="634"/>
      <c r="X56" s="1051"/>
      <c r="Y56" s="1052"/>
      <c r="Z56" s="638"/>
      <c r="AA56" s="1051"/>
      <c r="AB56" s="1052"/>
      <c r="AC56" s="635"/>
      <c r="AD56" s="703"/>
      <c r="AE56" s="703"/>
      <c r="AF56" s="703"/>
      <c r="AG56" s="703"/>
      <c r="AH56" s="703"/>
      <c r="AI56" s="703"/>
      <c r="AJ56" s="703"/>
      <c r="AK56" s="703"/>
      <c r="AL56" s="703"/>
      <c r="AM56" s="703"/>
      <c r="AN56" s="703"/>
      <c r="AO56" s="703"/>
      <c r="AP56" s="703"/>
      <c r="AQ56" s="703"/>
      <c r="AR56" s="703"/>
      <c r="AS56" s="703"/>
      <c r="AT56" s="703"/>
      <c r="AU56" s="703"/>
      <c r="AV56" s="703"/>
      <c r="AW56" s="703"/>
      <c r="AX56" s="703"/>
      <c r="AY56" s="703"/>
      <c r="AZ56" s="703"/>
      <c r="BA56" s="703"/>
      <c r="BB56" s="703"/>
      <c r="BC56" s="703"/>
      <c r="BD56" s="703"/>
      <c r="BE56" s="703"/>
      <c r="BF56" s="703"/>
      <c r="BG56" s="703"/>
      <c r="BH56" s="703"/>
      <c r="BI56" s="703"/>
      <c r="BJ56" s="703"/>
      <c r="BK56" s="703"/>
      <c r="BL56" s="703"/>
      <c r="BM56" s="703"/>
      <c r="BN56" s="703"/>
      <c r="BO56" s="703"/>
      <c r="BP56" s="703"/>
      <c r="BQ56" s="703"/>
      <c r="BR56" s="703"/>
      <c r="BS56" s="703"/>
      <c r="BT56" s="703"/>
      <c r="BU56" s="703"/>
      <c r="BV56" s="703"/>
      <c r="BW56" s="703"/>
      <c r="BX56" s="703"/>
      <c r="BY56" s="703"/>
      <c r="BZ56" s="703"/>
      <c r="CA56" s="703"/>
      <c r="CB56" s="703"/>
      <c r="CC56" s="703"/>
      <c r="CD56" s="703"/>
      <c r="CE56" s="703"/>
      <c r="CF56" s="703"/>
      <c r="CG56" s="703"/>
      <c r="CH56" s="703"/>
      <c r="CI56" s="703"/>
      <c r="CJ56" s="703"/>
      <c r="CK56" s="703"/>
      <c r="CL56" s="703"/>
      <c r="CM56" s="703"/>
      <c r="CN56" s="703"/>
      <c r="CO56" s="703"/>
      <c r="CP56" s="703"/>
      <c r="CQ56" s="703"/>
      <c r="CR56" s="703"/>
      <c r="CS56" s="703"/>
      <c r="CT56" s="703"/>
      <c r="CU56" s="703"/>
      <c r="CV56" s="703"/>
      <c r="CW56" s="703"/>
      <c r="CX56" s="703"/>
      <c r="CY56" s="703"/>
      <c r="CZ56" s="703"/>
      <c r="DA56" s="703"/>
      <c r="DB56" s="703"/>
      <c r="DC56" s="703"/>
      <c r="DD56" s="703"/>
      <c r="DE56" s="703"/>
      <c r="DF56" s="703"/>
      <c r="DG56" s="703"/>
      <c r="DH56" s="703"/>
      <c r="DI56" s="703"/>
      <c r="DJ56" s="703"/>
      <c r="DK56" s="703"/>
      <c r="DL56" s="703"/>
      <c r="DM56" s="703"/>
      <c r="DN56" s="703"/>
      <c r="DO56" s="703"/>
      <c r="DP56" s="703"/>
      <c r="DQ56" s="703"/>
      <c r="DR56" s="703"/>
      <c r="DS56" s="703"/>
      <c r="DT56" s="703"/>
      <c r="DU56" s="703"/>
      <c r="DV56" s="703"/>
      <c r="DW56" s="703"/>
      <c r="DX56" s="703"/>
      <c r="DY56" s="703"/>
      <c r="DZ56" s="703"/>
      <c r="EA56" s="703"/>
      <c r="EB56" s="703"/>
      <c r="EC56" s="703"/>
      <c r="ED56" s="703"/>
      <c r="EE56" s="703"/>
      <c r="EF56" s="703"/>
      <c r="EG56" s="703"/>
      <c r="EH56" s="703"/>
      <c r="EI56" s="703"/>
      <c r="EJ56" s="703"/>
      <c r="EK56" s="703"/>
      <c r="EL56" s="703"/>
      <c r="EM56" s="703"/>
      <c r="EN56" s="703"/>
      <c r="EO56" s="703"/>
      <c r="EP56" s="703"/>
      <c r="EQ56" s="703"/>
      <c r="ER56" s="703"/>
      <c r="ES56" s="703"/>
      <c r="ET56" s="703"/>
      <c r="EU56" s="703"/>
      <c r="EV56" s="703"/>
      <c r="EW56" s="703"/>
      <c r="EX56" s="703"/>
      <c r="EY56" s="703"/>
      <c r="EZ56" s="703"/>
      <c r="FA56" s="703"/>
      <c r="FB56" s="703"/>
      <c r="FC56" s="703"/>
      <c r="FD56" s="703"/>
      <c r="FE56" s="703"/>
      <c r="FF56" s="703"/>
      <c r="FG56" s="703"/>
      <c r="FH56" s="703"/>
      <c r="FI56" s="703"/>
      <c r="FJ56" s="703"/>
      <c r="FK56" s="703"/>
      <c r="FL56" s="703"/>
      <c r="FM56" s="703"/>
      <c r="FN56" s="703"/>
      <c r="FO56" s="703"/>
      <c r="FP56" s="703"/>
      <c r="FQ56" s="703"/>
      <c r="FR56" s="703"/>
      <c r="FS56" s="703"/>
      <c r="FT56" s="703"/>
      <c r="FU56" s="703"/>
      <c r="FV56" s="703"/>
      <c r="FW56" s="703"/>
      <c r="FX56" s="703"/>
      <c r="FY56" s="704"/>
    </row>
    <row r="57" spans="1:181" s="705" customFormat="1" ht="43.5" customHeight="1">
      <c r="A57" s="731" t="s">
        <v>802</v>
      </c>
      <c r="B57" s="731">
        <v>88495</v>
      </c>
      <c r="C57" s="740" t="s">
        <v>1100</v>
      </c>
      <c r="D57" s="739" t="s">
        <v>1086</v>
      </c>
      <c r="E57" s="742">
        <v>1650</v>
      </c>
      <c r="F57" s="750">
        <v>7.01</v>
      </c>
      <c r="G57" s="801">
        <f>F57*1.2824</f>
        <v>8.9896239999999992</v>
      </c>
      <c r="H57" s="798">
        <f t="shared" ref="H57:H63" si="139">G57*E57</f>
        <v>14832.879599999998</v>
      </c>
      <c r="I57" s="686">
        <f t="shared" ref="I57:I62" si="140">J57/E57*100</f>
        <v>0</v>
      </c>
      <c r="J57" s="603">
        <f>E57*0%</f>
        <v>0</v>
      </c>
      <c r="K57" s="612">
        <f t="shared" ref="K57:K62" si="141">J57*F57</f>
        <v>0</v>
      </c>
      <c r="L57" s="608">
        <f t="shared" si="71"/>
        <v>0</v>
      </c>
      <c r="M57" s="516">
        <f>E57*0%</f>
        <v>0</v>
      </c>
      <c r="N57" s="516">
        <f t="shared" si="94"/>
        <v>0</v>
      </c>
      <c r="O57" s="517">
        <f t="shared" si="72"/>
        <v>0</v>
      </c>
      <c r="P57" s="516">
        <f t="shared" ref="P57:P66" si="142">F57*0%</f>
        <v>0</v>
      </c>
      <c r="Q57" s="516">
        <f t="shared" si="73"/>
        <v>0</v>
      </c>
      <c r="R57" s="688">
        <f t="shared" si="74"/>
        <v>0</v>
      </c>
      <c r="S57" s="516">
        <f t="shared" si="75"/>
        <v>0</v>
      </c>
      <c r="T57" s="607">
        <f t="shared" ref="T57:T62" si="143">TRUNC(S57*F57,2)</f>
        <v>0</v>
      </c>
      <c r="U57" s="688">
        <f t="shared" si="24"/>
        <v>100</v>
      </c>
      <c r="V57" s="516">
        <f t="shared" ref="V57:V62" si="144">E57-S57</f>
        <v>1650</v>
      </c>
      <c r="W57" s="516">
        <f t="shared" ref="W57:W62" si="145">V57*F57</f>
        <v>11566.5</v>
      </c>
      <c r="X57" s="515">
        <f t="shared" ref="X57:X62" si="146">$Y57/E57</f>
        <v>1</v>
      </c>
      <c r="Y57" s="636">
        <f>E57</f>
        <v>1650</v>
      </c>
      <c r="Z57" s="603">
        <f t="shared" ref="Z57:Z62" si="147">Y57*H194</f>
        <v>0</v>
      </c>
      <c r="AA57" s="702">
        <f t="shared" ref="AA57:AA62" si="148">$AB57/$E57</f>
        <v>1</v>
      </c>
      <c r="AB57" s="593">
        <f t="shared" si="25"/>
        <v>1650</v>
      </c>
      <c r="AC57" s="622">
        <f t="shared" ref="AC57:AC62" si="149">(AB57*G57)</f>
        <v>14832.879599999998</v>
      </c>
      <c r="AD57" s="703"/>
      <c r="AE57" s="703"/>
      <c r="AF57" s="703"/>
      <c r="AG57" s="703"/>
      <c r="AH57" s="703"/>
      <c r="AI57" s="703"/>
      <c r="AJ57" s="703"/>
      <c r="AK57" s="703"/>
      <c r="AL57" s="703"/>
      <c r="AM57" s="703"/>
      <c r="AN57" s="703"/>
      <c r="AO57" s="703"/>
      <c r="AP57" s="703"/>
      <c r="AQ57" s="703"/>
      <c r="AR57" s="703"/>
      <c r="AS57" s="703"/>
      <c r="AT57" s="703"/>
      <c r="AU57" s="703"/>
      <c r="AV57" s="703"/>
      <c r="AW57" s="703"/>
      <c r="AX57" s="703"/>
      <c r="AY57" s="703"/>
      <c r="AZ57" s="703"/>
      <c r="BA57" s="703"/>
      <c r="BB57" s="703"/>
      <c r="BC57" s="703"/>
      <c r="BD57" s="703"/>
      <c r="BE57" s="703"/>
      <c r="BF57" s="703"/>
      <c r="BG57" s="703"/>
      <c r="BH57" s="703"/>
      <c r="BI57" s="703"/>
      <c r="BJ57" s="703"/>
      <c r="BK57" s="703"/>
      <c r="BL57" s="703"/>
      <c r="BM57" s="703"/>
      <c r="BN57" s="703"/>
      <c r="BO57" s="703"/>
      <c r="BP57" s="703"/>
      <c r="BQ57" s="703"/>
      <c r="BR57" s="703"/>
      <c r="BS57" s="703"/>
      <c r="BT57" s="703"/>
      <c r="BU57" s="703"/>
      <c r="BV57" s="703"/>
      <c r="BW57" s="703"/>
      <c r="BX57" s="703"/>
      <c r="BY57" s="703"/>
      <c r="BZ57" s="703"/>
      <c r="CA57" s="703"/>
      <c r="CB57" s="703"/>
      <c r="CC57" s="703"/>
      <c r="CD57" s="703"/>
      <c r="CE57" s="703"/>
      <c r="CF57" s="703"/>
      <c r="CG57" s="703"/>
      <c r="CH57" s="703"/>
      <c r="CI57" s="703"/>
      <c r="CJ57" s="703"/>
      <c r="CK57" s="703"/>
      <c r="CL57" s="703"/>
      <c r="CM57" s="703"/>
      <c r="CN57" s="703"/>
      <c r="CO57" s="703"/>
      <c r="CP57" s="703"/>
      <c r="CQ57" s="703"/>
      <c r="CR57" s="703"/>
      <c r="CS57" s="703"/>
      <c r="CT57" s="703"/>
      <c r="CU57" s="703"/>
      <c r="CV57" s="703"/>
      <c r="CW57" s="703"/>
      <c r="CX57" s="703"/>
      <c r="CY57" s="703"/>
      <c r="CZ57" s="703"/>
      <c r="DA57" s="703"/>
      <c r="DB57" s="703"/>
      <c r="DC57" s="703"/>
      <c r="DD57" s="703"/>
      <c r="DE57" s="703"/>
      <c r="DF57" s="703"/>
      <c r="DG57" s="703"/>
      <c r="DH57" s="703"/>
      <c r="DI57" s="703"/>
      <c r="DJ57" s="703"/>
      <c r="DK57" s="703"/>
      <c r="DL57" s="703"/>
      <c r="DM57" s="703"/>
      <c r="DN57" s="703"/>
      <c r="DO57" s="703"/>
      <c r="DP57" s="703"/>
      <c r="DQ57" s="703"/>
      <c r="DR57" s="703"/>
      <c r="DS57" s="703"/>
      <c r="DT57" s="703"/>
      <c r="DU57" s="703"/>
      <c r="DV57" s="703"/>
      <c r="DW57" s="703"/>
      <c r="DX57" s="703"/>
      <c r="DY57" s="703"/>
      <c r="DZ57" s="703"/>
      <c r="EA57" s="703"/>
      <c r="EB57" s="703"/>
      <c r="EC57" s="703"/>
      <c r="ED57" s="703"/>
      <c r="EE57" s="703"/>
      <c r="EF57" s="703"/>
      <c r="EG57" s="703"/>
      <c r="EH57" s="703"/>
      <c r="EI57" s="703"/>
      <c r="EJ57" s="703"/>
      <c r="EK57" s="703"/>
      <c r="EL57" s="703"/>
      <c r="EM57" s="703"/>
      <c r="EN57" s="703"/>
      <c r="EO57" s="703"/>
      <c r="EP57" s="703"/>
      <c r="EQ57" s="703"/>
      <c r="ER57" s="703"/>
      <c r="ES57" s="703"/>
      <c r="ET57" s="703"/>
      <c r="EU57" s="703"/>
      <c r="EV57" s="703"/>
      <c r="EW57" s="703"/>
      <c r="EX57" s="703"/>
      <c r="EY57" s="703"/>
      <c r="EZ57" s="703"/>
      <c r="FA57" s="703"/>
      <c r="FB57" s="703"/>
      <c r="FC57" s="703"/>
      <c r="FD57" s="703"/>
      <c r="FE57" s="703"/>
      <c r="FF57" s="703"/>
      <c r="FG57" s="703"/>
      <c r="FH57" s="703"/>
      <c r="FI57" s="703"/>
      <c r="FJ57" s="703"/>
      <c r="FK57" s="703"/>
      <c r="FL57" s="703"/>
      <c r="FM57" s="703"/>
      <c r="FN57" s="703"/>
      <c r="FO57" s="703"/>
      <c r="FP57" s="703"/>
      <c r="FQ57" s="703"/>
      <c r="FR57" s="703"/>
      <c r="FS57" s="703"/>
      <c r="FT57" s="703"/>
      <c r="FU57" s="703"/>
      <c r="FV57" s="703"/>
      <c r="FW57" s="703"/>
      <c r="FX57" s="703"/>
      <c r="FY57" s="704"/>
    </row>
    <row r="58" spans="1:181" s="705" customFormat="1" ht="43.5" customHeight="1">
      <c r="A58" s="731" t="s">
        <v>803</v>
      </c>
      <c r="B58" s="731">
        <v>88411</v>
      </c>
      <c r="C58" s="740" t="s">
        <v>1099</v>
      </c>
      <c r="D58" s="739" t="s">
        <v>1086</v>
      </c>
      <c r="E58" s="742">
        <v>2875.59</v>
      </c>
      <c r="F58" s="750">
        <v>1.68</v>
      </c>
      <c r="G58" s="801">
        <f t="shared" ref="G58:G63" si="150">F58*1.2824</f>
        <v>2.1544319999999999</v>
      </c>
      <c r="H58" s="798">
        <f t="shared" si="139"/>
        <v>6195.2631148800001</v>
      </c>
      <c r="I58" s="686">
        <f t="shared" si="140"/>
        <v>0</v>
      </c>
      <c r="J58" s="603">
        <f t="shared" ref="J58:J62" si="151">E58*0%</f>
        <v>0</v>
      </c>
      <c r="K58" s="612">
        <f t="shared" si="141"/>
        <v>0</v>
      </c>
      <c r="L58" s="608">
        <f t="shared" ref="L58:L62" si="152">M58/$E58*100</f>
        <v>0</v>
      </c>
      <c r="M58" s="516">
        <f t="shared" ref="M58:M62" si="153">E58*0%</f>
        <v>0</v>
      </c>
      <c r="N58" s="516">
        <f t="shared" ref="N58:N62" si="154">TRUNC(M58*$F58,2)</f>
        <v>0</v>
      </c>
      <c r="O58" s="517">
        <f t="shared" ref="O58:O63" si="155">P58/$F58*100</f>
        <v>0</v>
      </c>
      <c r="P58" s="516">
        <f t="shared" ref="P58:P63" si="156">F58*0%</f>
        <v>0</v>
      </c>
      <c r="Q58" s="516">
        <f t="shared" ref="Q58:Q63" si="157">TRUNC(P58*$F58,2)</f>
        <v>0</v>
      </c>
      <c r="R58" s="688">
        <f t="shared" ref="R58:R62" si="158">S58/$E58*100</f>
        <v>0</v>
      </c>
      <c r="S58" s="516">
        <f t="shared" ref="S58:S62" si="159">M58+J58+P58</f>
        <v>0</v>
      </c>
      <c r="T58" s="607">
        <f t="shared" si="143"/>
        <v>0</v>
      </c>
      <c r="U58" s="688">
        <f t="shared" ref="U58:U62" si="160">V58/$E58*100</f>
        <v>100</v>
      </c>
      <c r="V58" s="516">
        <f t="shared" si="144"/>
        <v>2875.59</v>
      </c>
      <c r="W58" s="516">
        <f t="shared" si="145"/>
        <v>4830.9912000000004</v>
      </c>
      <c r="X58" s="515">
        <f t="shared" si="146"/>
        <v>1</v>
      </c>
      <c r="Y58" s="636">
        <f t="shared" ref="Y58:Y62" si="161">E58</f>
        <v>2875.59</v>
      </c>
      <c r="Z58" s="603">
        <f t="shared" si="147"/>
        <v>0</v>
      </c>
      <c r="AA58" s="702">
        <f t="shared" si="148"/>
        <v>1</v>
      </c>
      <c r="AB58" s="593">
        <f t="shared" ref="AB58:AB62" si="162">V58</f>
        <v>2875.59</v>
      </c>
      <c r="AC58" s="622">
        <f t="shared" si="149"/>
        <v>6195.2631148800001</v>
      </c>
      <c r="AD58" s="703"/>
      <c r="AE58" s="703"/>
      <c r="AF58" s="703"/>
      <c r="AG58" s="703"/>
      <c r="AH58" s="703"/>
      <c r="AI58" s="703"/>
      <c r="AJ58" s="703"/>
      <c r="AK58" s="703"/>
      <c r="AL58" s="703"/>
      <c r="AM58" s="703"/>
      <c r="AN58" s="703"/>
      <c r="AO58" s="703"/>
      <c r="AP58" s="703"/>
      <c r="AQ58" s="703"/>
      <c r="AR58" s="703"/>
      <c r="AS58" s="703"/>
      <c r="AT58" s="703"/>
      <c r="AU58" s="703"/>
      <c r="AV58" s="703"/>
      <c r="AW58" s="703"/>
      <c r="AX58" s="703"/>
      <c r="AY58" s="703"/>
      <c r="AZ58" s="703"/>
      <c r="BA58" s="703"/>
      <c r="BB58" s="703"/>
      <c r="BC58" s="703"/>
      <c r="BD58" s="703"/>
      <c r="BE58" s="703"/>
      <c r="BF58" s="703"/>
      <c r="BG58" s="703"/>
      <c r="BH58" s="703"/>
      <c r="BI58" s="703"/>
      <c r="BJ58" s="703"/>
      <c r="BK58" s="703"/>
      <c r="BL58" s="703"/>
      <c r="BM58" s="703"/>
      <c r="BN58" s="703"/>
      <c r="BO58" s="703"/>
      <c r="BP58" s="703"/>
      <c r="BQ58" s="703"/>
      <c r="BR58" s="703"/>
      <c r="BS58" s="703"/>
      <c r="BT58" s="703"/>
      <c r="BU58" s="703"/>
      <c r="BV58" s="703"/>
      <c r="BW58" s="703"/>
      <c r="BX58" s="703"/>
      <c r="BY58" s="703"/>
      <c r="BZ58" s="703"/>
      <c r="CA58" s="703"/>
      <c r="CB58" s="703"/>
      <c r="CC58" s="703"/>
      <c r="CD58" s="703"/>
      <c r="CE58" s="703"/>
      <c r="CF58" s="703"/>
      <c r="CG58" s="703"/>
      <c r="CH58" s="703"/>
      <c r="CI58" s="703"/>
      <c r="CJ58" s="703"/>
      <c r="CK58" s="703"/>
      <c r="CL58" s="703"/>
      <c r="CM58" s="703"/>
      <c r="CN58" s="703"/>
      <c r="CO58" s="703"/>
      <c r="CP58" s="703"/>
      <c r="CQ58" s="703"/>
      <c r="CR58" s="703"/>
      <c r="CS58" s="703"/>
      <c r="CT58" s="703"/>
      <c r="CU58" s="703"/>
      <c r="CV58" s="703"/>
      <c r="CW58" s="703"/>
      <c r="CX58" s="703"/>
      <c r="CY58" s="703"/>
      <c r="CZ58" s="703"/>
      <c r="DA58" s="703"/>
      <c r="DB58" s="703"/>
      <c r="DC58" s="703"/>
      <c r="DD58" s="703"/>
      <c r="DE58" s="703"/>
      <c r="DF58" s="703"/>
      <c r="DG58" s="703"/>
      <c r="DH58" s="703"/>
      <c r="DI58" s="703"/>
      <c r="DJ58" s="703"/>
      <c r="DK58" s="703"/>
      <c r="DL58" s="703"/>
      <c r="DM58" s="703"/>
      <c r="DN58" s="703"/>
      <c r="DO58" s="703"/>
      <c r="DP58" s="703"/>
      <c r="DQ58" s="703"/>
      <c r="DR58" s="703"/>
      <c r="DS58" s="703"/>
      <c r="DT58" s="703"/>
      <c r="DU58" s="703"/>
      <c r="DV58" s="703"/>
      <c r="DW58" s="703"/>
      <c r="DX58" s="703"/>
      <c r="DY58" s="703"/>
      <c r="DZ58" s="703"/>
      <c r="EA58" s="703"/>
      <c r="EB58" s="703"/>
      <c r="EC58" s="703"/>
      <c r="ED58" s="703"/>
      <c r="EE58" s="703"/>
      <c r="EF58" s="703"/>
      <c r="EG58" s="703"/>
      <c r="EH58" s="703"/>
      <c r="EI58" s="703"/>
      <c r="EJ58" s="703"/>
      <c r="EK58" s="703"/>
      <c r="EL58" s="703"/>
      <c r="EM58" s="703"/>
      <c r="EN58" s="703"/>
      <c r="EO58" s="703"/>
      <c r="EP58" s="703"/>
      <c r="EQ58" s="703"/>
      <c r="ER58" s="703"/>
      <c r="ES58" s="703"/>
      <c r="ET58" s="703"/>
      <c r="EU58" s="703"/>
      <c r="EV58" s="703"/>
      <c r="EW58" s="703"/>
      <c r="EX58" s="703"/>
      <c r="EY58" s="703"/>
      <c r="EZ58" s="703"/>
      <c r="FA58" s="703"/>
      <c r="FB58" s="703"/>
      <c r="FC58" s="703"/>
      <c r="FD58" s="703"/>
      <c r="FE58" s="703"/>
      <c r="FF58" s="703"/>
      <c r="FG58" s="703"/>
      <c r="FH58" s="703"/>
      <c r="FI58" s="703"/>
      <c r="FJ58" s="703"/>
      <c r="FK58" s="703"/>
      <c r="FL58" s="703"/>
      <c r="FM58" s="703"/>
      <c r="FN58" s="703"/>
      <c r="FO58" s="703"/>
      <c r="FP58" s="703"/>
      <c r="FQ58" s="703"/>
      <c r="FR58" s="703"/>
      <c r="FS58" s="703"/>
      <c r="FT58" s="703"/>
      <c r="FU58" s="703"/>
      <c r="FV58" s="703"/>
      <c r="FW58" s="703"/>
      <c r="FX58" s="703"/>
      <c r="FY58" s="704"/>
    </row>
    <row r="59" spans="1:181" s="705" customFormat="1" ht="51" customHeight="1">
      <c r="A59" s="731" t="s">
        <v>648</v>
      </c>
      <c r="B59" s="731">
        <v>95468</v>
      </c>
      <c r="C59" s="740" t="s">
        <v>1101</v>
      </c>
      <c r="D59" s="739" t="s">
        <v>1086</v>
      </c>
      <c r="E59" s="826">
        <v>323.67</v>
      </c>
      <c r="F59" s="750">
        <v>31.56</v>
      </c>
      <c r="G59" s="801">
        <f t="shared" si="150"/>
        <v>40.472543999999999</v>
      </c>
      <c r="H59" s="798">
        <f t="shared" si="139"/>
        <v>13099.74831648</v>
      </c>
      <c r="I59" s="686">
        <f t="shared" si="140"/>
        <v>0</v>
      </c>
      <c r="J59" s="603">
        <f t="shared" si="151"/>
        <v>0</v>
      </c>
      <c r="K59" s="612">
        <f t="shared" si="141"/>
        <v>0</v>
      </c>
      <c r="L59" s="608">
        <f t="shared" si="152"/>
        <v>0</v>
      </c>
      <c r="M59" s="516">
        <f t="shared" si="153"/>
        <v>0</v>
      </c>
      <c r="N59" s="516">
        <f t="shared" si="154"/>
        <v>0</v>
      </c>
      <c r="O59" s="517">
        <f t="shared" si="155"/>
        <v>0</v>
      </c>
      <c r="P59" s="516">
        <f t="shared" si="156"/>
        <v>0</v>
      </c>
      <c r="Q59" s="516">
        <f t="shared" si="157"/>
        <v>0</v>
      </c>
      <c r="R59" s="688">
        <f t="shared" si="158"/>
        <v>0</v>
      </c>
      <c r="S59" s="516">
        <f t="shared" si="159"/>
        <v>0</v>
      </c>
      <c r="T59" s="607">
        <f t="shared" si="143"/>
        <v>0</v>
      </c>
      <c r="U59" s="688">
        <f t="shared" si="160"/>
        <v>100</v>
      </c>
      <c r="V59" s="516">
        <f t="shared" si="144"/>
        <v>323.67</v>
      </c>
      <c r="W59" s="516">
        <f t="shared" si="145"/>
        <v>10215.0252</v>
      </c>
      <c r="X59" s="515">
        <f t="shared" si="146"/>
        <v>1</v>
      </c>
      <c r="Y59" s="636">
        <f t="shared" si="161"/>
        <v>323.67</v>
      </c>
      <c r="Z59" s="603">
        <f t="shared" si="147"/>
        <v>0</v>
      </c>
      <c r="AA59" s="702">
        <f t="shared" si="148"/>
        <v>1</v>
      </c>
      <c r="AB59" s="593">
        <f t="shared" si="162"/>
        <v>323.67</v>
      </c>
      <c r="AC59" s="622">
        <f t="shared" si="149"/>
        <v>13099.74831648</v>
      </c>
      <c r="AD59" s="703"/>
      <c r="AE59" s="703"/>
      <c r="AF59" s="703"/>
      <c r="AG59" s="703"/>
      <c r="AH59" s="703"/>
      <c r="AI59" s="703"/>
      <c r="AJ59" s="703"/>
      <c r="AK59" s="703"/>
      <c r="AL59" s="703"/>
      <c r="AM59" s="703"/>
      <c r="AN59" s="703"/>
      <c r="AO59" s="703"/>
      <c r="AP59" s="703"/>
      <c r="AQ59" s="703"/>
      <c r="AR59" s="703"/>
      <c r="AS59" s="703"/>
      <c r="AT59" s="703"/>
      <c r="AU59" s="703"/>
      <c r="AV59" s="703"/>
      <c r="AW59" s="703"/>
      <c r="AX59" s="703"/>
      <c r="AY59" s="703"/>
      <c r="AZ59" s="703"/>
      <c r="BA59" s="703"/>
      <c r="BB59" s="703"/>
      <c r="BC59" s="703"/>
      <c r="BD59" s="703"/>
      <c r="BE59" s="703"/>
      <c r="BF59" s="703"/>
      <c r="BG59" s="703"/>
      <c r="BH59" s="703"/>
      <c r="BI59" s="703"/>
      <c r="BJ59" s="703"/>
      <c r="BK59" s="703"/>
      <c r="BL59" s="703"/>
      <c r="BM59" s="703"/>
      <c r="BN59" s="703"/>
      <c r="BO59" s="703"/>
      <c r="BP59" s="703"/>
      <c r="BQ59" s="703"/>
      <c r="BR59" s="703"/>
      <c r="BS59" s="703"/>
      <c r="BT59" s="703"/>
      <c r="BU59" s="703"/>
      <c r="BV59" s="703"/>
      <c r="BW59" s="703"/>
      <c r="BX59" s="703"/>
      <c r="BY59" s="703"/>
      <c r="BZ59" s="703"/>
      <c r="CA59" s="703"/>
      <c r="CB59" s="703"/>
      <c r="CC59" s="703"/>
      <c r="CD59" s="703"/>
      <c r="CE59" s="703"/>
      <c r="CF59" s="703"/>
      <c r="CG59" s="703"/>
      <c r="CH59" s="703"/>
      <c r="CI59" s="703"/>
      <c r="CJ59" s="703"/>
      <c r="CK59" s="703"/>
      <c r="CL59" s="703"/>
      <c r="CM59" s="703"/>
      <c r="CN59" s="703"/>
      <c r="CO59" s="703"/>
      <c r="CP59" s="703"/>
      <c r="CQ59" s="703"/>
      <c r="CR59" s="703"/>
      <c r="CS59" s="703"/>
      <c r="CT59" s="703"/>
      <c r="CU59" s="703"/>
      <c r="CV59" s="703"/>
      <c r="CW59" s="703"/>
      <c r="CX59" s="703"/>
      <c r="CY59" s="703"/>
      <c r="CZ59" s="703"/>
      <c r="DA59" s="703"/>
      <c r="DB59" s="703"/>
      <c r="DC59" s="703"/>
      <c r="DD59" s="703"/>
      <c r="DE59" s="703"/>
      <c r="DF59" s="703"/>
      <c r="DG59" s="703"/>
      <c r="DH59" s="703"/>
      <c r="DI59" s="703"/>
      <c r="DJ59" s="703"/>
      <c r="DK59" s="703"/>
      <c r="DL59" s="703"/>
      <c r="DM59" s="703"/>
      <c r="DN59" s="703"/>
      <c r="DO59" s="703"/>
      <c r="DP59" s="703"/>
      <c r="DQ59" s="703"/>
      <c r="DR59" s="703"/>
      <c r="DS59" s="703"/>
      <c r="DT59" s="703"/>
      <c r="DU59" s="703"/>
      <c r="DV59" s="703"/>
      <c r="DW59" s="703"/>
      <c r="DX59" s="703"/>
      <c r="DY59" s="703"/>
      <c r="DZ59" s="703"/>
      <c r="EA59" s="703"/>
      <c r="EB59" s="703"/>
      <c r="EC59" s="703"/>
      <c r="ED59" s="703"/>
      <c r="EE59" s="703"/>
      <c r="EF59" s="703"/>
      <c r="EG59" s="703"/>
      <c r="EH59" s="703"/>
      <c r="EI59" s="703"/>
      <c r="EJ59" s="703"/>
      <c r="EK59" s="703"/>
      <c r="EL59" s="703"/>
      <c r="EM59" s="703"/>
      <c r="EN59" s="703"/>
      <c r="EO59" s="703"/>
      <c r="EP59" s="703"/>
      <c r="EQ59" s="703"/>
      <c r="ER59" s="703"/>
      <c r="ES59" s="703"/>
      <c r="ET59" s="703"/>
      <c r="EU59" s="703"/>
      <c r="EV59" s="703"/>
      <c r="EW59" s="703"/>
      <c r="EX59" s="703"/>
      <c r="EY59" s="703"/>
      <c r="EZ59" s="703"/>
      <c r="FA59" s="703"/>
      <c r="FB59" s="703"/>
      <c r="FC59" s="703"/>
      <c r="FD59" s="703"/>
      <c r="FE59" s="703"/>
      <c r="FF59" s="703"/>
      <c r="FG59" s="703"/>
      <c r="FH59" s="703"/>
      <c r="FI59" s="703"/>
      <c r="FJ59" s="703"/>
      <c r="FK59" s="703"/>
      <c r="FL59" s="703"/>
      <c r="FM59" s="703"/>
      <c r="FN59" s="703"/>
      <c r="FO59" s="703"/>
      <c r="FP59" s="703"/>
      <c r="FQ59" s="703"/>
      <c r="FR59" s="703"/>
      <c r="FS59" s="703"/>
      <c r="FT59" s="703"/>
      <c r="FU59" s="703"/>
      <c r="FV59" s="703"/>
      <c r="FW59" s="703"/>
      <c r="FX59" s="703"/>
      <c r="FY59" s="704"/>
    </row>
    <row r="60" spans="1:181" s="705" customFormat="1" ht="43.5" customHeight="1">
      <c r="A60" s="731" t="s">
        <v>824</v>
      </c>
      <c r="B60" s="731" t="s">
        <v>1185</v>
      </c>
      <c r="C60" s="740" t="s">
        <v>1102</v>
      </c>
      <c r="D60" s="739" t="s">
        <v>1086</v>
      </c>
      <c r="E60" s="742">
        <v>122.8</v>
      </c>
      <c r="F60" s="750">
        <v>18.600000000000001</v>
      </c>
      <c r="G60" s="801">
        <f t="shared" si="150"/>
        <v>23.852640000000001</v>
      </c>
      <c r="H60" s="798">
        <f t="shared" si="139"/>
        <v>2929.1041920000002</v>
      </c>
      <c r="I60" s="686">
        <f t="shared" si="140"/>
        <v>0</v>
      </c>
      <c r="J60" s="603">
        <f t="shared" si="151"/>
        <v>0</v>
      </c>
      <c r="K60" s="612">
        <f t="shared" si="141"/>
        <v>0</v>
      </c>
      <c r="L60" s="608">
        <f t="shared" si="152"/>
        <v>0</v>
      </c>
      <c r="M60" s="516">
        <f t="shared" si="153"/>
        <v>0</v>
      </c>
      <c r="N60" s="516">
        <f t="shared" si="154"/>
        <v>0</v>
      </c>
      <c r="O60" s="517">
        <f t="shared" si="155"/>
        <v>0</v>
      </c>
      <c r="P60" s="516">
        <f t="shared" si="156"/>
        <v>0</v>
      </c>
      <c r="Q60" s="516">
        <f t="shared" si="157"/>
        <v>0</v>
      </c>
      <c r="R60" s="688">
        <f t="shared" si="158"/>
        <v>0</v>
      </c>
      <c r="S60" s="516">
        <f t="shared" si="159"/>
        <v>0</v>
      </c>
      <c r="T60" s="607">
        <f t="shared" si="143"/>
        <v>0</v>
      </c>
      <c r="U60" s="688">
        <f t="shared" si="160"/>
        <v>100</v>
      </c>
      <c r="V60" s="516">
        <f t="shared" si="144"/>
        <v>122.8</v>
      </c>
      <c r="W60" s="516">
        <f t="shared" si="145"/>
        <v>2284.08</v>
      </c>
      <c r="X60" s="515">
        <f t="shared" si="146"/>
        <v>1</v>
      </c>
      <c r="Y60" s="636">
        <f t="shared" si="161"/>
        <v>122.8</v>
      </c>
      <c r="Z60" s="603">
        <f t="shared" si="147"/>
        <v>0</v>
      </c>
      <c r="AA60" s="702">
        <f t="shared" si="148"/>
        <v>1</v>
      </c>
      <c r="AB60" s="593">
        <f t="shared" si="162"/>
        <v>122.8</v>
      </c>
      <c r="AC60" s="622">
        <f t="shared" si="149"/>
        <v>2929.1041920000002</v>
      </c>
      <c r="AD60" s="703"/>
      <c r="AE60" s="703"/>
      <c r="AF60" s="703"/>
      <c r="AG60" s="703"/>
      <c r="AH60" s="703"/>
      <c r="AI60" s="703"/>
      <c r="AJ60" s="703"/>
      <c r="AK60" s="703"/>
      <c r="AL60" s="703"/>
      <c r="AM60" s="703"/>
      <c r="AN60" s="703"/>
      <c r="AO60" s="703"/>
      <c r="AP60" s="703"/>
      <c r="AQ60" s="703"/>
      <c r="AR60" s="703"/>
      <c r="AS60" s="703"/>
      <c r="AT60" s="703"/>
      <c r="AU60" s="703"/>
      <c r="AV60" s="703"/>
      <c r="AW60" s="703"/>
      <c r="AX60" s="703"/>
      <c r="AY60" s="703"/>
      <c r="AZ60" s="703"/>
      <c r="BA60" s="703"/>
      <c r="BB60" s="703"/>
      <c r="BC60" s="703"/>
      <c r="BD60" s="703"/>
      <c r="BE60" s="703"/>
      <c r="BF60" s="703"/>
      <c r="BG60" s="703"/>
      <c r="BH60" s="703"/>
      <c r="BI60" s="703"/>
      <c r="BJ60" s="703"/>
      <c r="BK60" s="703"/>
      <c r="BL60" s="703"/>
      <c r="BM60" s="703"/>
      <c r="BN60" s="703"/>
      <c r="BO60" s="703"/>
      <c r="BP60" s="703"/>
      <c r="BQ60" s="703"/>
      <c r="BR60" s="703"/>
      <c r="BS60" s="703"/>
      <c r="BT60" s="703"/>
      <c r="BU60" s="703"/>
      <c r="BV60" s="703"/>
      <c r="BW60" s="703"/>
      <c r="BX60" s="703"/>
      <c r="BY60" s="703"/>
      <c r="BZ60" s="703"/>
      <c r="CA60" s="703"/>
      <c r="CB60" s="703"/>
      <c r="CC60" s="703"/>
      <c r="CD60" s="703"/>
      <c r="CE60" s="703"/>
      <c r="CF60" s="703"/>
      <c r="CG60" s="703"/>
      <c r="CH60" s="703"/>
      <c r="CI60" s="703"/>
      <c r="CJ60" s="703"/>
      <c r="CK60" s="703"/>
      <c r="CL60" s="703"/>
      <c r="CM60" s="703"/>
      <c r="CN60" s="703"/>
      <c r="CO60" s="703"/>
      <c r="CP60" s="703"/>
      <c r="CQ60" s="703"/>
      <c r="CR60" s="703"/>
      <c r="CS60" s="703"/>
      <c r="CT60" s="703"/>
      <c r="CU60" s="703"/>
      <c r="CV60" s="703"/>
      <c r="CW60" s="703"/>
      <c r="CX60" s="703"/>
      <c r="CY60" s="703"/>
      <c r="CZ60" s="703"/>
      <c r="DA60" s="703"/>
      <c r="DB60" s="703"/>
      <c r="DC60" s="703"/>
      <c r="DD60" s="703"/>
      <c r="DE60" s="703"/>
      <c r="DF60" s="703"/>
      <c r="DG60" s="703"/>
      <c r="DH60" s="703"/>
      <c r="DI60" s="703"/>
      <c r="DJ60" s="703"/>
      <c r="DK60" s="703"/>
      <c r="DL60" s="703"/>
      <c r="DM60" s="703"/>
      <c r="DN60" s="703"/>
      <c r="DO60" s="703"/>
      <c r="DP60" s="703"/>
      <c r="DQ60" s="703"/>
      <c r="DR60" s="703"/>
      <c r="DS60" s="703"/>
      <c r="DT60" s="703"/>
      <c r="DU60" s="703"/>
      <c r="DV60" s="703"/>
      <c r="DW60" s="703"/>
      <c r="DX60" s="703"/>
      <c r="DY60" s="703"/>
      <c r="DZ60" s="703"/>
      <c r="EA60" s="703"/>
      <c r="EB60" s="703"/>
      <c r="EC60" s="703"/>
      <c r="ED60" s="703"/>
      <c r="EE60" s="703"/>
      <c r="EF60" s="703"/>
      <c r="EG60" s="703"/>
      <c r="EH60" s="703"/>
      <c r="EI60" s="703"/>
      <c r="EJ60" s="703"/>
      <c r="EK60" s="703"/>
      <c r="EL60" s="703"/>
      <c r="EM60" s="703"/>
      <c r="EN60" s="703"/>
      <c r="EO60" s="703"/>
      <c r="EP60" s="703"/>
      <c r="EQ60" s="703"/>
      <c r="ER60" s="703"/>
      <c r="ES60" s="703"/>
      <c r="ET60" s="703"/>
      <c r="EU60" s="703"/>
      <c r="EV60" s="703"/>
      <c r="EW60" s="703"/>
      <c r="EX60" s="703"/>
      <c r="EY60" s="703"/>
      <c r="EZ60" s="703"/>
      <c r="FA60" s="703"/>
      <c r="FB60" s="703"/>
      <c r="FC60" s="703"/>
      <c r="FD60" s="703"/>
      <c r="FE60" s="703"/>
      <c r="FF60" s="703"/>
      <c r="FG60" s="703"/>
      <c r="FH60" s="703"/>
      <c r="FI60" s="703"/>
      <c r="FJ60" s="703"/>
      <c r="FK60" s="703"/>
      <c r="FL60" s="703"/>
      <c r="FM60" s="703"/>
      <c r="FN60" s="703"/>
      <c r="FO60" s="703"/>
      <c r="FP60" s="703"/>
      <c r="FQ60" s="703"/>
      <c r="FR60" s="703"/>
      <c r="FS60" s="703"/>
      <c r="FT60" s="703"/>
      <c r="FU60" s="703"/>
      <c r="FV60" s="703"/>
      <c r="FW60" s="703"/>
      <c r="FX60" s="703"/>
      <c r="FY60" s="704"/>
    </row>
    <row r="61" spans="1:181" s="705" customFormat="1" ht="43.5" customHeight="1">
      <c r="A61" s="731" t="s">
        <v>1144</v>
      </c>
      <c r="B61" s="731">
        <v>95622</v>
      </c>
      <c r="C61" s="740" t="s">
        <v>1103</v>
      </c>
      <c r="D61" s="739" t="s">
        <v>1086</v>
      </c>
      <c r="E61" s="742">
        <f>2659.99-24.58459</f>
        <v>2635.4054099999998</v>
      </c>
      <c r="F61" s="750">
        <v>9.81</v>
      </c>
      <c r="G61" s="801">
        <f t="shared" si="150"/>
        <v>12.580344</v>
      </c>
      <c r="H61" s="798">
        <f t="shared" si="139"/>
        <v>33154.306637261041</v>
      </c>
      <c r="I61" s="686">
        <f t="shared" si="140"/>
        <v>0</v>
      </c>
      <c r="J61" s="603">
        <f t="shared" si="151"/>
        <v>0</v>
      </c>
      <c r="K61" s="612">
        <f t="shared" si="141"/>
        <v>0</v>
      </c>
      <c r="L61" s="608">
        <f t="shared" si="152"/>
        <v>0</v>
      </c>
      <c r="M61" s="516">
        <f t="shared" si="153"/>
        <v>0</v>
      </c>
      <c r="N61" s="516">
        <f t="shared" si="154"/>
        <v>0</v>
      </c>
      <c r="O61" s="517">
        <f t="shared" si="155"/>
        <v>0</v>
      </c>
      <c r="P61" s="516">
        <f t="shared" si="156"/>
        <v>0</v>
      </c>
      <c r="Q61" s="516">
        <f t="shared" si="157"/>
        <v>0</v>
      </c>
      <c r="R61" s="688">
        <f t="shared" si="158"/>
        <v>0</v>
      </c>
      <c r="S61" s="516">
        <f t="shared" si="159"/>
        <v>0</v>
      </c>
      <c r="T61" s="607">
        <f t="shared" si="143"/>
        <v>0</v>
      </c>
      <c r="U61" s="688">
        <f t="shared" si="160"/>
        <v>100</v>
      </c>
      <c r="V61" s="516">
        <f t="shared" si="144"/>
        <v>2635.4054099999998</v>
      </c>
      <c r="W61" s="516">
        <f t="shared" si="145"/>
        <v>25853.327072100001</v>
      </c>
      <c r="X61" s="515">
        <f t="shared" si="146"/>
        <v>1</v>
      </c>
      <c r="Y61" s="636">
        <f t="shared" si="161"/>
        <v>2635.4054099999998</v>
      </c>
      <c r="Z61" s="603">
        <f t="shared" si="147"/>
        <v>0</v>
      </c>
      <c r="AA61" s="702">
        <f t="shared" si="148"/>
        <v>1</v>
      </c>
      <c r="AB61" s="593">
        <f t="shared" si="162"/>
        <v>2635.4054099999998</v>
      </c>
      <c r="AC61" s="622">
        <f t="shared" si="149"/>
        <v>33154.306637261041</v>
      </c>
      <c r="AD61" s="1321"/>
      <c r="AE61" s="703"/>
      <c r="AF61" s="703"/>
      <c r="AG61" s="703"/>
      <c r="AH61" s="703"/>
      <c r="AI61" s="703"/>
      <c r="AJ61" s="703"/>
      <c r="AK61" s="703"/>
      <c r="AL61" s="703"/>
      <c r="AM61" s="703"/>
      <c r="AN61" s="703"/>
      <c r="AO61" s="703"/>
      <c r="AP61" s="703"/>
      <c r="AQ61" s="703"/>
      <c r="AR61" s="703"/>
      <c r="AS61" s="703"/>
      <c r="AT61" s="703"/>
      <c r="AU61" s="703"/>
      <c r="AV61" s="703"/>
      <c r="AW61" s="703"/>
      <c r="AX61" s="703"/>
      <c r="AY61" s="703"/>
      <c r="AZ61" s="703"/>
      <c r="BA61" s="703"/>
      <c r="BB61" s="703"/>
      <c r="BC61" s="703"/>
      <c r="BD61" s="703"/>
      <c r="BE61" s="703"/>
      <c r="BF61" s="703"/>
      <c r="BG61" s="703"/>
      <c r="BH61" s="703"/>
      <c r="BI61" s="703"/>
      <c r="BJ61" s="703"/>
      <c r="BK61" s="703"/>
      <c r="BL61" s="703"/>
      <c r="BM61" s="703"/>
      <c r="BN61" s="703"/>
      <c r="BO61" s="703"/>
      <c r="BP61" s="703"/>
      <c r="BQ61" s="703"/>
      <c r="BR61" s="703"/>
      <c r="BS61" s="703"/>
      <c r="BT61" s="703"/>
      <c r="BU61" s="703"/>
      <c r="BV61" s="703"/>
      <c r="BW61" s="703"/>
      <c r="BX61" s="703"/>
      <c r="BY61" s="703"/>
      <c r="BZ61" s="703"/>
      <c r="CA61" s="703"/>
      <c r="CB61" s="703"/>
      <c r="CC61" s="703"/>
      <c r="CD61" s="703"/>
      <c r="CE61" s="703"/>
      <c r="CF61" s="703"/>
      <c r="CG61" s="703"/>
      <c r="CH61" s="703"/>
      <c r="CI61" s="703"/>
      <c r="CJ61" s="703"/>
      <c r="CK61" s="703"/>
      <c r="CL61" s="703"/>
      <c r="CM61" s="703"/>
      <c r="CN61" s="703"/>
      <c r="CO61" s="703"/>
      <c r="CP61" s="703"/>
      <c r="CQ61" s="703"/>
      <c r="CR61" s="703"/>
      <c r="CS61" s="703"/>
      <c r="CT61" s="703"/>
      <c r="CU61" s="703"/>
      <c r="CV61" s="703"/>
      <c r="CW61" s="703"/>
      <c r="CX61" s="703"/>
      <c r="CY61" s="703"/>
      <c r="CZ61" s="703"/>
      <c r="DA61" s="703"/>
      <c r="DB61" s="703"/>
      <c r="DC61" s="703"/>
      <c r="DD61" s="703"/>
      <c r="DE61" s="703"/>
      <c r="DF61" s="703"/>
      <c r="DG61" s="703"/>
      <c r="DH61" s="703"/>
      <c r="DI61" s="703"/>
      <c r="DJ61" s="703"/>
      <c r="DK61" s="703"/>
      <c r="DL61" s="703"/>
      <c r="DM61" s="703"/>
      <c r="DN61" s="703"/>
      <c r="DO61" s="703"/>
      <c r="DP61" s="703"/>
      <c r="DQ61" s="703"/>
      <c r="DR61" s="703"/>
      <c r="DS61" s="703"/>
      <c r="DT61" s="703"/>
      <c r="DU61" s="703"/>
      <c r="DV61" s="703"/>
      <c r="DW61" s="703"/>
      <c r="DX61" s="703"/>
      <c r="DY61" s="703"/>
      <c r="DZ61" s="703"/>
      <c r="EA61" s="703"/>
      <c r="EB61" s="703"/>
      <c r="EC61" s="703"/>
      <c r="ED61" s="703"/>
      <c r="EE61" s="703"/>
      <c r="EF61" s="703"/>
      <c r="EG61" s="703"/>
      <c r="EH61" s="703"/>
      <c r="EI61" s="703"/>
      <c r="EJ61" s="703"/>
      <c r="EK61" s="703"/>
      <c r="EL61" s="703"/>
      <c r="EM61" s="703"/>
      <c r="EN61" s="703"/>
      <c r="EO61" s="703"/>
      <c r="EP61" s="703"/>
      <c r="EQ61" s="703"/>
      <c r="ER61" s="703"/>
      <c r="ES61" s="703"/>
      <c r="ET61" s="703"/>
      <c r="EU61" s="703"/>
      <c r="EV61" s="703"/>
      <c r="EW61" s="703"/>
      <c r="EX61" s="703"/>
      <c r="EY61" s="703"/>
      <c r="EZ61" s="703"/>
      <c r="FA61" s="703"/>
      <c r="FB61" s="703"/>
      <c r="FC61" s="703"/>
      <c r="FD61" s="703"/>
      <c r="FE61" s="703"/>
      <c r="FF61" s="703"/>
      <c r="FG61" s="703"/>
      <c r="FH61" s="703"/>
      <c r="FI61" s="703"/>
      <c r="FJ61" s="703"/>
      <c r="FK61" s="703"/>
      <c r="FL61" s="703"/>
      <c r="FM61" s="703"/>
      <c r="FN61" s="703"/>
      <c r="FO61" s="703"/>
      <c r="FP61" s="703"/>
      <c r="FQ61" s="703"/>
      <c r="FR61" s="703"/>
      <c r="FS61" s="703"/>
      <c r="FT61" s="703"/>
      <c r="FU61" s="703"/>
      <c r="FV61" s="703"/>
      <c r="FW61" s="703"/>
      <c r="FX61" s="703"/>
      <c r="FY61" s="704"/>
    </row>
    <row r="62" spans="1:181" s="705" customFormat="1" ht="19.5" customHeight="1">
      <c r="A62" s="731" t="s">
        <v>1145</v>
      </c>
      <c r="B62" s="731">
        <v>1055</v>
      </c>
      <c r="C62" s="740" t="s">
        <v>1104</v>
      </c>
      <c r="D62" s="739" t="s">
        <v>1086</v>
      </c>
      <c r="E62" s="742">
        <v>215.6</v>
      </c>
      <c r="F62" s="750">
        <v>5.94</v>
      </c>
      <c r="G62" s="801">
        <f t="shared" si="150"/>
        <v>7.6174560000000007</v>
      </c>
      <c r="H62" s="798">
        <f t="shared" si="139"/>
        <v>1642.3235136000001</v>
      </c>
      <c r="I62" s="686">
        <f t="shared" si="140"/>
        <v>0</v>
      </c>
      <c r="J62" s="603">
        <f t="shared" si="151"/>
        <v>0</v>
      </c>
      <c r="K62" s="612">
        <f t="shared" si="141"/>
        <v>0</v>
      </c>
      <c r="L62" s="608">
        <f t="shared" si="152"/>
        <v>0</v>
      </c>
      <c r="M62" s="516">
        <f t="shared" si="153"/>
        <v>0</v>
      </c>
      <c r="N62" s="516">
        <f t="shared" si="154"/>
        <v>0</v>
      </c>
      <c r="O62" s="517">
        <f t="shared" si="155"/>
        <v>0</v>
      </c>
      <c r="P62" s="516">
        <f t="shared" si="156"/>
        <v>0</v>
      </c>
      <c r="Q62" s="516">
        <f t="shared" si="157"/>
        <v>0</v>
      </c>
      <c r="R62" s="688">
        <f t="shared" si="158"/>
        <v>0</v>
      </c>
      <c r="S62" s="516">
        <f t="shared" si="159"/>
        <v>0</v>
      </c>
      <c r="T62" s="607">
        <f t="shared" si="143"/>
        <v>0</v>
      </c>
      <c r="U62" s="688">
        <f t="shared" si="160"/>
        <v>100</v>
      </c>
      <c r="V62" s="516">
        <f t="shared" si="144"/>
        <v>215.6</v>
      </c>
      <c r="W62" s="516">
        <f t="shared" si="145"/>
        <v>1280.664</v>
      </c>
      <c r="X62" s="515">
        <f t="shared" si="146"/>
        <v>1</v>
      </c>
      <c r="Y62" s="636">
        <f t="shared" si="161"/>
        <v>215.6</v>
      </c>
      <c r="Z62" s="603">
        <f t="shared" si="147"/>
        <v>0</v>
      </c>
      <c r="AA62" s="702">
        <f t="shared" si="148"/>
        <v>1</v>
      </c>
      <c r="AB62" s="593">
        <f t="shared" si="162"/>
        <v>215.6</v>
      </c>
      <c r="AC62" s="622">
        <f t="shared" si="149"/>
        <v>1642.3235136000001</v>
      </c>
      <c r="AD62" s="703"/>
      <c r="AE62" s="703"/>
      <c r="AF62" s="703"/>
      <c r="AG62" s="703"/>
      <c r="AH62" s="703"/>
      <c r="AI62" s="703"/>
      <c r="AJ62" s="703"/>
      <c r="AK62" s="703"/>
      <c r="AL62" s="703"/>
      <c r="AM62" s="703"/>
      <c r="AN62" s="703"/>
      <c r="AO62" s="703"/>
      <c r="AP62" s="703"/>
      <c r="AQ62" s="703"/>
      <c r="AR62" s="703"/>
      <c r="AS62" s="703"/>
      <c r="AT62" s="703"/>
      <c r="AU62" s="703"/>
      <c r="AV62" s="703"/>
      <c r="AW62" s="703"/>
      <c r="AX62" s="703"/>
      <c r="AY62" s="703"/>
      <c r="AZ62" s="703"/>
      <c r="BA62" s="703"/>
      <c r="BB62" s="703"/>
      <c r="BC62" s="703"/>
      <c r="BD62" s="703"/>
      <c r="BE62" s="703"/>
      <c r="BF62" s="703"/>
      <c r="BG62" s="703"/>
      <c r="BH62" s="703"/>
      <c r="BI62" s="703"/>
      <c r="BJ62" s="703"/>
      <c r="BK62" s="703"/>
      <c r="BL62" s="703"/>
      <c r="BM62" s="703"/>
      <c r="BN62" s="703"/>
      <c r="BO62" s="703"/>
      <c r="BP62" s="703"/>
      <c r="BQ62" s="703"/>
      <c r="BR62" s="703"/>
      <c r="BS62" s="703"/>
      <c r="BT62" s="703"/>
      <c r="BU62" s="703"/>
      <c r="BV62" s="703"/>
      <c r="BW62" s="703"/>
      <c r="BX62" s="703"/>
      <c r="BY62" s="703"/>
      <c r="BZ62" s="703"/>
      <c r="CA62" s="703"/>
      <c r="CB62" s="703"/>
      <c r="CC62" s="703"/>
      <c r="CD62" s="703"/>
      <c r="CE62" s="703"/>
      <c r="CF62" s="703"/>
      <c r="CG62" s="703"/>
      <c r="CH62" s="703"/>
      <c r="CI62" s="703"/>
      <c r="CJ62" s="703"/>
      <c r="CK62" s="703"/>
      <c r="CL62" s="703"/>
      <c r="CM62" s="703"/>
      <c r="CN62" s="703"/>
      <c r="CO62" s="703"/>
      <c r="CP62" s="703"/>
      <c r="CQ62" s="703"/>
      <c r="CR62" s="703"/>
      <c r="CS62" s="703"/>
      <c r="CT62" s="703"/>
      <c r="CU62" s="703"/>
      <c r="CV62" s="703"/>
      <c r="CW62" s="703"/>
      <c r="CX62" s="703"/>
      <c r="CY62" s="703"/>
      <c r="CZ62" s="703"/>
      <c r="DA62" s="703"/>
      <c r="DB62" s="703"/>
      <c r="DC62" s="703"/>
      <c r="DD62" s="703"/>
      <c r="DE62" s="703"/>
      <c r="DF62" s="703"/>
      <c r="DG62" s="703"/>
      <c r="DH62" s="703"/>
      <c r="DI62" s="703"/>
      <c r="DJ62" s="703"/>
      <c r="DK62" s="703"/>
      <c r="DL62" s="703"/>
      <c r="DM62" s="703"/>
      <c r="DN62" s="703"/>
      <c r="DO62" s="703"/>
      <c r="DP62" s="703"/>
      <c r="DQ62" s="703"/>
      <c r="DR62" s="703"/>
      <c r="DS62" s="703"/>
      <c r="DT62" s="703"/>
      <c r="DU62" s="703"/>
      <c r="DV62" s="703"/>
      <c r="DW62" s="703"/>
      <c r="DX62" s="703"/>
      <c r="DY62" s="703"/>
      <c r="DZ62" s="703"/>
      <c r="EA62" s="703"/>
      <c r="EB62" s="703"/>
      <c r="EC62" s="703"/>
      <c r="ED62" s="703"/>
      <c r="EE62" s="703"/>
      <c r="EF62" s="703"/>
      <c r="EG62" s="703"/>
      <c r="EH62" s="703"/>
      <c r="EI62" s="703"/>
      <c r="EJ62" s="703"/>
      <c r="EK62" s="703"/>
      <c r="EL62" s="703"/>
      <c r="EM62" s="703"/>
      <c r="EN62" s="703"/>
      <c r="EO62" s="703"/>
      <c r="EP62" s="703"/>
      <c r="EQ62" s="703"/>
      <c r="ER62" s="703"/>
      <c r="ES62" s="703"/>
      <c r="ET62" s="703"/>
      <c r="EU62" s="703"/>
      <c r="EV62" s="703"/>
      <c r="EW62" s="703"/>
      <c r="EX62" s="703"/>
      <c r="EY62" s="703"/>
      <c r="EZ62" s="703"/>
      <c r="FA62" s="703"/>
      <c r="FB62" s="703"/>
      <c r="FC62" s="703"/>
      <c r="FD62" s="703"/>
      <c r="FE62" s="703"/>
      <c r="FF62" s="703"/>
      <c r="FG62" s="703"/>
      <c r="FH62" s="703"/>
      <c r="FI62" s="703"/>
      <c r="FJ62" s="703"/>
      <c r="FK62" s="703"/>
      <c r="FL62" s="703"/>
      <c r="FM62" s="703"/>
      <c r="FN62" s="703"/>
      <c r="FO62" s="703"/>
      <c r="FP62" s="703"/>
      <c r="FQ62" s="703"/>
      <c r="FR62" s="703"/>
      <c r="FS62" s="703"/>
      <c r="FT62" s="703"/>
      <c r="FU62" s="703"/>
      <c r="FV62" s="703"/>
      <c r="FW62" s="703"/>
      <c r="FX62" s="703"/>
      <c r="FY62" s="704"/>
    </row>
    <row r="63" spans="1:181" s="705" customFormat="1" ht="19.5" customHeight="1">
      <c r="A63" s="731" t="s">
        <v>1201</v>
      </c>
      <c r="B63" s="731">
        <v>79460</v>
      </c>
      <c r="C63" s="740" t="s">
        <v>1202</v>
      </c>
      <c r="D63" s="739" t="s">
        <v>1086</v>
      </c>
      <c r="E63" s="742">
        <v>215.6</v>
      </c>
      <c r="F63" s="750">
        <v>36.32</v>
      </c>
      <c r="G63" s="801">
        <f t="shared" si="150"/>
        <v>46.576768000000001</v>
      </c>
      <c r="H63" s="798">
        <f t="shared" si="139"/>
        <v>10041.951180800001</v>
      </c>
      <c r="I63" s="779"/>
      <c r="J63" s="780"/>
      <c r="K63" s="612"/>
      <c r="L63" s="781"/>
      <c r="M63" s="782"/>
      <c r="N63" s="793"/>
      <c r="O63" s="783">
        <f t="shared" si="155"/>
        <v>0</v>
      </c>
      <c r="P63" s="782">
        <f t="shared" si="156"/>
        <v>0</v>
      </c>
      <c r="Q63" s="782">
        <f t="shared" si="157"/>
        <v>0</v>
      </c>
      <c r="R63" s="748"/>
      <c r="S63" s="782"/>
      <c r="T63" s="607"/>
      <c r="U63" s="748"/>
      <c r="V63" s="782"/>
      <c r="W63" s="516"/>
      <c r="X63" s="784"/>
      <c r="Y63" s="785"/>
      <c r="Z63" s="610"/>
      <c r="AA63" s="594"/>
      <c r="AB63" s="786"/>
      <c r="AC63" s="622"/>
      <c r="AD63" s="703"/>
      <c r="AE63" s="703"/>
      <c r="AF63" s="703"/>
      <c r="AG63" s="703"/>
      <c r="AH63" s="703"/>
      <c r="AI63" s="703"/>
      <c r="AJ63" s="703"/>
      <c r="AK63" s="703"/>
      <c r="AL63" s="703"/>
      <c r="AM63" s="703"/>
      <c r="AN63" s="703"/>
      <c r="AO63" s="703"/>
      <c r="AP63" s="703"/>
      <c r="AQ63" s="703"/>
      <c r="AR63" s="703"/>
      <c r="AS63" s="703"/>
      <c r="AT63" s="703"/>
      <c r="AU63" s="703"/>
      <c r="AV63" s="703"/>
      <c r="AW63" s="703"/>
      <c r="AX63" s="703"/>
      <c r="AY63" s="703"/>
      <c r="AZ63" s="703"/>
      <c r="BA63" s="703"/>
      <c r="BB63" s="703"/>
      <c r="BC63" s="703"/>
      <c r="BD63" s="703"/>
      <c r="BE63" s="703"/>
      <c r="BF63" s="703"/>
      <c r="BG63" s="703"/>
      <c r="BH63" s="703"/>
      <c r="BI63" s="703"/>
      <c r="BJ63" s="703"/>
      <c r="BK63" s="703"/>
      <c r="BL63" s="703"/>
      <c r="BM63" s="703"/>
      <c r="BN63" s="703"/>
      <c r="BO63" s="703"/>
      <c r="BP63" s="703"/>
      <c r="BQ63" s="703"/>
      <c r="BR63" s="703"/>
      <c r="BS63" s="703"/>
      <c r="BT63" s="703"/>
      <c r="BU63" s="703"/>
      <c r="BV63" s="703"/>
      <c r="BW63" s="703"/>
      <c r="BX63" s="703"/>
      <c r="BY63" s="703"/>
      <c r="BZ63" s="703"/>
      <c r="CA63" s="703"/>
      <c r="CB63" s="703"/>
      <c r="CC63" s="703"/>
      <c r="CD63" s="703"/>
      <c r="CE63" s="703"/>
      <c r="CF63" s="703"/>
      <c r="CG63" s="703"/>
      <c r="CH63" s="703"/>
      <c r="CI63" s="703"/>
      <c r="CJ63" s="703"/>
      <c r="CK63" s="703"/>
      <c r="CL63" s="703"/>
      <c r="CM63" s="703"/>
      <c r="CN63" s="703"/>
      <c r="CO63" s="703"/>
      <c r="CP63" s="703"/>
      <c r="CQ63" s="703"/>
      <c r="CR63" s="703"/>
      <c r="CS63" s="703"/>
      <c r="CT63" s="703"/>
      <c r="CU63" s="703"/>
      <c r="CV63" s="703"/>
      <c r="CW63" s="703"/>
      <c r="CX63" s="703"/>
      <c r="CY63" s="703"/>
      <c r="CZ63" s="703"/>
      <c r="DA63" s="703"/>
      <c r="DB63" s="703"/>
      <c r="DC63" s="703"/>
      <c r="DD63" s="703"/>
      <c r="DE63" s="703"/>
      <c r="DF63" s="703"/>
      <c r="DG63" s="703"/>
      <c r="DH63" s="703"/>
      <c r="DI63" s="703"/>
      <c r="DJ63" s="703"/>
      <c r="DK63" s="703"/>
      <c r="DL63" s="703"/>
      <c r="DM63" s="703"/>
      <c r="DN63" s="703"/>
      <c r="DO63" s="703"/>
      <c r="DP63" s="703"/>
      <c r="DQ63" s="703"/>
      <c r="DR63" s="703"/>
      <c r="DS63" s="703"/>
      <c r="DT63" s="703"/>
      <c r="DU63" s="703"/>
      <c r="DV63" s="703"/>
      <c r="DW63" s="703"/>
      <c r="DX63" s="703"/>
      <c r="DY63" s="703"/>
      <c r="DZ63" s="703"/>
      <c r="EA63" s="703"/>
      <c r="EB63" s="703"/>
      <c r="EC63" s="703"/>
      <c r="ED63" s="703"/>
      <c r="EE63" s="703"/>
      <c r="EF63" s="703"/>
      <c r="EG63" s="703"/>
      <c r="EH63" s="703"/>
      <c r="EI63" s="703"/>
      <c r="EJ63" s="703"/>
      <c r="EK63" s="703"/>
      <c r="EL63" s="703"/>
      <c r="EM63" s="703"/>
      <c r="EN63" s="703"/>
      <c r="EO63" s="703"/>
      <c r="EP63" s="703"/>
      <c r="EQ63" s="703"/>
      <c r="ER63" s="703"/>
      <c r="ES63" s="703"/>
      <c r="ET63" s="703"/>
      <c r="EU63" s="703"/>
      <c r="EV63" s="703"/>
      <c r="EW63" s="703"/>
      <c r="EX63" s="703"/>
      <c r="EY63" s="703"/>
      <c r="EZ63" s="703"/>
      <c r="FA63" s="703"/>
      <c r="FB63" s="703"/>
      <c r="FC63" s="703"/>
      <c r="FD63" s="703"/>
      <c r="FE63" s="703"/>
      <c r="FF63" s="703"/>
      <c r="FG63" s="703"/>
      <c r="FH63" s="703"/>
      <c r="FI63" s="703"/>
      <c r="FJ63" s="703"/>
      <c r="FK63" s="703"/>
      <c r="FL63" s="703"/>
      <c r="FM63" s="703"/>
      <c r="FN63" s="703"/>
      <c r="FO63" s="703"/>
      <c r="FP63" s="703"/>
      <c r="FQ63" s="703"/>
      <c r="FR63" s="703"/>
      <c r="FS63" s="703"/>
      <c r="FT63" s="703"/>
      <c r="FU63" s="703"/>
      <c r="FV63" s="703"/>
      <c r="FW63" s="703"/>
      <c r="FX63" s="703"/>
      <c r="FY63" s="704"/>
    </row>
    <row r="64" spans="1:181" s="705" customFormat="1" ht="15.75" customHeight="1">
      <c r="A64" s="840"/>
      <c r="B64" s="841"/>
      <c r="C64" s="842"/>
      <c r="D64" s="843"/>
      <c r="E64" s="844"/>
      <c r="F64" s="845" t="s">
        <v>667</v>
      </c>
      <c r="G64" s="845"/>
      <c r="H64" s="846">
        <f>SUM(H57:H63)</f>
        <v>81895.576555021034</v>
      </c>
      <c r="I64" s="1047" t="s">
        <v>667</v>
      </c>
      <c r="J64" s="1048"/>
      <c r="K64" s="627">
        <f>SUM(K57:K62)</f>
        <v>0</v>
      </c>
      <c r="L64" s="1049" t="s">
        <v>667</v>
      </c>
      <c r="M64" s="1050"/>
      <c r="N64" s="718">
        <f>SUM(N57:N62)</f>
        <v>0</v>
      </c>
      <c r="O64" s="1045" t="s">
        <v>667</v>
      </c>
      <c r="P64" s="1046"/>
      <c r="Q64" s="720">
        <f>SUM(Q57:Q63)</f>
        <v>0</v>
      </c>
      <c r="R64" s="1045" t="s">
        <v>667</v>
      </c>
      <c r="S64" s="1046"/>
      <c r="T64" s="629">
        <f>SUM(T57:T62)</f>
        <v>0</v>
      </c>
      <c r="U64" s="1045" t="s">
        <v>667</v>
      </c>
      <c r="V64" s="1046"/>
      <c r="W64" s="630" t="e">
        <f>SUM(W27:W57)</f>
        <v>#REF!</v>
      </c>
      <c r="X64" s="1051" t="s">
        <v>667</v>
      </c>
      <c r="Y64" s="1052"/>
      <c r="Z64" s="637" t="e">
        <f>SUM(Z27:Z57)</f>
        <v>#REF!</v>
      </c>
      <c r="AA64" s="1051" t="s">
        <v>667</v>
      </c>
      <c r="AB64" s="1052"/>
      <c r="AC64" s="632">
        <f>SUM(AC57:AC62)</f>
        <v>71853.625374221039</v>
      </c>
      <c r="AD64" s="703"/>
      <c r="AE64" s="703"/>
      <c r="AF64" s="703"/>
      <c r="AG64" s="703"/>
      <c r="AH64" s="703"/>
      <c r="AI64" s="703"/>
      <c r="AJ64" s="703"/>
      <c r="AK64" s="703"/>
      <c r="AL64" s="703"/>
      <c r="AM64" s="703"/>
      <c r="AN64" s="703"/>
      <c r="AO64" s="703"/>
      <c r="AP64" s="703"/>
      <c r="AQ64" s="703"/>
      <c r="AR64" s="703"/>
      <c r="AS64" s="703"/>
      <c r="AT64" s="703"/>
      <c r="AU64" s="703"/>
      <c r="AV64" s="703"/>
      <c r="AW64" s="703"/>
      <c r="AX64" s="703"/>
      <c r="AY64" s="703"/>
      <c r="AZ64" s="703"/>
      <c r="BA64" s="703"/>
      <c r="BB64" s="703"/>
      <c r="BC64" s="703"/>
      <c r="BD64" s="703"/>
      <c r="BE64" s="703"/>
      <c r="BF64" s="703"/>
      <c r="BG64" s="703"/>
      <c r="BH64" s="703"/>
      <c r="BI64" s="703"/>
      <c r="BJ64" s="703"/>
      <c r="BK64" s="703"/>
      <c r="BL64" s="703"/>
      <c r="BM64" s="703"/>
      <c r="BN64" s="703"/>
      <c r="BO64" s="703"/>
      <c r="BP64" s="703"/>
      <c r="BQ64" s="703"/>
      <c r="BR64" s="703"/>
      <c r="BS64" s="703"/>
      <c r="BT64" s="703"/>
      <c r="BU64" s="703"/>
      <c r="BV64" s="703"/>
      <c r="BW64" s="703"/>
      <c r="BX64" s="703"/>
      <c r="BY64" s="703"/>
      <c r="BZ64" s="703"/>
      <c r="CA64" s="703"/>
      <c r="CB64" s="703"/>
      <c r="CC64" s="703"/>
      <c r="CD64" s="703"/>
      <c r="CE64" s="703"/>
      <c r="CF64" s="703"/>
      <c r="CG64" s="703"/>
      <c r="CH64" s="703"/>
      <c r="CI64" s="703"/>
      <c r="CJ64" s="703"/>
      <c r="CK64" s="703"/>
      <c r="CL64" s="703"/>
      <c r="CM64" s="703"/>
      <c r="CN64" s="703"/>
      <c r="CO64" s="703"/>
      <c r="CP64" s="703"/>
      <c r="CQ64" s="703"/>
      <c r="CR64" s="703"/>
      <c r="CS64" s="703"/>
      <c r="CT64" s="703"/>
      <c r="CU64" s="703"/>
      <c r="CV64" s="703"/>
      <c r="CW64" s="703"/>
      <c r="CX64" s="703"/>
      <c r="CY64" s="703"/>
      <c r="CZ64" s="703"/>
      <c r="DA64" s="703"/>
      <c r="DB64" s="703"/>
      <c r="DC64" s="703"/>
      <c r="DD64" s="703"/>
      <c r="DE64" s="703"/>
      <c r="DF64" s="703"/>
      <c r="DG64" s="703"/>
      <c r="DH64" s="703"/>
      <c r="DI64" s="703"/>
      <c r="DJ64" s="703"/>
      <c r="DK64" s="703"/>
      <c r="DL64" s="703"/>
      <c r="DM64" s="703"/>
      <c r="DN64" s="703"/>
      <c r="DO64" s="703"/>
      <c r="DP64" s="703"/>
      <c r="DQ64" s="703"/>
      <c r="DR64" s="703"/>
      <c r="DS64" s="703"/>
      <c r="DT64" s="703"/>
      <c r="DU64" s="703"/>
      <c r="DV64" s="703"/>
      <c r="DW64" s="703"/>
      <c r="DX64" s="703"/>
      <c r="DY64" s="703"/>
      <c r="DZ64" s="703"/>
      <c r="EA64" s="703"/>
      <c r="EB64" s="703"/>
      <c r="EC64" s="703"/>
      <c r="ED64" s="703"/>
      <c r="EE64" s="703"/>
      <c r="EF64" s="703"/>
      <c r="EG64" s="703"/>
      <c r="EH64" s="703"/>
      <c r="EI64" s="703"/>
      <c r="EJ64" s="703"/>
      <c r="EK64" s="703"/>
      <c r="EL64" s="703"/>
      <c r="EM64" s="703"/>
      <c r="EN64" s="703"/>
      <c r="EO64" s="703"/>
      <c r="EP64" s="703"/>
      <c r="EQ64" s="703"/>
      <c r="ER64" s="703"/>
      <c r="ES64" s="703"/>
      <c r="ET64" s="703"/>
      <c r="EU64" s="703"/>
      <c r="EV64" s="703"/>
      <c r="EW64" s="703"/>
      <c r="EX64" s="703"/>
      <c r="EY64" s="703"/>
      <c r="EZ64" s="703"/>
      <c r="FA64" s="703"/>
      <c r="FB64" s="703"/>
      <c r="FC64" s="703"/>
      <c r="FD64" s="703"/>
      <c r="FE64" s="703"/>
      <c r="FF64" s="703"/>
      <c r="FG64" s="703"/>
      <c r="FH64" s="703"/>
      <c r="FI64" s="703"/>
      <c r="FJ64" s="703"/>
      <c r="FK64" s="703"/>
      <c r="FL64" s="703"/>
      <c r="FM64" s="703"/>
      <c r="FN64" s="703"/>
      <c r="FO64" s="703"/>
      <c r="FP64" s="703"/>
      <c r="FQ64" s="703"/>
      <c r="FR64" s="703"/>
      <c r="FS64" s="703"/>
      <c r="FT64" s="703"/>
      <c r="FU64" s="703"/>
      <c r="FV64" s="703"/>
      <c r="FW64" s="703"/>
      <c r="FX64" s="703"/>
      <c r="FY64" s="704"/>
    </row>
    <row r="65" spans="1:181" s="705" customFormat="1" ht="21.75" customHeight="1">
      <c r="A65" s="839" t="s">
        <v>804</v>
      </c>
      <c r="B65" s="732"/>
      <c r="C65" s="736" t="s">
        <v>1105</v>
      </c>
      <c r="D65" s="733"/>
      <c r="E65" s="734"/>
      <c r="F65" s="735"/>
      <c r="G65" s="735"/>
      <c r="H65" s="735"/>
      <c r="I65" s="687"/>
      <c r="J65" s="625"/>
      <c r="K65" s="737"/>
      <c r="L65" s="623"/>
      <c r="M65" s="634"/>
      <c r="N65" s="634"/>
      <c r="O65" s="626"/>
      <c r="P65" s="625"/>
      <c r="Q65" s="634"/>
      <c r="R65" s="719"/>
      <c r="S65" s="634"/>
      <c r="T65" s="634"/>
      <c r="U65" s="1045"/>
      <c r="V65" s="1046"/>
      <c r="W65" s="634"/>
      <c r="X65" s="1051"/>
      <c r="Y65" s="1052"/>
      <c r="Z65" s="638"/>
      <c r="AA65" s="1051"/>
      <c r="AB65" s="1052"/>
      <c r="AC65" s="635"/>
      <c r="AD65" s="703"/>
      <c r="AE65" s="703"/>
      <c r="AF65" s="703"/>
      <c r="AG65" s="703"/>
      <c r="AH65" s="703"/>
      <c r="AI65" s="703"/>
      <c r="AJ65" s="703"/>
      <c r="AK65" s="703"/>
      <c r="AL65" s="703"/>
      <c r="AM65" s="703"/>
      <c r="AN65" s="703"/>
      <c r="AO65" s="703"/>
      <c r="AP65" s="703"/>
      <c r="AQ65" s="703"/>
      <c r="AR65" s="703"/>
      <c r="AS65" s="703"/>
      <c r="AT65" s="703"/>
      <c r="AU65" s="703"/>
      <c r="AV65" s="703"/>
      <c r="AW65" s="703"/>
      <c r="AX65" s="703"/>
      <c r="AY65" s="703"/>
      <c r="AZ65" s="703"/>
      <c r="BA65" s="703"/>
      <c r="BB65" s="703"/>
      <c r="BC65" s="703"/>
      <c r="BD65" s="703"/>
      <c r="BE65" s="703"/>
      <c r="BF65" s="703"/>
      <c r="BG65" s="703"/>
      <c r="BH65" s="703"/>
      <c r="BI65" s="703"/>
      <c r="BJ65" s="703"/>
      <c r="BK65" s="703"/>
      <c r="BL65" s="703"/>
      <c r="BM65" s="703"/>
      <c r="BN65" s="703"/>
      <c r="BO65" s="703"/>
      <c r="BP65" s="703"/>
      <c r="BQ65" s="703"/>
      <c r="BR65" s="703"/>
      <c r="BS65" s="703"/>
      <c r="BT65" s="703"/>
      <c r="BU65" s="703"/>
      <c r="BV65" s="703"/>
      <c r="BW65" s="703"/>
      <c r="BX65" s="703"/>
      <c r="BY65" s="703"/>
      <c r="BZ65" s="703"/>
      <c r="CA65" s="703"/>
      <c r="CB65" s="703"/>
      <c r="CC65" s="703"/>
      <c r="CD65" s="703"/>
      <c r="CE65" s="703"/>
      <c r="CF65" s="703"/>
      <c r="CG65" s="703"/>
      <c r="CH65" s="703"/>
      <c r="CI65" s="703"/>
      <c r="CJ65" s="703"/>
      <c r="CK65" s="703"/>
      <c r="CL65" s="703"/>
      <c r="CM65" s="703"/>
      <c r="CN65" s="703"/>
      <c r="CO65" s="703"/>
      <c r="CP65" s="703"/>
      <c r="CQ65" s="703"/>
      <c r="CR65" s="703"/>
      <c r="CS65" s="703"/>
      <c r="CT65" s="703"/>
      <c r="CU65" s="703"/>
      <c r="CV65" s="703"/>
      <c r="CW65" s="703"/>
      <c r="CX65" s="703"/>
      <c r="CY65" s="703"/>
      <c r="CZ65" s="703"/>
      <c r="DA65" s="703"/>
      <c r="DB65" s="703"/>
      <c r="DC65" s="703"/>
      <c r="DD65" s="703"/>
      <c r="DE65" s="703"/>
      <c r="DF65" s="703"/>
      <c r="DG65" s="703"/>
      <c r="DH65" s="703"/>
      <c r="DI65" s="703"/>
      <c r="DJ65" s="703"/>
      <c r="DK65" s="703"/>
      <c r="DL65" s="703"/>
      <c r="DM65" s="703"/>
      <c r="DN65" s="703"/>
      <c r="DO65" s="703"/>
      <c r="DP65" s="703"/>
      <c r="DQ65" s="703"/>
      <c r="DR65" s="703"/>
      <c r="DS65" s="703"/>
      <c r="DT65" s="703"/>
      <c r="DU65" s="703"/>
      <c r="DV65" s="703"/>
      <c r="DW65" s="703"/>
      <c r="DX65" s="703"/>
      <c r="DY65" s="703"/>
      <c r="DZ65" s="703"/>
      <c r="EA65" s="703"/>
      <c r="EB65" s="703"/>
      <c r="EC65" s="703"/>
      <c r="ED65" s="703"/>
      <c r="EE65" s="703"/>
      <c r="EF65" s="703"/>
      <c r="EG65" s="703"/>
      <c r="EH65" s="703"/>
      <c r="EI65" s="703"/>
      <c r="EJ65" s="703"/>
      <c r="EK65" s="703"/>
      <c r="EL65" s="703"/>
      <c r="EM65" s="703"/>
      <c r="EN65" s="703"/>
      <c r="EO65" s="703"/>
      <c r="EP65" s="703"/>
      <c r="EQ65" s="703"/>
      <c r="ER65" s="703"/>
      <c r="ES65" s="703"/>
      <c r="ET65" s="703"/>
      <c r="EU65" s="703"/>
      <c r="EV65" s="703"/>
      <c r="EW65" s="703"/>
      <c r="EX65" s="703"/>
      <c r="EY65" s="703"/>
      <c r="EZ65" s="703"/>
      <c r="FA65" s="703"/>
      <c r="FB65" s="703"/>
      <c r="FC65" s="703"/>
      <c r="FD65" s="703"/>
      <c r="FE65" s="703"/>
      <c r="FF65" s="703"/>
      <c r="FG65" s="703"/>
      <c r="FH65" s="703"/>
      <c r="FI65" s="703"/>
      <c r="FJ65" s="703"/>
      <c r="FK65" s="703"/>
      <c r="FL65" s="703"/>
      <c r="FM65" s="703"/>
      <c r="FN65" s="703"/>
      <c r="FO65" s="703"/>
      <c r="FP65" s="703"/>
      <c r="FQ65" s="703"/>
      <c r="FR65" s="703"/>
      <c r="FS65" s="703"/>
      <c r="FT65" s="703"/>
      <c r="FU65" s="703"/>
      <c r="FV65" s="703"/>
      <c r="FW65" s="703"/>
      <c r="FX65" s="703"/>
      <c r="FY65" s="704"/>
    </row>
    <row r="66" spans="1:181" s="705" customFormat="1" ht="56.25" customHeight="1">
      <c r="A66" s="731" t="s">
        <v>805</v>
      </c>
      <c r="B66" s="741">
        <v>96111</v>
      </c>
      <c r="C66" s="740" t="s">
        <v>1209</v>
      </c>
      <c r="D66" s="739" t="s">
        <v>1086</v>
      </c>
      <c r="E66" s="742">
        <v>475</v>
      </c>
      <c r="F66" s="750">
        <v>38.869999999999997</v>
      </c>
      <c r="G66" s="801">
        <f>F66*1.2824</f>
        <v>49.846887999999993</v>
      </c>
      <c r="H66" s="807">
        <f>G66*E66</f>
        <v>23677.271799999995</v>
      </c>
      <c r="I66" s="686">
        <f>J66/E66*100</f>
        <v>0</v>
      </c>
      <c r="J66" s="603">
        <f t="shared" ref="J66" si="163">E66*0%</f>
        <v>0</v>
      </c>
      <c r="K66" s="612">
        <f>J66*F66</f>
        <v>0</v>
      </c>
      <c r="L66" s="608">
        <f>M66/$E66*100</f>
        <v>0</v>
      </c>
      <c r="M66" s="516">
        <f>E66*0%</f>
        <v>0</v>
      </c>
      <c r="N66" s="516">
        <f t="shared" si="94"/>
        <v>0</v>
      </c>
      <c r="O66" s="517">
        <f t="shared" si="72"/>
        <v>0</v>
      </c>
      <c r="P66" s="516">
        <f t="shared" si="142"/>
        <v>0</v>
      </c>
      <c r="Q66" s="516">
        <f>TRUNC(P66*$F66,2)</f>
        <v>0</v>
      </c>
      <c r="R66" s="688">
        <f t="shared" si="74"/>
        <v>0</v>
      </c>
      <c r="S66" s="516">
        <f t="shared" si="75"/>
        <v>0</v>
      </c>
      <c r="T66" s="516">
        <f>TRUNC(S66*F66,2)</f>
        <v>0</v>
      </c>
      <c r="U66" s="688">
        <f t="shared" ref="U66" si="164">V66/$E66*100</f>
        <v>100</v>
      </c>
      <c r="V66" s="516">
        <f>E66-S66</f>
        <v>475</v>
      </c>
      <c r="W66" s="516">
        <f>V66*F66</f>
        <v>18463.25</v>
      </c>
      <c r="X66" s="515">
        <f>$Y66/E66</f>
        <v>1</v>
      </c>
      <c r="Y66" s="636">
        <f t="shared" ref="Y66" si="165">E66</f>
        <v>475</v>
      </c>
      <c r="Z66" s="603">
        <f>Y66*H202</f>
        <v>0</v>
      </c>
      <c r="AA66" s="702">
        <f>$AB66/$E66</f>
        <v>1</v>
      </c>
      <c r="AB66" s="516">
        <f>V66</f>
        <v>475</v>
      </c>
      <c r="AC66" s="622">
        <f t="shared" ref="AC66" si="166">(AB66*G66)</f>
        <v>23677.271799999995</v>
      </c>
      <c r="AD66" s="703"/>
      <c r="AE66" s="703"/>
      <c r="AF66" s="703"/>
      <c r="AG66" s="703"/>
      <c r="AH66" s="703"/>
      <c r="AI66" s="703"/>
      <c r="AJ66" s="703"/>
      <c r="AK66" s="703"/>
      <c r="AL66" s="703"/>
      <c r="AM66" s="703"/>
      <c r="AN66" s="703"/>
      <c r="AO66" s="703"/>
      <c r="AP66" s="703"/>
      <c r="AQ66" s="703"/>
      <c r="AR66" s="703"/>
      <c r="AS66" s="703"/>
      <c r="AT66" s="703"/>
      <c r="AU66" s="703"/>
      <c r="AV66" s="703"/>
      <c r="AW66" s="703"/>
      <c r="AX66" s="703"/>
      <c r="AY66" s="703"/>
      <c r="AZ66" s="703"/>
      <c r="BA66" s="703"/>
      <c r="BB66" s="703"/>
      <c r="BC66" s="703"/>
      <c r="BD66" s="703"/>
      <c r="BE66" s="703"/>
      <c r="BF66" s="703"/>
      <c r="BG66" s="703"/>
      <c r="BH66" s="703"/>
      <c r="BI66" s="703"/>
      <c r="BJ66" s="703"/>
      <c r="BK66" s="703"/>
      <c r="BL66" s="703"/>
      <c r="BM66" s="703"/>
      <c r="BN66" s="703"/>
      <c r="BO66" s="703"/>
      <c r="BP66" s="703"/>
      <c r="BQ66" s="703"/>
      <c r="BR66" s="703"/>
      <c r="BS66" s="703"/>
      <c r="BT66" s="703"/>
      <c r="BU66" s="703"/>
      <c r="BV66" s="703"/>
      <c r="BW66" s="703"/>
      <c r="BX66" s="703"/>
      <c r="BY66" s="703"/>
      <c r="BZ66" s="703"/>
      <c r="CA66" s="703"/>
      <c r="CB66" s="703"/>
      <c r="CC66" s="703"/>
      <c r="CD66" s="703"/>
      <c r="CE66" s="703"/>
      <c r="CF66" s="703"/>
      <c r="CG66" s="703"/>
      <c r="CH66" s="703"/>
      <c r="CI66" s="703"/>
      <c r="CJ66" s="703"/>
      <c r="CK66" s="703"/>
      <c r="CL66" s="703"/>
      <c r="CM66" s="703"/>
      <c r="CN66" s="703"/>
      <c r="CO66" s="703"/>
      <c r="CP66" s="703"/>
      <c r="CQ66" s="703"/>
      <c r="CR66" s="703"/>
      <c r="CS66" s="703"/>
      <c r="CT66" s="703"/>
      <c r="CU66" s="703"/>
      <c r="CV66" s="703"/>
      <c r="CW66" s="703"/>
      <c r="CX66" s="703"/>
      <c r="CY66" s="703"/>
      <c r="CZ66" s="703"/>
      <c r="DA66" s="703"/>
      <c r="DB66" s="703"/>
      <c r="DC66" s="703"/>
      <c r="DD66" s="703"/>
      <c r="DE66" s="703"/>
      <c r="DF66" s="703"/>
      <c r="DG66" s="703"/>
      <c r="DH66" s="703"/>
      <c r="DI66" s="703"/>
      <c r="DJ66" s="703"/>
      <c r="DK66" s="703"/>
      <c r="DL66" s="703"/>
      <c r="DM66" s="703"/>
      <c r="DN66" s="703"/>
      <c r="DO66" s="703"/>
      <c r="DP66" s="703"/>
      <c r="DQ66" s="703"/>
      <c r="DR66" s="703"/>
      <c r="DS66" s="703"/>
      <c r="DT66" s="703"/>
      <c r="DU66" s="703"/>
      <c r="DV66" s="703"/>
      <c r="DW66" s="703"/>
      <c r="DX66" s="703"/>
      <c r="DY66" s="703"/>
      <c r="DZ66" s="703"/>
      <c r="EA66" s="703"/>
      <c r="EB66" s="703"/>
      <c r="EC66" s="703"/>
      <c r="ED66" s="703"/>
      <c r="EE66" s="703"/>
      <c r="EF66" s="703"/>
      <c r="EG66" s="703"/>
      <c r="EH66" s="703"/>
      <c r="EI66" s="703"/>
      <c r="EJ66" s="703"/>
      <c r="EK66" s="703"/>
      <c r="EL66" s="703"/>
      <c r="EM66" s="703"/>
      <c r="EN66" s="703"/>
      <c r="EO66" s="703"/>
      <c r="EP66" s="703"/>
      <c r="EQ66" s="703"/>
      <c r="ER66" s="703"/>
      <c r="ES66" s="703"/>
      <c r="ET66" s="703"/>
      <c r="EU66" s="703"/>
      <c r="EV66" s="703"/>
      <c r="EW66" s="703"/>
      <c r="EX66" s="703"/>
      <c r="EY66" s="703"/>
      <c r="EZ66" s="703"/>
      <c r="FA66" s="703"/>
      <c r="FB66" s="703"/>
      <c r="FC66" s="703"/>
      <c r="FD66" s="703"/>
      <c r="FE66" s="703"/>
      <c r="FF66" s="703"/>
      <c r="FG66" s="703"/>
      <c r="FH66" s="703"/>
      <c r="FI66" s="703"/>
      <c r="FJ66" s="703"/>
      <c r="FK66" s="703"/>
      <c r="FL66" s="703"/>
      <c r="FM66" s="703"/>
      <c r="FN66" s="703"/>
      <c r="FO66" s="703"/>
      <c r="FP66" s="703"/>
      <c r="FQ66" s="703"/>
      <c r="FR66" s="703"/>
      <c r="FS66" s="703"/>
      <c r="FT66" s="703"/>
      <c r="FU66" s="703"/>
      <c r="FV66" s="703"/>
      <c r="FW66" s="703"/>
      <c r="FX66" s="703"/>
      <c r="FY66" s="704"/>
    </row>
    <row r="67" spans="1:181" s="705" customFormat="1" ht="28.5">
      <c r="A67" s="731" t="s">
        <v>1203</v>
      </c>
      <c r="B67" s="741" t="s">
        <v>1204</v>
      </c>
      <c r="C67" s="740" t="s">
        <v>1205</v>
      </c>
      <c r="D67" s="739" t="s">
        <v>662</v>
      </c>
      <c r="E67" s="742">
        <v>4</v>
      </c>
      <c r="F67" s="750">
        <v>1904.5</v>
      </c>
      <c r="G67" s="801">
        <f t="shared" ref="G67:G68" si="167">F67*1.2824</f>
        <v>2442.3308000000002</v>
      </c>
      <c r="H67" s="807">
        <f t="shared" ref="H67:H68" si="168">G67*E67</f>
        <v>9769.3232000000007</v>
      </c>
      <c r="I67" s="779"/>
      <c r="J67" s="780"/>
      <c r="K67" s="612"/>
      <c r="L67" s="781"/>
      <c r="M67" s="782"/>
      <c r="N67" s="516"/>
      <c r="O67" s="783"/>
      <c r="P67" s="782"/>
      <c r="Q67" s="516"/>
      <c r="R67" s="748"/>
      <c r="S67" s="782"/>
      <c r="T67" s="516"/>
      <c r="U67" s="748"/>
      <c r="V67" s="782"/>
      <c r="W67" s="516"/>
      <c r="X67" s="784"/>
      <c r="Y67" s="785"/>
      <c r="Z67" s="610"/>
      <c r="AA67" s="594"/>
      <c r="AB67" s="782"/>
      <c r="AC67" s="622"/>
      <c r="AD67" s="703"/>
      <c r="AE67" s="703"/>
      <c r="AF67" s="703"/>
      <c r="AG67" s="703"/>
      <c r="AH67" s="703"/>
      <c r="AI67" s="703"/>
      <c r="AJ67" s="703"/>
      <c r="AK67" s="703"/>
      <c r="AL67" s="703"/>
      <c r="AM67" s="703"/>
      <c r="AN67" s="703"/>
      <c r="AO67" s="703"/>
      <c r="AP67" s="703"/>
      <c r="AQ67" s="703"/>
      <c r="AR67" s="703"/>
      <c r="AS67" s="703"/>
      <c r="AT67" s="703"/>
      <c r="AU67" s="703"/>
      <c r="AV67" s="703"/>
      <c r="AW67" s="703"/>
      <c r="AX67" s="703"/>
      <c r="AY67" s="703"/>
      <c r="AZ67" s="703"/>
      <c r="BA67" s="703"/>
      <c r="BB67" s="703"/>
      <c r="BC67" s="703"/>
      <c r="BD67" s="703"/>
      <c r="BE67" s="703"/>
      <c r="BF67" s="703"/>
      <c r="BG67" s="703"/>
      <c r="BH67" s="703"/>
      <c r="BI67" s="703"/>
      <c r="BJ67" s="703"/>
      <c r="BK67" s="703"/>
      <c r="BL67" s="703"/>
      <c r="BM67" s="703"/>
      <c r="BN67" s="703"/>
      <c r="BO67" s="703"/>
      <c r="BP67" s="703"/>
      <c r="BQ67" s="703"/>
      <c r="BR67" s="703"/>
      <c r="BS67" s="703"/>
      <c r="BT67" s="703"/>
      <c r="BU67" s="703"/>
      <c r="BV67" s="703"/>
      <c r="BW67" s="703"/>
      <c r="BX67" s="703"/>
      <c r="BY67" s="703"/>
      <c r="BZ67" s="703"/>
      <c r="CA67" s="703"/>
      <c r="CB67" s="703"/>
      <c r="CC67" s="703"/>
      <c r="CD67" s="703"/>
      <c r="CE67" s="703"/>
      <c r="CF67" s="703"/>
      <c r="CG67" s="703"/>
      <c r="CH67" s="703"/>
      <c r="CI67" s="703"/>
      <c r="CJ67" s="703"/>
      <c r="CK67" s="703"/>
      <c r="CL67" s="703"/>
      <c r="CM67" s="703"/>
      <c r="CN67" s="703"/>
      <c r="CO67" s="703"/>
      <c r="CP67" s="703"/>
      <c r="CQ67" s="703"/>
      <c r="CR67" s="703"/>
      <c r="CS67" s="703"/>
      <c r="CT67" s="703"/>
      <c r="CU67" s="703"/>
      <c r="CV67" s="703"/>
      <c r="CW67" s="703"/>
      <c r="CX67" s="703"/>
      <c r="CY67" s="703"/>
      <c r="CZ67" s="703"/>
      <c r="DA67" s="703"/>
      <c r="DB67" s="703"/>
      <c r="DC67" s="703"/>
      <c r="DD67" s="703"/>
      <c r="DE67" s="703"/>
      <c r="DF67" s="703"/>
      <c r="DG67" s="703"/>
      <c r="DH67" s="703"/>
      <c r="DI67" s="703"/>
      <c r="DJ67" s="703"/>
      <c r="DK67" s="703"/>
      <c r="DL67" s="703"/>
      <c r="DM67" s="703"/>
      <c r="DN67" s="703"/>
      <c r="DO67" s="703"/>
      <c r="DP67" s="703"/>
      <c r="DQ67" s="703"/>
      <c r="DR67" s="703"/>
      <c r="DS67" s="703"/>
      <c r="DT67" s="703"/>
      <c r="DU67" s="703"/>
      <c r="DV67" s="703"/>
      <c r="DW67" s="703"/>
      <c r="DX67" s="703"/>
      <c r="DY67" s="703"/>
      <c r="DZ67" s="703"/>
      <c r="EA67" s="703"/>
      <c r="EB67" s="703"/>
      <c r="EC67" s="703"/>
      <c r="ED67" s="703"/>
      <c r="EE67" s="703"/>
      <c r="EF67" s="703"/>
      <c r="EG67" s="703"/>
      <c r="EH67" s="703"/>
      <c r="EI67" s="703"/>
      <c r="EJ67" s="703"/>
      <c r="EK67" s="703"/>
      <c r="EL67" s="703"/>
      <c r="EM67" s="703"/>
      <c r="EN67" s="703"/>
      <c r="EO67" s="703"/>
      <c r="EP67" s="703"/>
      <c r="EQ67" s="703"/>
      <c r="ER67" s="703"/>
      <c r="ES67" s="703"/>
      <c r="ET67" s="703"/>
      <c r="EU67" s="703"/>
      <c r="EV67" s="703"/>
      <c r="EW67" s="703"/>
      <c r="EX67" s="703"/>
      <c r="EY67" s="703"/>
      <c r="EZ67" s="703"/>
      <c r="FA67" s="703"/>
      <c r="FB67" s="703"/>
      <c r="FC67" s="703"/>
      <c r="FD67" s="703"/>
      <c r="FE67" s="703"/>
      <c r="FF67" s="703"/>
      <c r="FG67" s="703"/>
      <c r="FH67" s="703"/>
      <c r="FI67" s="703"/>
      <c r="FJ67" s="703"/>
      <c r="FK67" s="703"/>
      <c r="FL67" s="703"/>
      <c r="FM67" s="703"/>
      <c r="FN67" s="703"/>
      <c r="FO67" s="703"/>
      <c r="FP67" s="703"/>
      <c r="FQ67" s="703"/>
      <c r="FR67" s="703"/>
      <c r="FS67" s="703"/>
      <c r="FT67" s="703"/>
      <c r="FU67" s="703"/>
      <c r="FV67" s="703"/>
      <c r="FW67" s="703"/>
      <c r="FX67" s="703"/>
      <c r="FY67" s="704"/>
    </row>
    <row r="68" spans="1:181" s="705" customFormat="1" ht="48" customHeight="1">
      <c r="A68" s="731" t="s">
        <v>1211</v>
      </c>
      <c r="B68" s="741" t="s">
        <v>1221</v>
      </c>
      <c r="C68" s="740" t="s">
        <v>1222</v>
      </c>
      <c r="D68" s="739" t="s">
        <v>1086</v>
      </c>
      <c r="E68" s="742">
        <v>10</v>
      </c>
      <c r="F68" s="750">
        <v>430.52</v>
      </c>
      <c r="G68" s="801">
        <f t="shared" si="167"/>
        <v>552.09884799999998</v>
      </c>
      <c r="H68" s="807">
        <f t="shared" si="168"/>
        <v>5520.98848</v>
      </c>
      <c r="I68" s="779"/>
      <c r="J68" s="780"/>
      <c r="K68" s="612"/>
      <c r="L68" s="781"/>
      <c r="M68" s="782"/>
      <c r="N68" s="516"/>
      <c r="O68" s="783"/>
      <c r="P68" s="782"/>
      <c r="Q68" s="516"/>
      <c r="R68" s="748"/>
      <c r="S68" s="782"/>
      <c r="T68" s="516"/>
      <c r="U68" s="748"/>
      <c r="V68" s="782"/>
      <c r="W68" s="516"/>
      <c r="X68" s="784"/>
      <c r="Y68" s="785"/>
      <c r="Z68" s="610"/>
      <c r="AA68" s="594"/>
      <c r="AB68" s="782"/>
      <c r="AC68" s="622"/>
      <c r="AD68" s="703"/>
      <c r="AE68" s="703"/>
      <c r="AF68" s="703"/>
      <c r="AG68" s="703"/>
      <c r="AH68" s="703"/>
      <c r="AI68" s="703"/>
      <c r="AJ68" s="703"/>
      <c r="AK68" s="703"/>
      <c r="AL68" s="703"/>
      <c r="AM68" s="703"/>
      <c r="AN68" s="703"/>
      <c r="AO68" s="703"/>
      <c r="AP68" s="703"/>
      <c r="AQ68" s="703"/>
      <c r="AR68" s="703"/>
      <c r="AS68" s="703"/>
      <c r="AT68" s="703"/>
      <c r="AU68" s="703"/>
      <c r="AV68" s="703"/>
      <c r="AW68" s="703"/>
      <c r="AX68" s="703"/>
      <c r="AY68" s="703"/>
      <c r="AZ68" s="703"/>
      <c r="BA68" s="703"/>
      <c r="BB68" s="703"/>
      <c r="BC68" s="703"/>
      <c r="BD68" s="703"/>
      <c r="BE68" s="703"/>
      <c r="BF68" s="703"/>
      <c r="BG68" s="703"/>
      <c r="BH68" s="703"/>
      <c r="BI68" s="703"/>
      <c r="BJ68" s="703"/>
      <c r="BK68" s="703"/>
      <c r="BL68" s="703"/>
      <c r="BM68" s="703"/>
      <c r="BN68" s="703"/>
      <c r="BO68" s="703"/>
      <c r="BP68" s="703"/>
      <c r="BQ68" s="703"/>
      <c r="BR68" s="703"/>
      <c r="BS68" s="703"/>
      <c r="BT68" s="703"/>
      <c r="BU68" s="703"/>
      <c r="BV68" s="703"/>
      <c r="BW68" s="703"/>
      <c r="BX68" s="703"/>
      <c r="BY68" s="703"/>
      <c r="BZ68" s="703"/>
      <c r="CA68" s="703"/>
      <c r="CB68" s="703"/>
      <c r="CC68" s="703"/>
      <c r="CD68" s="703"/>
      <c r="CE68" s="703"/>
      <c r="CF68" s="703"/>
      <c r="CG68" s="703"/>
      <c r="CH68" s="703"/>
      <c r="CI68" s="703"/>
      <c r="CJ68" s="703"/>
      <c r="CK68" s="703"/>
      <c r="CL68" s="703"/>
      <c r="CM68" s="703"/>
      <c r="CN68" s="703"/>
      <c r="CO68" s="703"/>
      <c r="CP68" s="703"/>
      <c r="CQ68" s="703"/>
      <c r="CR68" s="703"/>
      <c r="CS68" s="703"/>
      <c r="CT68" s="703"/>
      <c r="CU68" s="703"/>
      <c r="CV68" s="703"/>
      <c r="CW68" s="703"/>
      <c r="CX68" s="703"/>
      <c r="CY68" s="703"/>
      <c r="CZ68" s="703"/>
      <c r="DA68" s="703"/>
      <c r="DB68" s="703"/>
      <c r="DC68" s="703"/>
      <c r="DD68" s="703"/>
      <c r="DE68" s="703"/>
      <c r="DF68" s="703"/>
      <c r="DG68" s="703"/>
      <c r="DH68" s="703"/>
      <c r="DI68" s="703"/>
      <c r="DJ68" s="703"/>
      <c r="DK68" s="703"/>
      <c r="DL68" s="703"/>
      <c r="DM68" s="703"/>
      <c r="DN68" s="703"/>
      <c r="DO68" s="703"/>
      <c r="DP68" s="703"/>
      <c r="DQ68" s="703"/>
      <c r="DR68" s="703"/>
      <c r="DS68" s="703"/>
      <c r="DT68" s="703"/>
      <c r="DU68" s="703"/>
      <c r="DV68" s="703"/>
      <c r="DW68" s="703"/>
      <c r="DX68" s="703"/>
      <c r="DY68" s="703"/>
      <c r="DZ68" s="703"/>
      <c r="EA68" s="703"/>
      <c r="EB68" s="703"/>
      <c r="EC68" s="703"/>
      <c r="ED68" s="703"/>
      <c r="EE68" s="703"/>
      <c r="EF68" s="703"/>
      <c r="EG68" s="703"/>
      <c r="EH68" s="703"/>
      <c r="EI68" s="703"/>
      <c r="EJ68" s="703"/>
      <c r="EK68" s="703"/>
      <c r="EL68" s="703"/>
      <c r="EM68" s="703"/>
      <c r="EN68" s="703"/>
      <c r="EO68" s="703"/>
      <c r="EP68" s="703"/>
      <c r="EQ68" s="703"/>
      <c r="ER68" s="703"/>
      <c r="ES68" s="703"/>
      <c r="ET68" s="703"/>
      <c r="EU68" s="703"/>
      <c r="EV68" s="703"/>
      <c r="EW68" s="703"/>
      <c r="EX68" s="703"/>
      <c r="EY68" s="703"/>
      <c r="EZ68" s="703"/>
      <c r="FA68" s="703"/>
      <c r="FB68" s="703"/>
      <c r="FC68" s="703"/>
      <c r="FD68" s="703"/>
      <c r="FE68" s="703"/>
      <c r="FF68" s="703"/>
      <c r="FG68" s="703"/>
      <c r="FH68" s="703"/>
      <c r="FI68" s="703"/>
      <c r="FJ68" s="703"/>
      <c r="FK68" s="703"/>
      <c r="FL68" s="703"/>
      <c r="FM68" s="703"/>
      <c r="FN68" s="703"/>
      <c r="FO68" s="703"/>
      <c r="FP68" s="703"/>
      <c r="FQ68" s="703"/>
      <c r="FR68" s="703"/>
      <c r="FS68" s="703"/>
      <c r="FT68" s="703"/>
      <c r="FU68" s="703"/>
      <c r="FV68" s="703"/>
      <c r="FW68" s="703"/>
      <c r="FX68" s="703"/>
      <c r="FY68" s="704"/>
    </row>
    <row r="69" spans="1:181" s="705" customFormat="1" ht="21" customHeight="1">
      <c r="A69" s="840"/>
      <c r="B69" s="841"/>
      <c r="C69" s="842"/>
      <c r="D69" s="843"/>
      <c r="E69" s="844"/>
      <c r="F69" s="845" t="s">
        <v>667</v>
      </c>
      <c r="G69" s="845"/>
      <c r="H69" s="846">
        <f>SUM(H66:AC68)</f>
        <v>82635.105279999989</v>
      </c>
      <c r="I69" s="1047" t="s">
        <v>667</v>
      </c>
      <c r="J69" s="1048"/>
      <c r="K69" s="627">
        <f>SUM(K66)</f>
        <v>0</v>
      </c>
      <c r="L69" s="1049" t="s">
        <v>667</v>
      </c>
      <c r="M69" s="1050"/>
      <c r="N69" s="631">
        <f>SUM(N66)</f>
        <v>0</v>
      </c>
      <c r="O69" s="1045" t="s">
        <v>667</v>
      </c>
      <c r="P69" s="1046"/>
      <c r="Q69" s="628">
        <f>SUM(Q66)</f>
        <v>0</v>
      </c>
      <c r="R69" s="1045" t="s">
        <v>667</v>
      </c>
      <c r="S69" s="1046"/>
      <c r="T69" s="629">
        <f>SUM(T66)</f>
        <v>0</v>
      </c>
      <c r="U69" s="1045" t="s">
        <v>667</v>
      </c>
      <c r="V69" s="1046"/>
      <c r="W69" s="630">
        <f>SUM(W66:W66)</f>
        <v>18463.25</v>
      </c>
      <c r="X69" s="1051" t="s">
        <v>667</v>
      </c>
      <c r="Y69" s="1052"/>
      <c r="Z69" s="637">
        <f>SUM(Z66:Z66)</f>
        <v>0</v>
      </c>
      <c r="AA69" s="1051" t="s">
        <v>667</v>
      </c>
      <c r="AB69" s="1052"/>
      <c r="AC69" s="632">
        <f>SUM(AC66:AC66)</f>
        <v>23677.271799999995</v>
      </c>
      <c r="AD69" s="703"/>
      <c r="AE69" s="703"/>
      <c r="AF69" s="703"/>
      <c r="AG69" s="703"/>
      <c r="AH69" s="703"/>
      <c r="AI69" s="703"/>
      <c r="AJ69" s="703"/>
      <c r="AK69" s="703"/>
      <c r="AL69" s="703"/>
      <c r="AM69" s="703"/>
      <c r="AN69" s="703"/>
      <c r="AO69" s="703"/>
      <c r="AP69" s="703"/>
      <c r="AQ69" s="703"/>
      <c r="AR69" s="703"/>
      <c r="AS69" s="703"/>
      <c r="AT69" s="703"/>
      <c r="AU69" s="703"/>
      <c r="AV69" s="703"/>
      <c r="AW69" s="703"/>
      <c r="AX69" s="703"/>
      <c r="AY69" s="703"/>
      <c r="AZ69" s="703"/>
      <c r="BA69" s="703"/>
      <c r="BB69" s="703"/>
      <c r="BC69" s="703"/>
      <c r="BD69" s="703"/>
      <c r="BE69" s="703"/>
      <c r="BF69" s="703"/>
      <c r="BG69" s="703"/>
      <c r="BH69" s="703"/>
      <c r="BI69" s="703"/>
      <c r="BJ69" s="703"/>
      <c r="BK69" s="703"/>
      <c r="BL69" s="703"/>
      <c r="BM69" s="703"/>
      <c r="BN69" s="703"/>
      <c r="BO69" s="703"/>
      <c r="BP69" s="703"/>
      <c r="BQ69" s="703"/>
      <c r="BR69" s="703"/>
      <c r="BS69" s="703"/>
      <c r="BT69" s="703"/>
      <c r="BU69" s="703"/>
      <c r="BV69" s="703"/>
      <c r="BW69" s="703"/>
      <c r="BX69" s="703"/>
      <c r="BY69" s="703"/>
      <c r="BZ69" s="703"/>
      <c r="CA69" s="703"/>
      <c r="CB69" s="703"/>
      <c r="CC69" s="703"/>
      <c r="CD69" s="703"/>
      <c r="CE69" s="703"/>
      <c r="CF69" s="703"/>
      <c r="CG69" s="703"/>
      <c r="CH69" s="703"/>
      <c r="CI69" s="703"/>
      <c r="CJ69" s="703"/>
      <c r="CK69" s="703"/>
      <c r="CL69" s="703"/>
      <c r="CM69" s="703"/>
      <c r="CN69" s="703"/>
      <c r="CO69" s="703"/>
      <c r="CP69" s="703"/>
      <c r="CQ69" s="703"/>
      <c r="CR69" s="703"/>
      <c r="CS69" s="703"/>
      <c r="CT69" s="703"/>
      <c r="CU69" s="703"/>
      <c r="CV69" s="703"/>
      <c r="CW69" s="703"/>
      <c r="CX69" s="703"/>
      <c r="CY69" s="703"/>
      <c r="CZ69" s="703"/>
      <c r="DA69" s="703"/>
      <c r="DB69" s="703"/>
      <c r="DC69" s="703"/>
      <c r="DD69" s="703"/>
      <c r="DE69" s="703"/>
      <c r="DF69" s="703"/>
      <c r="DG69" s="703"/>
      <c r="DH69" s="703"/>
      <c r="DI69" s="703"/>
      <c r="DJ69" s="703"/>
      <c r="DK69" s="703"/>
      <c r="DL69" s="703"/>
      <c r="DM69" s="703"/>
      <c r="DN69" s="703"/>
      <c r="DO69" s="703"/>
      <c r="DP69" s="703"/>
      <c r="DQ69" s="703"/>
      <c r="DR69" s="703"/>
      <c r="DS69" s="703"/>
      <c r="DT69" s="703"/>
      <c r="DU69" s="703"/>
      <c r="DV69" s="703"/>
      <c r="DW69" s="703"/>
      <c r="DX69" s="703"/>
      <c r="DY69" s="703"/>
      <c r="DZ69" s="703"/>
      <c r="EA69" s="703"/>
      <c r="EB69" s="703"/>
      <c r="EC69" s="703"/>
      <c r="ED69" s="703"/>
      <c r="EE69" s="703"/>
      <c r="EF69" s="703"/>
      <c r="EG69" s="703"/>
      <c r="EH69" s="703"/>
      <c r="EI69" s="703"/>
      <c r="EJ69" s="703"/>
      <c r="EK69" s="703"/>
      <c r="EL69" s="703"/>
      <c r="EM69" s="703"/>
      <c r="EN69" s="703"/>
      <c r="EO69" s="703"/>
      <c r="EP69" s="703"/>
      <c r="EQ69" s="703"/>
      <c r="ER69" s="703"/>
      <c r="ES69" s="703"/>
      <c r="ET69" s="703"/>
      <c r="EU69" s="703"/>
      <c r="EV69" s="703"/>
      <c r="EW69" s="703"/>
      <c r="EX69" s="703"/>
      <c r="EY69" s="703"/>
      <c r="EZ69" s="703"/>
      <c r="FA69" s="703"/>
      <c r="FB69" s="703"/>
      <c r="FC69" s="703"/>
      <c r="FD69" s="703"/>
      <c r="FE69" s="703"/>
      <c r="FF69" s="703"/>
      <c r="FG69" s="703"/>
      <c r="FH69" s="703"/>
      <c r="FI69" s="703"/>
      <c r="FJ69" s="703"/>
      <c r="FK69" s="703"/>
      <c r="FL69" s="703"/>
      <c r="FM69" s="703"/>
      <c r="FN69" s="703"/>
      <c r="FO69" s="703"/>
      <c r="FP69" s="703"/>
      <c r="FQ69" s="703"/>
      <c r="FR69" s="703"/>
      <c r="FS69" s="703"/>
      <c r="FT69" s="703"/>
      <c r="FU69" s="703"/>
      <c r="FV69" s="703"/>
      <c r="FW69" s="703"/>
      <c r="FX69" s="703"/>
      <c r="FY69" s="704"/>
    </row>
    <row r="70" spans="1:181" s="705" customFormat="1" ht="20.25" customHeight="1">
      <c r="A70" s="839" t="s">
        <v>806</v>
      </c>
      <c r="B70" s="732"/>
      <c r="C70" s="736" t="s">
        <v>670</v>
      </c>
      <c r="D70" s="733"/>
      <c r="E70" s="734"/>
      <c r="F70" s="735"/>
      <c r="G70" s="735"/>
      <c r="H70" s="735"/>
      <c r="I70" s="687"/>
      <c r="J70" s="625"/>
      <c r="K70" s="737"/>
      <c r="L70" s="623"/>
      <c r="M70" s="634"/>
      <c r="N70" s="634"/>
      <c r="O70" s="1045"/>
      <c r="P70" s="1046"/>
      <c r="Q70" s="634"/>
      <c r="R70" s="1045"/>
      <c r="S70" s="1046"/>
      <c r="T70" s="634"/>
      <c r="U70" s="1045"/>
      <c r="V70" s="1046"/>
      <c r="W70" s="634"/>
      <c r="X70" s="1051"/>
      <c r="Y70" s="1052"/>
      <c r="Z70" s="638"/>
      <c r="AA70" s="1051"/>
      <c r="AB70" s="1052"/>
      <c r="AC70" s="635"/>
      <c r="AD70" s="703"/>
      <c r="AE70" s="703"/>
      <c r="AF70" s="703"/>
      <c r="AG70" s="703"/>
      <c r="AH70" s="703"/>
      <c r="AI70" s="703"/>
      <c r="AJ70" s="703"/>
      <c r="AK70" s="703"/>
      <c r="AL70" s="703"/>
      <c r="AM70" s="703"/>
      <c r="AN70" s="703"/>
      <c r="AO70" s="703"/>
      <c r="AP70" s="703"/>
      <c r="AQ70" s="703"/>
      <c r="AR70" s="703"/>
      <c r="AS70" s="703"/>
      <c r="AT70" s="703"/>
      <c r="AU70" s="703"/>
      <c r="AV70" s="703"/>
      <c r="AW70" s="703"/>
      <c r="AX70" s="703"/>
      <c r="AY70" s="703"/>
      <c r="AZ70" s="703"/>
      <c r="BA70" s="703"/>
      <c r="BB70" s="703"/>
      <c r="BC70" s="703"/>
      <c r="BD70" s="703"/>
      <c r="BE70" s="703"/>
      <c r="BF70" s="703"/>
      <c r="BG70" s="703"/>
      <c r="BH70" s="703"/>
      <c r="BI70" s="703"/>
      <c r="BJ70" s="703"/>
      <c r="BK70" s="703"/>
      <c r="BL70" s="703"/>
      <c r="BM70" s="703"/>
      <c r="BN70" s="703"/>
      <c r="BO70" s="703"/>
      <c r="BP70" s="703"/>
      <c r="BQ70" s="703"/>
      <c r="BR70" s="703"/>
      <c r="BS70" s="703"/>
      <c r="BT70" s="703"/>
      <c r="BU70" s="703"/>
      <c r="BV70" s="703"/>
      <c r="BW70" s="703"/>
      <c r="BX70" s="703"/>
      <c r="BY70" s="703"/>
      <c r="BZ70" s="703"/>
      <c r="CA70" s="703"/>
      <c r="CB70" s="703"/>
      <c r="CC70" s="703"/>
      <c r="CD70" s="703"/>
      <c r="CE70" s="703"/>
      <c r="CF70" s="703"/>
      <c r="CG70" s="703"/>
      <c r="CH70" s="703"/>
      <c r="CI70" s="703"/>
      <c r="CJ70" s="703"/>
      <c r="CK70" s="703"/>
      <c r="CL70" s="703"/>
      <c r="CM70" s="703"/>
      <c r="CN70" s="703"/>
      <c r="CO70" s="703"/>
      <c r="CP70" s="703"/>
      <c r="CQ70" s="703"/>
      <c r="CR70" s="703"/>
      <c r="CS70" s="703"/>
      <c r="CT70" s="703"/>
      <c r="CU70" s="703"/>
      <c r="CV70" s="703"/>
      <c r="CW70" s="703"/>
      <c r="CX70" s="703"/>
      <c r="CY70" s="703"/>
      <c r="CZ70" s="703"/>
      <c r="DA70" s="703"/>
      <c r="DB70" s="703"/>
      <c r="DC70" s="703"/>
      <c r="DD70" s="703"/>
      <c r="DE70" s="703"/>
      <c r="DF70" s="703"/>
      <c r="DG70" s="703"/>
      <c r="DH70" s="703"/>
      <c r="DI70" s="703"/>
      <c r="DJ70" s="703"/>
      <c r="DK70" s="703"/>
      <c r="DL70" s="703"/>
      <c r="DM70" s="703"/>
      <c r="DN70" s="703"/>
      <c r="DO70" s="703"/>
      <c r="DP70" s="703"/>
      <c r="DQ70" s="703"/>
      <c r="DR70" s="703"/>
      <c r="DS70" s="703"/>
      <c r="DT70" s="703"/>
      <c r="DU70" s="703"/>
      <c r="DV70" s="703"/>
      <c r="DW70" s="703"/>
      <c r="DX70" s="703"/>
      <c r="DY70" s="703"/>
      <c r="DZ70" s="703"/>
      <c r="EA70" s="703"/>
      <c r="EB70" s="703"/>
      <c r="EC70" s="703"/>
      <c r="ED70" s="703"/>
      <c r="EE70" s="703"/>
      <c r="EF70" s="703"/>
      <c r="EG70" s="703"/>
      <c r="EH70" s="703"/>
      <c r="EI70" s="703"/>
      <c r="EJ70" s="703"/>
      <c r="EK70" s="703"/>
      <c r="EL70" s="703"/>
      <c r="EM70" s="703"/>
      <c r="EN70" s="703"/>
      <c r="EO70" s="703"/>
      <c r="EP70" s="703"/>
      <c r="EQ70" s="703"/>
      <c r="ER70" s="703"/>
      <c r="ES70" s="703"/>
      <c r="ET70" s="703"/>
      <c r="EU70" s="703"/>
      <c r="EV70" s="703"/>
      <c r="EW70" s="703"/>
      <c r="EX70" s="703"/>
      <c r="EY70" s="703"/>
      <c r="EZ70" s="703"/>
      <c r="FA70" s="703"/>
      <c r="FB70" s="703"/>
      <c r="FC70" s="703"/>
      <c r="FD70" s="703"/>
      <c r="FE70" s="703"/>
      <c r="FF70" s="703"/>
      <c r="FG70" s="703"/>
      <c r="FH70" s="703"/>
      <c r="FI70" s="703"/>
      <c r="FJ70" s="703"/>
      <c r="FK70" s="703"/>
      <c r="FL70" s="703"/>
      <c r="FM70" s="703"/>
      <c r="FN70" s="703"/>
      <c r="FO70" s="703"/>
      <c r="FP70" s="703"/>
      <c r="FQ70" s="703"/>
      <c r="FR70" s="703"/>
      <c r="FS70" s="703"/>
      <c r="FT70" s="703"/>
      <c r="FU70" s="703"/>
      <c r="FV70" s="703"/>
      <c r="FW70" s="703"/>
      <c r="FX70" s="703"/>
      <c r="FY70" s="704"/>
    </row>
    <row r="71" spans="1:181" s="705" customFormat="1" ht="28.5">
      <c r="A71" s="731" t="s">
        <v>1127</v>
      </c>
      <c r="B71" s="828">
        <v>72086</v>
      </c>
      <c r="C71" s="805" t="s">
        <v>1210</v>
      </c>
      <c r="D71" s="739" t="s">
        <v>673</v>
      </c>
      <c r="E71" s="807">
        <v>100</v>
      </c>
      <c r="F71" s="807">
        <v>4.8899999999999997</v>
      </c>
      <c r="G71" s="801">
        <f>F71*1.2824</f>
        <v>6.2709359999999998</v>
      </c>
      <c r="H71" s="807">
        <f>G71*E71</f>
        <v>627.09360000000004</v>
      </c>
      <c r="I71" s="686">
        <f>J71/E71*100</f>
        <v>0</v>
      </c>
      <c r="J71" s="603">
        <f t="shared" ref="J71" si="169">E71*0%</f>
        <v>0</v>
      </c>
      <c r="K71" s="612">
        <f>J71*F71</f>
        <v>0</v>
      </c>
      <c r="L71" s="608">
        <f t="shared" ref="L71" si="170">M71/$E71*100</f>
        <v>0</v>
      </c>
      <c r="M71" s="516">
        <f t="shared" ref="M71" si="171">E71*0%</f>
        <v>0</v>
      </c>
      <c r="N71" s="516">
        <f t="shared" ref="N71" si="172">TRUNC(M71*$F71,2)</f>
        <v>0</v>
      </c>
      <c r="O71" s="517">
        <f t="shared" ref="O71" si="173">P71/$E71*100</f>
        <v>0</v>
      </c>
      <c r="P71" s="518">
        <f t="shared" ref="P71" si="174">E71*0%</f>
        <v>0</v>
      </c>
      <c r="Q71" s="516">
        <f t="shared" ref="Q71" si="175">TRUNC(P71*$F71,2)</f>
        <v>0</v>
      </c>
      <c r="R71" s="517">
        <f t="shared" ref="R71" si="176">S71/$E71*100</f>
        <v>0</v>
      </c>
      <c r="S71" s="516">
        <f t="shared" ref="S71" si="177">M71+J71+P71</f>
        <v>0</v>
      </c>
      <c r="T71" s="516">
        <f>TRUNC(S71*F71,2)</f>
        <v>0</v>
      </c>
      <c r="U71" s="688">
        <f t="shared" ref="U71" si="178">V71/$E71*100</f>
        <v>100</v>
      </c>
      <c r="V71" s="516">
        <f>E71-S71</f>
        <v>100</v>
      </c>
      <c r="W71" s="516">
        <f>V71*F71</f>
        <v>488.99999999999994</v>
      </c>
      <c r="X71" s="515">
        <f>$Y71/E71</f>
        <v>1</v>
      </c>
      <c r="Y71" s="636">
        <f t="shared" ref="Y71" si="179">E71</f>
        <v>100</v>
      </c>
      <c r="Z71" s="603">
        <f>Y71*H205</f>
        <v>0</v>
      </c>
      <c r="AA71" s="702">
        <f>$AB71/$E71</f>
        <v>1</v>
      </c>
      <c r="AB71" s="516">
        <f t="shared" ref="AB71" si="180">V71</f>
        <v>100</v>
      </c>
      <c r="AC71" s="622">
        <f t="shared" ref="AC71:AC73" si="181">(AB71*G71)</f>
        <v>627.09360000000004</v>
      </c>
      <c r="AD71" s="703"/>
      <c r="AE71" s="703"/>
      <c r="AF71" s="703"/>
      <c r="AG71" s="703"/>
      <c r="AH71" s="703"/>
      <c r="AI71" s="703"/>
      <c r="AJ71" s="703"/>
      <c r="AK71" s="703"/>
      <c r="AL71" s="703"/>
      <c r="AM71" s="703"/>
      <c r="AN71" s="703"/>
      <c r="AO71" s="703"/>
      <c r="AP71" s="703"/>
      <c r="AQ71" s="703"/>
      <c r="AR71" s="703"/>
      <c r="AS71" s="703"/>
      <c r="AT71" s="703"/>
      <c r="AU71" s="703"/>
      <c r="AV71" s="703"/>
      <c r="AW71" s="703"/>
      <c r="AX71" s="703"/>
      <c r="AY71" s="703"/>
      <c r="AZ71" s="703"/>
      <c r="BA71" s="703"/>
      <c r="BB71" s="703"/>
      <c r="BC71" s="703"/>
      <c r="BD71" s="703"/>
      <c r="BE71" s="703"/>
      <c r="BF71" s="703"/>
      <c r="BG71" s="703"/>
      <c r="BH71" s="703"/>
      <c r="BI71" s="703"/>
      <c r="BJ71" s="703"/>
      <c r="BK71" s="703"/>
      <c r="BL71" s="703"/>
      <c r="BM71" s="703"/>
      <c r="BN71" s="703"/>
      <c r="BO71" s="703"/>
      <c r="BP71" s="703"/>
      <c r="BQ71" s="703"/>
      <c r="BR71" s="703"/>
      <c r="BS71" s="703"/>
      <c r="BT71" s="703"/>
      <c r="BU71" s="703"/>
      <c r="BV71" s="703"/>
      <c r="BW71" s="703"/>
      <c r="BX71" s="703"/>
      <c r="BY71" s="703"/>
      <c r="BZ71" s="703"/>
      <c r="CA71" s="703"/>
      <c r="CB71" s="703"/>
      <c r="CC71" s="703"/>
      <c r="CD71" s="703"/>
      <c r="CE71" s="703"/>
      <c r="CF71" s="703"/>
      <c r="CG71" s="703"/>
      <c r="CH71" s="703"/>
      <c r="CI71" s="703"/>
      <c r="CJ71" s="703"/>
      <c r="CK71" s="703"/>
      <c r="CL71" s="703"/>
      <c r="CM71" s="703"/>
      <c r="CN71" s="703"/>
      <c r="CO71" s="703"/>
      <c r="CP71" s="703"/>
      <c r="CQ71" s="703"/>
      <c r="CR71" s="703"/>
      <c r="CS71" s="703"/>
      <c r="CT71" s="703"/>
      <c r="CU71" s="703"/>
      <c r="CV71" s="703"/>
      <c r="CW71" s="703"/>
      <c r="CX71" s="703"/>
      <c r="CY71" s="703"/>
      <c r="CZ71" s="703"/>
      <c r="DA71" s="703"/>
      <c r="DB71" s="703"/>
      <c r="DC71" s="703"/>
      <c r="DD71" s="703"/>
      <c r="DE71" s="703"/>
      <c r="DF71" s="703"/>
      <c r="DG71" s="703"/>
      <c r="DH71" s="703"/>
      <c r="DI71" s="703"/>
      <c r="DJ71" s="703"/>
      <c r="DK71" s="703"/>
      <c r="DL71" s="703"/>
      <c r="DM71" s="703"/>
      <c r="DN71" s="703"/>
      <c r="DO71" s="703"/>
      <c r="DP71" s="703"/>
      <c r="DQ71" s="703"/>
      <c r="DR71" s="703"/>
      <c r="DS71" s="703"/>
      <c r="DT71" s="703"/>
      <c r="DU71" s="703"/>
      <c r="DV71" s="703"/>
      <c r="DW71" s="703"/>
      <c r="DX71" s="703"/>
      <c r="DY71" s="703"/>
      <c r="DZ71" s="703"/>
      <c r="EA71" s="703"/>
      <c r="EB71" s="703"/>
      <c r="EC71" s="703"/>
      <c r="ED71" s="703"/>
      <c r="EE71" s="703"/>
      <c r="EF71" s="703"/>
      <c r="EG71" s="703"/>
      <c r="EH71" s="703"/>
      <c r="EI71" s="703"/>
      <c r="EJ71" s="703"/>
      <c r="EK71" s="703"/>
      <c r="EL71" s="703"/>
      <c r="EM71" s="703"/>
      <c r="EN71" s="703"/>
      <c r="EO71" s="703"/>
      <c r="EP71" s="703"/>
      <c r="EQ71" s="703"/>
      <c r="ER71" s="703"/>
      <c r="ES71" s="703"/>
      <c r="ET71" s="703"/>
      <c r="EU71" s="703"/>
      <c r="EV71" s="703"/>
      <c r="EW71" s="703"/>
      <c r="EX71" s="703"/>
      <c r="EY71" s="703"/>
      <c r="EZ71" s="703"/>
      <c r="FA71" s="703"/>
      <c r="FB71" s="703"/>
      <c r="FC71" s="703"/>
      <c r="FD71" s="703"/>
      <c r="FE71" s="703"/>
      <c r="FF71" s="703"/>
      <c r="FG71" s="703"/>
      <c r="FH71" s="703"/>
      <c r="FI71" s="703"/>
      <c r="FJ71" s="703"/>
      <c r="FK71" s="703"/>
      <c r="FL71" s="703"/>
      <c r="FM71" s="703"/>
      <c r="FN71" s="703"/>
      <c r="FO71" s="703"/>
      <c r="FP71" s="703"/>
      <c r="FQ71" s="703"/>
      <c r="FR71" s="703"/>
      <c r="FS71" s="703"/>
      <c r="FT71" s="703"/>
      <c r="FU71" s="703"/>
      <c r="FV71" s="703"/>
      <c r="FW71" s="703"/>
      <c r="FX71" s="703"/>
      <c r="FY71" s="704"/>
    </row>
    <row r="72" spans="1:181" s="705" customFormat="1" ht="42.75">
      <c r="A72" s="731" t="s">
        <v>1146</v>
      </c>
      <c r="B72" s="829">
        <v>94223</v>
      </c>
      <c r="C72" s="805" t="s">
        <v>1186</v>
      </c>
      <c r="D72" s="806" t="s">
        <v>673</v>
      </c>
      <c r="E72" s="807">
        <v>60</v>
      </c>
      <c r="F72" s="807">
        <v>42.16</v>
      </c>
      <c r="G72" s="801">
        <f t="shared" ref="G72:G73" si="182">F72*1.2824</f>
        <v>54.065983999999993</v>
      </c>
      <c r="H72" s="807">
        <f t="shared" ref="H72:H73" si="183">G72*E72</f>
        <v>3243.9590399999997</v>
      </c>
      <c r="I72" s="686">
        <f>J72/E72*100</f>
        <v>0</v>
      </c>
      <c r="J72" s="603">
        <f t="shared" ref="J72:J73" si="184">E72*0%</f>
        <v>0</v>
      </c>
      <c r="K72" s="612">
        <f>J72*F72</f>
        <v>0</v>
      </c>
      <c r="L72" s="608">
        <f t="shared" ref="L72:L73" si="185">M72/$E72*100</f>
        <v>0</v>
      </c>
      <c r="M72" s="516">
        <f t="shared" ref="M72:M73" si="186">E72*0%</f>
        <v>0</v>
      </c>
      <c r="N72" s="516">
        <f t="shared" ref="N72:N73" si="187">TRUNC(M72*$F72,2)</f>
        <v>0</v>
      </c>
      <c r="O72" s="517">
        <f t="shared" ref="O72:O73" si="188">P72/$E72*100</f>
        <v>0</v>
      </c>
      <c r="P72" s="518">
        <f t="shared" ref="P72:P73" si="189">E72*0%</f>
        <v>0</v>
      </c>
      <c r="Q72" s="516">
        <f t="shared" ref="Q72:Q73" si="190">TRUNC(P72*$F72,2)</f>
        <v>0</v>
      </c>
      <c r="R72" s="517">
        <f t="shared" ref="R72:R73" si="191">S72/$E72*100</f>
        <v>0</v>
      </c>
      <c r="S72" s="516">
        <f t="shared" ref="S72:S73" si="192">M72+J72+P72</f>
        <v>0</v>
      </c>
      <c r="T72" s="516">
        <f>TRUNC(S72*F72,2)</f>
        <v>0</v>
      </c>
      <c r="U72" s="688">
        <f t="shared" ref="U72:U73" si="193">V72/$E72*100</f>
        <v>100</v>
      </c>
      <c r="V72" s="516">
        <f>E72-S72</f>
        <v>60</v>
      </c>
      <c r="W72" s="516">
        <f>V72*F72</f>
        <v>2529.6</v>
      </c>
      <c r="X72" s="515">
        <f>$Y72/E72</f>
        <v>1</v>
      </c>
      <c r="Y72" s="636">
        <f t="shared" ref="Y72:Y73" si="194">E72</f>
        <v>60</v>
      </c>
      <c r="Z72" s="603">
        <f>Y72*H206</f>
        <v>0</v>
      </c>
      <c r="AA72" s="702">
        <f>$AB72/$E72</f>
        <v>1</v>
      </c>
      <c r="AB72" s="516">
        <f t="shared" ref="AB72:AB73" si="195">V72</f>
        <v>60</v>
      </c>
      <c r="AC72" s="622">
        <f t="shared" si="181"/>
        <v>3243.9590399999997</v>
      </c>
      <c r="AD72" s="703"/>
      <c r="AE72" s="703"/>
      <c r="AF72" s="703"/>
      <c r="AG72" s="703"/>
      <c r="AH72" s="703"/>
      <c r="AI72" s="703"/>
      <c r="AJ72" s="703"/>
      <c r="AK72" s="703"/>
      <c r="AL72" s="703"/>
      <c r="AM72" s="703"/>
      <c r="AN72" s="703"/>
      <c r="AO72" s="703"/>
      <c r="AP72" s="703"/>
      <c r="AQ72" s="703"/>
      <c r="AR72" s="703"/>
      <c r="AS72" s="703"/>
      <c r="AT72" s="703"/>
      <c r="AU72" s="703"/>
      <c r="AV72" s="703"/>
      <c r="AW72" s="703"/>
      <c r="AX72" s="703"/>
      <c r="AY72" s="703"/>
      <c r="AZ72" s="703"/>
      <c r="BA72" s="703"/>
      <c r="BB72" s="703"/>
      <c r="BC72" s="703"/>
      <c r="BD72" s="703"/>
      <c r="BE72" s="703"/>
      <c r="BF72" s="703"/>
      <c r="BG72" s="703"/>
      <c r="BH72" s="703"/>
      <c r="BI72" s="703"/>
      <c r="BJ72" s="703"/>
      <c r="BK72" s="703"/>
      <c r="BL72" s="703"/>
      <c r="BM72" s="703"/>
      <c r="BN72" s="703"/>
      <c r="BO72" s="703"/>
      <c r="BP72" s="703"/>
      <c r="BQ72" s="703"/>
      <c r="BR72" s="703"/>
      <c r="BS72" s="703"/>
      <c r="BT72" s="703"/>
      <c r="BU72" s="703"/>
      <c r="BV72" s="703"/>
      <c r="BW72" s="703"/>
      <c r="BX72" s="703"/>
      <c r="BY72" s="703"/>
      <c r="BZ72" s="703"/>
      <c r="CA72" s="703"/>
      <c r="CB72" s="703"/>
      <c r="CC72" s="703"/>
      <c r="CD72" s="703"/>
      <c r="CE72" s="703"/>
      <c r="CF72" s="703"/>
      <c r="CG72" s="703"/>
      <c r="CH72" s="703"/>
      <c r="CI72" s="703"/>
      <c r="CJ72" s="703"/>
      <c r="CK72" s="703"/>
      <c r="CL72" s="703"/>
      <c r="CM72" s="703"/>
      <c r="CN72" s="703"/>
      <c r="CO72" s="703"/>
      <c r="CP72" s="703"/>
      <c r="CQ72" s="703"/>
      <c r="CR72" s="703"/>
      <c r="CS72" s="703"/>
      <c r="CT72" s="703"/>
      <c r="CU72" s="703"/>
      <c r="CV72" s="703"/>
      <c r="CW72" s="703"/>
      <c r="CX72" s="703"/>
      <c r="CY72" s="703"/>
      <c r="CZ72" s="703"/>
      <c r="DA72" s="703"/>
      <c r="DB72" s="703"/>
      <c r="DC72" s="703"/>
      <c r="DD72" s="703"/>
      <c r="DE72" s="703"/>
      <c r="DF72" s="703"/>
      <c r="DG72" s="703"/>
      <c r="DH72" s="703"/>
      <c r="DI72" s="703"/>
      <c r="DJ72" s="703"/>
      <c r="DK72" s="703"/>
      <c r="DL72" s="703"/>
      <c r="DM72" s="703"/>
      <c r="DN72" s="703"/>
      <c r="DO72" s="703"/>
      <c r="DP72" s="703"/>
      <c r="DQ72" s="703"/>
      <c r="DR72" s="703"/>
      <c r="DS72" s="703"/>
      <c r="DT72" s="703"/>
      <c r="DU72" s="703"/>
      <c r="DV72" s="703"/>
      <c r="DW72" s="703"/>
      <c r="DX72" s="703"/>
      <c r="DY72" s="703"/>
      <c r="DZ72" s="703"/>
      <c r="EA72" s="703"/>
      <c r="EB72" s="703"/>
      <c r="EC72" s="703"/>
      <c r="ED72" s="703"/>
      <c r="EE72" s="703"/>
      <c r="EF72" s="703"/>
      <c r="EG72" s="703"/>
      <c r="EH72" s="703"/>
      <c r="EI72" s="703"/>
      <c r="EJ72" s="703"/>
      <c r="EK72" s="703"/>
      <c r="EL72" s="703"/>
      <c r="EM72" s="703"/>
      <c r="EN72" s="703"/>
      <c r="EO72" s="703"/>
      <c r="EP72" s="703"/>
      <c r="EQ72" s="703"/>
      <c r="ER72" s="703"/>
      <c r="ES72" s="703"/>
      <c r="ET72" s="703"/>
      <c r="EU72" s="703"/>
      <c r="EV72" s="703"/>
      <c r="EW72" s="703"/>
      <c r="EX72" s="703"/>
      <c r="EY72" s="703"/>
      <c r="EZ72" s="703"/>
      <c r="FA72" s="703"/>
      <c r="FB72" s="703"/>
      <c r="FC72" s="703"/>
      <c r="FD72" s="703"/>
      <c r="FE72" s="703"/>
      <c r="FF72" s="703"/>
      <c r="FG72" s="703"/>
      <c r="FH72" s="703"/>
      <c r="FI72" s="703"/>
      <c r="FJ72" s="703"/>
      <c r="FK72" s="703"/>
      <c r="FL72" s="703"/>
      <c r="FM72" s="703"/>
      <c r="FN72" s="703"/>
      <c r="FO72" s="703"/>
      <c r="FP72" s="703"/>
      <c r="FQ72" s="703"/>
      <c r="FR72" s="703"/>
      <c r="FS72" s="703"/>
      <c r="FT72" s="703"/>
      <c r="FU72" s="703"/>
      <c r="FV72" s="703"/>
      <c r="FW72" s="703"/>
      <c r="FX72" s="703"/>
      <c r="FY72" s="704"/>
    </row>
    <row r="73" spans="1:181" s="705" customFormat="1" ht="51" customHeight="1">
      <c r="A73" s="731" t="s">
        <v>1147</v>
      </c>
      <c r="B73" s="829">
        <v>94210</v>
      </c>
      <c r="C73" s="805" t="s">
        <v>1106</v>
      </c>
      <c r="D73" s="806" t="s">
        <v>1086</v>
      </c>
      <c r="E73" s="807">
        <v>680.6</v>
      </c>
      <c r="F73" s="807">
        <v>34.51</v>
      </c>
      <c r="G73" s="801">
        <f t="shared" si="182"/>
        <v>44.255623999999997</v>
      </c>
      <c r="H73" s="807">
        <f t="shared" si="183"/>
        <v>30120.377694399998</v>
      </c>
      <c r="I73" s="686">
        <f>J73/E73*100</f>
        <v>0</v>
      </c>
      <c r="J73" s="603">
        <f t="shared" si="184"/>
        <v>0</v>
      </c>
      <c r="K73" s="612">
        <f>J73*F73</f>
        <v>0</v>
      </c>
      <c r="L73" s="608">
        <f t="shared" si="185"/>
        <v>0</v>
      </c>
      <c r="M73" s="516">
        <f t="shared" si="186"/>
        <v>0</v>
      </c>
      <c r="N73" s="516">
        <f t="shared" si="187"/>
        <v>0</v>
      </c>
      <c r="O73" s="517">
        <f t="shared" si="188"/>
        <v>0</v>
      </c>
      <c r="P73" s="518">
        <f t="shared" si="189"/>
        <v>0</v>
      </c>
      <c r="Q73" s="516">
        <f t="shared" si="190"/>
        <v>0</v>
      </c>
      <c r="R73" s="517">
        <f t="shared" si="191"/>
        <v>0</v>
      </c>
      <c r="S73" s="516">
        <f t="shared" si="192"/>
        <v>0</v>
      </c>
      <c r="T73" s="516">
        <f>TRUNC(S73*F73,2)</f>
        <v>0</v>
      </c>
      <c r="U73" s="688">
        <f t="shared" si="193"/>
        <v>100</v>
      </c>
      <c r="V73" s="516">
        <f>E73-S73</f>
        <v>680.6</v>
      </c>
      <c r="W73" s="516">
        <f>V73*F73</f>
        <v>23487.506000000001</v>
      </c>
      <c r="X73" s="515">
        <f>$Y73/E73</f>
        <v>1</v>
      </c>
      <c r="Y73" s="636">
        <f t="shared" si="194"/>
        <v>680.6</v>
      </c>
      <c r="Z73" s="603">
        <f>Y73*H207</f>
        <v>0</v>
      </c>
      <c r="AA73" s="702">
        <f>$AB73/$E73</f>
        <v>1</v>
      </c>
      <c r="AB73" s="516">
        <f t="shared" si="195"/>
        <v>680.6</v>
      </c>
      <c r="AC73" s="622">
        <f t="shared" si="181"/>
        <v>30120.377694399998</v>
      </c>
      <c r="AD73" s="703"/>
      <c r="AE73" s="703"/>
      <c r="AF73" s="703"/>
      <c r="AG73" s="703"/>
      <c r="AH73" s="703"/>
      <c r="AI73" s="703"/>
      <c r="AJ73" s="703"/>
      <c r="AK73" s="703"/>
      <c r="AL73" s="703"/>
      <c r="AM73" s="703"/>
      <c r="AN73" s="703"/>
      <c r="AO73" s="703"/>
      <c r="AP73" s="703"/>
      <c r="AQ73" s="703"/>
      <c r="AR73" s="703"/>
      <c r="AS73" s="703"/>
      <c r="AT73" s="703"/>
      <c r="AU73" s="703"/>
      <c r="AV73" s="703"/>
      <c r="AW73" s="703"/>
      <c r="AX73" s="703"/>
      <c r="AY73" s="703"/>
      <c r="AZ73" s="703"/>
      <c r="BA73" s="703"/>
      <c r="BB73" s="703"/>
      <c r="BC73" s="703"/>
      <c r="BD73" s="703"/>
      <c r="BE73" s="703"/>
      <c r="BF73" s="703"/>
      <c r="BG73" s="703"/>
      <c r="BH73" s="703"/>
      <c r="BI73" s="703"/>
      <c r="BJ73" s="703"/>
      <c r="BK73" s="703"/>
      <c r="BL73" s="703"/>
      <c r="BM73" s="703"/>
      <c r="BN73" s="703"/>
      <c r="BO73" s="703"/>
      <c r="BP73" s="703"/>
      <c r="BQ73" s="703"/>
      <c r="BR73" s="703"/>
      <c r="BS73" s="703"/>
      <c r="BT73" s="703"/>
      <c r="BU73" s="703"/>
      <c r="BV73" s="703"/>
      <c r="BW73" s="703"/>
      <c r="BX73" s="703"/>
      <c r="BY73" s="703"/>
      <c r="BZ73" s="703"/>
      <c r="CA73" s="703"/>
      <c r="CB73" s="703"/>
      <c r="CC73" s="703"/>
      <c r="CD73" s="703"/>
      <c r="CE73" s="703"/>
      <c r="CF73" s="703"/>
      <c r="CG73" s="703"/>
      <c r="CH73" s="703"/>
      <c r="CI73" s="703"/>
      <c r="CJ73" s="703"/>
      <c r="CK73" s="703"/>
      <c r="CL73" s="703"/>
      <c r="CM73" s="703"/>
      <c r="CN73" s="703"/>
      <c r="CO73" s="703"/>
      <c r="CP73" s="703"/>
      <c r="CQ73" s="703"/>
      <c r="CR73" s="703"/>
      <c r="CS73" s="703"/>
      <c r="CT73" s="703"/>
      <c r="CU73" s="703"/>
      <c r="CV73" s="703"/>
      <c r="CW73" s="703"/>
      <c r="CX73" s="703"/>
      <c r="CY73" s="703"/>
      <c r="CZ73" s="703"/>
      <c r="DA73" s="703"/>
      <c r="DB73" s="703"/>
      <c r="DC73" s="703"/>
      <c r="DD73" s="703"/>
      <c r="DE73" s="703"/>
      <c r="DF73" s="703"/>
      <c r="DG73" s="703"/>
      <c r="DH73" s="703"/>
      <c r="DI73" s="703"/>
      <c r="DJ73" s="703"/>
      <c r="DK73" s="703"/>
      <c r="DL73" s="703"/>
      <c r="DM73" s="703"/>
      <c r="DN73" s="703"/>
      <c r="DO73" s="703"/>
      <c r="DP73" s="703"/>
      <c r="DQ73" s="703"/>
      <c r="DR73" s="703"/>
      <c r="DS73" s="703"/>
      <c r="DT73" s="703"/>
      <c r="DU73" s="703"/>
      <c r="DV73" s="703"/>
      <c r="DW73" s="703"/>
      <c r="DX73" s="703"/>
      <c r="DY73" s="703"/>
      <c r="DZ73" s="703"/>
      <c r="EA73" s="703"/>
      <c r="EB73" s="703"/>
      <c r="EC73" s="703"/>
      <c r="ED73" s="703"/>
      <c r="EE73" s="703"/>
      <c r="EF73" s="703"/>
      <c r="EG73" s="703"/>
      <c r="EH73" s="703"/>
      <c r="EI73" s="703"/>
      <c r="EJ73" s="703"/>
      <c r="EK73" s="703"/>
      <c r="EL73" s="703"/>
      <c r="EM73" s="703"/>
      <c r="EN73" s="703"/>
      <c r="EO73" s="703"/>
      <c r="EP73" s="703"/>
      <c r="EQ73" s="703"/>
      <c r="ER73" s="703"/>
      <c r="ES73" s="703"/>
      <c r="ET73" s="703"/>
      <c r="EU73" s="703"/>
      <c r="EV73" s="703"/>
      <c r="EW73" s="703"/>
      <c r="EX73" s="703"/>
      <c r="EY73" s="703"/>
      <c r="EZ73" s="703"/>
      <c r="FA73" s="703"/>
      <c r="FB73" s="703"/>
      <c r="FC73" s="703"/>
      <c r="FD73" s="703"/>
      <c r="FE73" s="703"/>
      <c r="FF73" s="703"/>
      <c r="FG73" s="703"/>
      <c r="FH73" s="703"/>
      <c r="FI73" s="703"/>
      <c r="FJ73" s="703"/>
      <c r="FK73" s="703"/>
      <c r="FL73" s="703"/>
      <c r="FM73" s="703"/>
      <c r="FN73" s="703"/>
      <c r="FO73" s="703"/>
      <c r="FP73" s="703"/>
      <c r="FQ73" s="703"/>
      <c r="FR73" s="703"/>
      <c r="FS73" s="703"/>
      <c r="FT73" s="703"/>
      <c r="FU73" s="703"/>
      <c r="FV73" s="703"/>
      <c r="FW73" s="703"/>
      <c r="FX73" s="703"/>
      <c r="FY73" s="704"/>
    </row>
    <row r="74" spans="1:181" s="705" customFormat="1" ht="21" customHeight="1">
      <c r="A74" s="840"/>
      <c r="B74" s="841"/>
      <c r="C74" s="842"/>
      <c r="D74" s="843"/>
      <c r="E74" s="844"/>
      <c r="F74" s="845" t="s">
        <v>667</v>
      </c>
      <c r="G74" s="845"/>
      <c r="H74" s="846">
        <f>SUM(H71:H73)</f>
        <v>33991.4303344</v>
      </c>
      <c r="I74" s="1047" t="s">
        <v>667</v>
      </c>
      <c r="J74" s="1048"/>
      <c r="K74" s="627">
        <f>SUM(K71:K73)</f>
        <v>0</v>
      </c>
      <c r="L74" s="1049" t="s">
        <v>667</v>
      </c>
      <c r="M74" s="1050"/>
      <c r="N74" s="631">
        <f>SUM(N71:N73)</f>
        <v>0</v>
      </c>
      <c r="O74" s="1045" t="s">
        <v>667</v>
      </c>
      <c r="P74" s="1046"/>
      <c r="Q74" s="628">
        <f>SUM(Q71:Q73)</f>
        <v>0</v>
      </c>
      <c r="R74" s="1045" t="s">
        <v>667</v>
      </c>
      <c r="S74" s="1046"/>
      <c r="T74" s="629">
        <f>SUM(T71:T73)</f>
        <v>0</v>
      </c>
      <c r="U74" s="1045" t="s">
        <v>667</v>
      </c>
      <c r="V74" s="1046"/>
      <c r="W74" s="630">
        <f>SUM(W71:W73)</f>
        <v>26506.106</v>
      </c>
      <c r="X74" s="1051" t="s">
        <v>667</v>
      </c>
      <c r="Y74" s="1052"/>
      <c r="Z74" s="637">
        <f>SUM(Z71:Z73)</f>
        <v>0</v>
      </c>
      <c r="AA74" s="1051" t="s">
        <v>667</v>
      </c>
      <c r="AB74" s="1052"/>
      <c r="AC74" s="632">
        <f>SUM(AC71:AC73)</f>
        <v>33991.4303344</v>
      </c>
      <c r="AD74" s="703"/>
      <c r="AE74" s="703"/>
      <c r="AF74" s="703"/>
      <c r="AG74" s="703"/>
      <c r="AH74" s="703"/>
      <c r="AI74" s="703"/>
      <c r="AJ74" s="703"/>
      <c r="AK74" s="703"/>
      <c r="AL74" s="703"/>
      <c r="AM74" s="703"/>
      <c r="AN74" s="703"/>
      <c r="AO74" s="703"/>
      <c r="AP74" s="703"/>
      <c r="AQ74" s="703"/>
      <c r="AR74" s="703"/>
      <c r="AS74" s="703"/>
      <c r="AT74" s="703"/>
      <c r="AU74" s="703"/>
      <c r="AV74" s="703"/>
      <c r="AW74" s="703"/>
      <c r="AX74" s="703"/>
      <c r="AY74" s="703"/>
      <c r="AZ74" s="703"/>
      <c r="BA74" s="703"/>
      <c r="BB74" s="703"/>
      <c r="BC74" s="703"/>
      <c r="BD74" s="703"/>
      <c r="BE74" s="703"/>
      <c r="BF74" s="703"/>
      <c r="BG74" s="703"/>
      <c r="BH74" s="703"/>
      <c r="BI74" s="703"/>
      <c r="BJ74" s="703"/>
      <c r="BK74" s="703"/>
      <c r="BL74" s="703"/>
      <c r="BM74" s="703"/>
      <c r="BN74" s="703"/>
      <c r="BO74" s="703"/>
      <c r="BP74" s="703"/>
      <c r="BQ74" s="703"/>
      <c r="BR74" s="703"/>
      <c r="BS74" s="703"/>
      <c r="BT74" s="703"/>
      <c r="BU74" s="703"/>
      <c r="BV74" s="703"/>
      <c r="BW74" s="703"/>
      <c r="BX74" s="703"/>
      <c r="BY74" s="703"/>
      <c r="BZ74" s="703"/>
      <c r="CA74" s="703"/>
      <c r="CB74" s="703"/>
      <c r="CC74" s="703"/>
      <c r="CD74" s="703"/>
      <c r="CE74" s="703"/>
      <c r="CF74" s="703"/>
      <c r="CG74" s="703"/>
      <c r="CH74" s="703"/>
      <c r="CI74" s="703"/>
      <c r="CJ74" s="703"/>
      <c r="CK74" s="703"/>
      <c r="CL74" s="703"/>
      <c r="CM74" s="703"/>
      <c r="CN74" s="703"/>
      <c r="CO74" s="703"/>
      <c r="CP74" s="703"/>
      <c r="CQ74" s="703"/>
      <c r="CR74" s="703"/>
      <c r="CS74" s="703"/>
      <c r="CT74" s="703"/>
      <c r="CU74" s="703"/>
      <c r="CV74" s="703"/>
      <c r="CW74" s="703"/>
      <c r="CX74" s="703"/>
      <c r="CY74" s="703"/>
      <c r="CZ74" s="703"/>
      <c r="DA74" s="703"/>
      <c r="DB74" s="703"/>
      <c r="DC74" s="703"/>
      <c r="DD74" s="703"/>
      <c r="DE74" s="703"/>
      <c r="DF74" s="703"/>
      <c r="DG74" s="703"/>
      <c r="DH74" s="703"/>
      <c r="DI74" s="703"/>
      <c r="DJ74" s="703"/>
      <c r="DK74" s="703"/>
      <c r="DL74" s="703"/>
      <c r="DM74" s="703"/>
      <c r="DN74" s="703"/>
      <c r="DO74" s="703"/>
      <c r="DP74" s="703"/>
      <c r="DQ74" s="703"/>
      <c r="DR74" s="703"/>
      <c r="DS74" s="703"/>
      <c r="DT74" s="703"/>
      <c r="DU74" s="703"/>
      <c r="DV74" s="703"/>
      <c r="DW74" s="703"/>
      <c r="DX74" s="703"/>
      <c r="DY74" s="703"/>
      <c r="DZ74" s="703"/>
      <c r="EA74" s="703"/>
      <c r="EB74" s="703"/>
      <c r="EC74" s="703"/>
      <c r="ED74" s="703"/>
      <c r="EE74" s="703"/>
      <c r="EF74" s="703"/>
      <c r="EG74" s="703"/>
      <c r="EH74" s="703"/>
      <c r="EI74" s="703"/>
      <c r="EJ74" s="703"/>
      <c r="EK74" s="703"/>
      <c r="EL74" s="703"/>
      <c r="EM74" s="703"/>
      <c r="EN74" s="703"/>
      <c r="EO74" s="703"/>
      <c r="EP74" s="703"/>
      <c r="EQ74" s="703"/>
      <c r="ER74" s="703"/>
      <c r="ES74" s="703"/>
      <c r="ET74" s="703"/>
      <c r="EU74" s="703"/>
      <c r="EV74" s="703"/>
      <c r="EW74" s="703"/>
      <c r="EX74" s="703"/>
      <c r="EY74" s="703"/>
      <c r="EZ74" s="703"/>
      <c r="FA74" s="703"/>
      <c r="FB74" s="703"/>
      <c r="FC74" s="703"/>
      <c r="FD74" s="703"/>
      <c r="FE74" s="703"/>
      <c r="FF74" s="703"/>
      <c r="FG74" s="703"/>
      <c r="FH74" s="703"/>
      <c r="FI74" s="703"/>
      <c r="FJ74" s="703"/>
      <c r="FK74" s="703"/>
      <c r="FL74" s="703"/>
      <c r="FM74" s="703"/>
      <c r="FN74" s="703"/>
      <c r="FO74" s="703"/>
      <c r="FP74" s="703"/>
      <c r="FQ74" s="703"/>
      <c r="FR74" s="703"/>
      <c r="FS74" s="703"/>
      <c r="FT74" s="703"/>
      <c r="FU74" s="703"/>
      <c r="FV74" s="703"/>
      <c r="FW74" s="703"/>
      <c r="FX74" s="703"/>
      <c r="FY74" s="704"/>
    </row>
    <row r="75" spans="1:181" s="705" customFormat="1" ht="20.25" customHeight="1">
      <c r="A75" s="839" t="s">
        <v>780</v>
      </c>
      <c r="B75" s="732"/>
      <c r="C75" s="736" t="s">
        <v>1107</v>
      </c>
      <c r="D75" s="733"/>
      <c r="E75" s="734"/>
      <c r="F75" s="735"/>
      <c r="G75" s="735"/>
      <c r="H75" s="735"/>
      <c r="I75" s="687"/>
      <c r="J75" s="625"/>
      <c r="K75" s="737"/>
      <c r="L75" s="623"/>
      <c r="M75" s="634"/>
      <c r="N75" s="634"/>
      <c r="O75" s="1045"/>
      <c r="P75" s="1046"/>
      <c r="Q75" s="634"/>
      <c r="R75" s="1045"/>
      <c r="S75" s="1046"/>
      <c r="T75" s="634"/>
      <c r="U75" s="1045"/>
      <c r="V75" s="1046"/>
      <c r="W75" s="634"/>
      <c r="X75" s="1051"/>
      <c r="Y75" s="1052"/>
      <c r="Z75" s="634"/>
      <c r="AA75" s="1051"/>
      <c r="AB75" s="1052"/>
      <c r="AC75" s="635"/>
      <c r="AD75" s="703"/>
      <c r="AE75" s="703"/>
      <c r="AF75" s="703"/>
      <c r="AG75" s="703"/>
      <c r="AH75" s="703"/>
      <c r="AI75" s="703"/>
      <c r="AJ75" s="703"/>
      <c r="AK75" s="703"/>
      <c r="AL75" s="703"/>
      <c r="AM75" s="703"/>
      <c r="AN75" s="703"/>
      <c r="AO75" s="703"/>
      <c r="AP75" s="703"/>
      <c r="AQ75" s="703"/>
      <c r="AR75" s="703"/>
      <c r="AS75" s="703"/>
      <c r="AT75" s="703"/>
      <c r="AU75" s="703"/>
      <c r="AV75" s="703"/>
      <c r="AW75" s="703"/>
      <c r="AX75" s="703"/>
      <c r="AY75" s="703"/>
      <c r="AZ75" s="703"/>
      <c r="BA75" s="703"/>
      <c r="BB75" s="703"/>
      <c r="BC75" s="703"/>
      <c r="BD75" s="703"/>
      <c r="BE75" s="703"/>
      <c r="BF75" s="703"/>
      <c r="BG75" s="703"/>
      <c r="BH75" s="703"/>
      <c r="BI75" s="703"/>
      <c r="BJ75" s="703"/>
      <c r="BK75" s="703"/>
      <c r="BL75" s="703"/>
      <c r="BM75" s="703"/>
      <c r="BN75" s="703"/>
      <c r="BO75" s="703"/>
      <c r="BP75" s="703"/>
      <c r="BQ75" s="703"/>
      <c r="BR75" s="703"/>
      <c r="BS75" s="703"/>
      <c r="BT75" s="703"/>
      <c r="BU75" s="703"/>
      <c r="BV75" s="703"/>
      <c r="BW75" s="703"/>
      <c r="BX75" s="703"/>
      <c r="BY75" s="703"/>
      <c r="BZ75" s="703"/>
      <c r="CA75" s="703"/>
      <c r="CB75" s="703"/>
      <c r="CC75" s="703"/>
      <c r="CD75" s="703"/>
      <c r="CE75" s="703"/>
      <c r="CF75" s="703"/>
      <c r="CG75" s="703"/>
      <c r="CH75" s="703"/>
      <c r="CI75" s="703"/>
      <c r="CJ75" s="703"/>
      <c r="CK75" s="703"/>
      <c r="CL75" s="703"/>
      <c r="CM75" s="703"/>
      <c r="CN75" s="703"/>
      <c r="CO75" s="703"/>
      <c r="CP75" s="703"/>
      <c r="CQ75" s="703"/>
      <c r="CR75" s="703"/>
      <c r="CS75" s="703"/>
      <c r="CT75" s="703"/>
      <c r="CU75" s="703"/>
      <c r="CV75" s="703"/>
      <c r="CW75" s="703"/>
      <c r="CX75" s="703"/>
      <c r="CY75" s="703"/>
      <c r="CZ75" s="703"/>
      <c r="DA75" s="703"/>
      <c r="DB75" s="703"/>
      <c r="DC75" s="703"/>
      <c r="DD75" s="703"/>
      <c r="DE75" s="703"/>
      <c r="DF75" s="703"/>
      <c r="DG75" s="703"/>
      <c r="DH75" s="703"/>
      <c r="DI75" s="703"/>
      <c r="DJ75" s="703"/>
      <c r="DK75" s="703"/>
      <c r="DL75" s="703"/>
      <c r="DM75" s="703"/>
      <c r="DN75" s="703"/>
      <c r="DO75" s="703"/>
      <c r="DP75" s="703"/>
      <c r="DQ75" s="703"/>
      <c r="DR75" s="703"/>
      <c r="DS75" s="703"/>
      <c r="DT75" s="703"/>
      <c r="DU75" s="703"/>
      <c r="DV75" s="703"/>
      <c r="DW75" s="703"/>
      <c r="DX75" s="703"/>
      <c r="DY75" s="703"/>
      <c r="DZ75" s="703"/>
      <c r="EA75" s="703"/>
      <c r="EB75" s="703"/>
      <c r="EC75" s="703"/>
      <c r="ED75" s="703"/>
      <c r="EE75" s="703"/>
      <c r="EF75" s="703"/>
      <c r="EG75" s="703"/>
      <c r="EH75" s="703"/>
      <c r="EI75" s="703"/>
      <c r="EJ75" s="703"/>
      <c r="EK75" s="703"/>
      <c r="EL75" s="703"/>
      <c r="EM75" s="703"/>
      <c r="EN75" s="703"/>
      <c r="EO75" s="703"/>
      <c r="EP75" s="703"/>
      <c r="EQ75" s="703"/>
      <c r="ER75" s="703"/>
      <c r="ES75" s="703"/>
      <c r="ET75" s="703"/>
      <c r="EU75" s="703"/>
      <c r="EV75" s="703"/>
      <c r="EW75" s="703"/>
      <c r="EX75" s="703"/>
      <c r="EY75" s="703"/>
      <c r="EZ75" s="703"/>
      <c r="FA75" s="703"/>
      <c r="FB75" s="703"/>
      <c r="FC75" s="703"/>
      <c r="FD75" s="703"/>
      <c r="FE75" s="703"/>
      <c r="FF75" s="703"/>
      <c r="FG75" s="703"/>
      <c r="FH75" s="703"/>
      <c r="FI75" s="703"/>
      <c r="FJ75" s="703"/>
      <c r="FK75" s="703"/>
      <c r="FL75" s="703"/>
      <c r="FM75" s="703"/>
      <c r="FN75" s="703"/>
      <c r="FO75" s="703"/>
      <c r="FP75" s="703"/>
      <c r="FQ75" s="703"/>
      <c r="FR75" s="703"/>
      <c r="FS75" s="703"/>
      <c r="FT75" s="703"/>
      <c r="FU75" s="703"/>
      <c r="FV75" s="703"/>
      <c r="FW75" s="703"/>
      <c r="FX75" s="703"/>
      <c r="FY75" s="704"/>
    </row>
    <row r="76" spans="1:181" s="705" customFormat="1" ht="28.5">
      <c r="A76" s="731" t="s">
        <v>1131</v>
      </c>
      <c r="B76" s="828" t="s">
        <v>1187</v>
      </c>
      <c r="C76" s="805" t="s">
        <v>1108</v>
      </c>
      <c r="D76" s="739" t="s">
        <v>662</v>
      </c>
      <c r="E76" s="742">
        <v>10</v>
      </c>
      <c r="F76" s="807">
        <v>46.84</v>
      </c>
      <c r="G76" s="801">
        <f>F76*1.2835</f>
        <v>60.119140000000009</v>
      </c>
      <c r="H76" s="807">
        <f>G76*E76</f>
        <v>601.19140000000004</v>
      </c>
      <c r="I76" s="686">
        <f t="shared" ref="I76:I99" si="196">J76/E76*100</f>
        <v>0</v>
      </c>
      <c r="J76" s="603">
        <f>E76*0%</f>
        <v>0</v>
      </c>
      <c r="K76" s="612">
        <f t="shared" ref="K76:K99" si="197">J76*F76</f>
        <v>0</v>
      </c>
      <c r="L76" s="608">
        <f t="shared" ref="L76" si="198">M76/$E76*100</f>
        <v>0</v>
      </c>
      <c r="M76" s="516">
        <f>E76*0%</f>
        <v>0</v>
      </c>
      <c r="N76" s="516">
        <f t="shared" ref="N76" si="199">TRUNC(M76*$F76,2)</f>
        <v>0</v>
      </c>
      <c r="O76" s="517">
        <f t="shared" ref="O76" si="200">P76/$E76*100</f>
        <v>0</v>
      </c>
      <c r="P76" s="518">
        <f>E76*0%</f>
        <v>0</v>
      </c>
      <c r="Q76" s="516">
        <f t="shared" ref="Q76" si="201">TRUNC(P76*$F76,2)</f>
        <v>0</v>
      </c>
      <c r="R76" s="517">
        <f t="shared" ref="R76" si="202">S76/$E76*100</f>
        <v>0</v>
      </c>
      <c r="S76" s="516">
        <f t="shared" ref="S76" si="203">M76+J76+P76</f>
        <v>0</v>
      </c>
      <c r="T76" s="516">
        <f t="shared" ref="T76:T99" si="204">TRUNC(S76*F76,2)</f>
        <v>0</v>
      </c>
      <c r="U76" s="688">
        <f t="shared" ref="U76" si="205">V76/$E76*100</f>
        <v>100</v>
      </c>
      <c r="V76" s="516">
        <f t="shared" ref="V76:V99" si="206">E76-S76</f>
        <v>10</v>
      </c>
      <c r="W76" s="516">
        <f t="shared" ref="W76:W99" si="207">V76*F76</f>
        <v>468.40000000000003</v>
      </c>
      <c r="X76" s="515">
        <f t="shared" ref="X76:X99" si="208">$Y76/E76</f>
        <v>1</v>
      </c>
      <c r="Y76" s="636">
        <f>E76</f>
        <v>10</v>
      </c>
      <c r="Z76" s="603">
        <f t="shared" ref="Z76:Z88" si="209">Y76*H210</f>
        <v>0</v>
      </c>
      <c r="AA76" s="702">
        <f t="shared" ref="AA76:AA99" si="210">$AB76/$E76</f>
        <v>1</v>
      </c>
      <c r="AB76" s="516">
        <f t="shared" ref="AB76" si="211">V76</f>
        <v>10</v>
      </c>
      <c r="AC76" s="622">
        <f>(AB76*G76)</f>
        <v>601.19140000000004</v>
      </c>
      <c r="AD76" s="703"/>
      <c r="AE76" s="703"/>
      <c r="AF76" s="703"/>
      <c r="AG76" s="703"/>
      <c r="AH76" s="703"/>
      <c r="AI76" s="703"/>
      <c r="AJ76" s="703"/>
      <c r="AK76" s="703"/>
      <c r="AL76" s="703"/>
      <c r="AM76" s="703"/>
      <c r="AN76" s="703"/>
      <c r="AO76" s="703"/>
      <c r="AP76" s="703"/>
      <c r="AQ76" s="703"/>
      <c r="AR76" s="703"/>
      <c r="AS76" s="703"/>
      <c r="AT76" s="703"/>
      <c r="AU76" s="703"/>
      <c r="AV76" s="703"/>
      <c r="AW76" s="703"/>
      <c r="AX76" s="703"/>
      <c r="AY76" s="703"/>
      <c r="AZ76" s="703"/>
      <c r="BA76" s="703"/>
      <c r="BB76" s="703"/>
      <c r="BC76" s="703"/>
      <c r="BD76" s="703"/>
      <c r="BE76" s="703"/>
      <c r="BF76" s="703"/>
      <c r="BG76" s="703"/>
      <c r="BH76" s="703"/>
      <c r="BI76" s="703"/>
      <c r="BJ76" s="703"/>
      <c r="BK76" s="703"/>
      <c r="BL76" s="703"/>
      <c r="BM76" s="703"/>
      <c r="BN76" s="703"/>
      <c r="BO76" s="703"/>
      <c r="BP76" s="703"/>
      <c r="BQ76" s="703"/>
      <c r="BR76" s="703"/>
      <c r="BS76" s="703"/>
      <c r="BT76" s="703"/>
      <c r="BU76" s="703"/>
      <c r="BV76" s="703"/>
      <c r="BW76" s="703"/>
      <c r="BX76" s="703"/>
      <c r="BY76" s="703"/>
      <c r="BZ76" s="703"/>
      <c r="CA76" s="703"/>
      <c r="CB76" s="703"/>
      <c r="CC76" s="703"/>
      <c r="CD76" s="703"/>
      <c r="CE76" s="703"/>
      <c r="CF76" s="703"/>
      <c r="CG76" s="703"/>
      <c r="CH76" s="703"/>
      <c r="CI76" s="703"/>
      <c r="CJ76" s="703"/>
      <c r="CK76" s="703"/>
      <c r="CL76" s="703"/>
      <c r="CM76" s="703"/>
      <c r="CN76" s="703"/>
      <c r="CO76" s="703"/>
      <c r="CP76" s="703"/>
      <c r="CQ76" s="703"/>
      <c r="CR76" s="703"/>
      <c r="CS76" s="703"/>
      <c r="CT76" s="703"/>
      <c r="CU76" s="703"/>
      <c r="CV76" s="703"/>
      <c r="CW76" s="703"/>
      <c r="CX76" s="703"/>
      <c r="CY76" s="703"/>
      <c r="CZ76" s="703"/>
      <c r="DA76" s="703"/>
      <c r="DB76" s="703"/>
      <c r="DC76" s="703"/>
      <c r="DD76" s="703"/>
      <c r="DE76" s="703"/>
      <c r="DF76" s="703"/>
      <c r="DG76" s="703"/>
      <c r="DH76" s="703"/>
      <c r="DI76" s="703"/>
      <c r="DJ76" s="703"/>
      <c r="DK76" s="703"/>
      <c r="DL76" s="703"/>
      <c r="DM76" s="703"/>
      <c r="DN76" s="703"/>
      <c r="DO76" s="703"/>
      <c r="DP76" s="703"/>
      <c r="DQ76" s="703"/>
      <c r="DR76" s="703"/>
      <c r="DS76" s="703"/>
      <c r="DT76" s="703"/>
      <c r="DU76" s="703"/>
      <c r="DV76" s="703"/>
      <c r="DW76" s="703"/>
      <c r="DX76" s="703"/>
      <c r="DY76" s="703"/>
      <c r="DZ76" s="703"/>
      <c r="EA76" s="703"/>
      <c r="EB76" s="703"/>
      <c r="EC76" s="703"/>
      <c r="ED76" s="703"/>
      <c r="EE76" s="703"/>
      <c r="EF76" s="703"/>
      <c r="EG76" s="703"/>
      <c r="EH76" s="703"/>
      <c r="EI76" s="703"/>
      <c r="EJ76" s="703"/>
      <c r="EK76" s="703"/>
      <c r="EL76" s="703"/>
      <c r="EM76" s="703"/>
      <c r="EN76" s="703"/>
      <c r="EO76" s="703"/>
      <c r="EP76" s="703"/>
      <c r="EQ76" s="703"/>
      <c r="ER76" s="703"/>
      <c r="ES76" s="703"/>
      <c r="ET76" s="703"/>
      <c r="EU76" s="703"/>
      <c r="EV76" s="703"/>
      <c r="EW76" s="703"/>
      <c r="EX76" s="703"/>
      <c r="EY76" s="703"/>
      <c r="EZ76" s="703"/>
      <c r="FA76" s="703"/>
      <c r="FB76" s="703"/>
      <c r="FC76" s="703"/>
      <c r="FD76" s="703"/>
      <c r="FE76" s="703"/>
      <c r="FF76" s="703"/>
      <c r="FG76" s="703"/>
      <c r="FH76" s="703"/>
      <c r="FI76" s="703"/>
      <c r="FJ76" s="703"/>
      <c r="FK76" s="703"/>
      <c r="FL76" s="703"/>
      <c r="FM76" s="703"/>
      <c r="FN76" s="703"/>
      <c r="FO76" s="703"/>
      <c r="FP76" s="703"/>
      <c r="FQ76" s="703"/>
      <c r="FR76" s="703"/>
      <c r="FS76" s="703"/>
      <c r="FT76" s="703"/>
      <c r="FU76" s="703"/>
      <c r="FV76" s="703"/>
      <c r="FW76" s="703"/>
      <c r="FX76" s="703"/>
      <c r="FY76" s="704"/>
    </row>
    <row r="77" spans="1:181" s="705" customFormat="1" ht="28.5">
      <c r="A77" s="731" t="s">
        <v>1132</v>
      </c>
      <c r="B77" s="828" t="s">
        <v>1188</v>
      </c>
      <c r="C77" s="805" t="s">
        <v>1109</v>
      </c>
      <c r="D77" s="739" t="s">
        <v>662</v>
      </c>
      <c r="E77" s="742">
        <v>18</v>
      </c>
      <c r="F77" s="807">
        <v>10.46</v>
      </c>
      <c r="G77" s="801">
        <f t="shared" ref="G77:G102" si="212">F77*1.2835</f>
        <v>13.425410000000001</v>
      </c>
      <c r="H77" s="807">
        <f t="shared" ref="H77:H102" si="213">G77*E77</f>
        <v>241.65738000000002</v>
      </c>
      <c r="I77" s="686">
        <f t="shared" si="196"/>
        <v>0</v>
      </c>
      <c r="J77" s="603">
        <f t="shared" ref="J77:J99" si="214">E77*0%</f>
        <v>0</v>
      </c>
      <c r="K77" s="612">
        <f t="shared" si="197"/>
        <v>0</v>
      </c>
      <c r="L77" s="608">
        <f t="shared" ref="L77:L99" si="215">M77/$E77*100</f>
        <v>0</v>
      </c>
      <c r="M77" s="516">
        <f t="shared" ref="M77:M99" si="216">E77*0%</f>
        <v>0</v>
      </c>
      <c r="N77" s="516">
        <f t="shared" ref="N77:N99" si="217">TRUNC(M77*$F77,2)</f>
        <v>0</v>
      </c>
      <c r="O77" s="517">
        <f t="shared" ref="O77:O99" si="218">P77/$E77*100</f>
        <v>0</v>
      </c>
      <c r="P77" s="518">
        <f t="shared" ref="P77:P99" si="219">E77*0%</f>
        <v>0</v>
      </c>
      <c r="Q77" s="516">
        <f t="shared" ref="Q77:Q99" si="220">TRUNC(P77*$F77,2)</f>
        <v>0</v>
      </c>
      <c r="R77" s="517">
        <f t="shared" ref="R77:R99" si="221">S77/$E77*100</f>
        <v>0</v>
      </c>
      <c r="S77" s="516">
        <f t="shared" ref="S77:S99" si="222">M77+J77+P77</f>
        <v>0</v>
      </c>
      <c r="T77" s="516">
        <f t="shared" si="204"/>
        <v>0</v>
      </c>
      <c r="U77" s="688">
        <f t="shared" ref="U77:U99" si="223">V77/$E77*100</f>
        <v>100</v>
      </c>
      <c r="V77" s="516">
        <f t="shared" si="206"/>
        <v>18</v>
      </c>
      <c r="W77" s="516">
        <f t="shared" si="207"/>
        <v>188.28000000000003</v>
      </c>
      <c r="X77" s="515">
        <f t="shared" si="208"/>
        <v>1</v>
      </c>
      <c r="Y77" s="636">
        <f t="shared" ref="Y77:Y99" si="224">E77</f>
        <v>18</v>
      </c>
      <c r="Z77" s="603">
        <f t="shared" si="209"/>
        <v>0</v>
      </c>
      <c r="AA77" s="702">
        <f t="shared" si="210"/>
        <v>1</v>
      </c>
      <c r="AB77" s="516">
        <f t="shared" ref="AB77:AB99" si="225">V77</f>
        <v>18</v>
      </c>
      <c r="AC77" s="622">
        <f t="shared" ref="AC77:AC99" si="226">(AB77*G77)</f>
        <v>241.65738000000002</v>
      </c>
      <c r="AD77" s="703"/>
      <c r="AE77" s="703"/>
      <c r="AF77" s="703"/>
      <c r="AG77" s="703"/>
      <c r="AH77" s="703"/>
      <c r="AI77" s="703"/>
      <c r="AJ77" s="703"/>
      <c r="AK77" s="703"/>
      <c r="AL77" s="703"/>
      <c r="AM77" s="703"/>
      <c r="AN77" s="703"/>
      <c r="AO77" s="703"/>
      <c r="AP77" s="703"/>
      <c r="AQ77" s="703"/>
      <c r="AR77" s="703"/>
      <c r="AS77" s="703"/>
      <c r="AT77" s="703"/>
      <c r="AU77" s="703"/>
      <c r="AV77" s="703"/>
      <c r="AW77" s="703"/>
      <c r="AX77" s="703"/>
      <c r="AY77" s="703"/>
      <c r="AZ77" s="703"/>
      <c r="BA77" s="703"/>
      <c r="BB77" s="703"/>
      <c r="BC77" s="703"/>
      <c r="BD77" s="703"/>
      <c r="BE77" s="703"/>
      <c r="BF77" s="703"/>
      <c r="BG77" s="703"/>
      <c r="BH77" s="703"/>
      <c r="BI77" s="703"/>
      <c r="BJ77" s="703"/>
      <c r="BK77" s="703"/>
      <c r="BL77" s="703"/>
      <c r="BM77" s="703"/>
      <c r="BN77" s="703"/>
      <c r="BO77" s="703"/>
      <c r="BP77" s="703"/>
      <c r="BQ77" s="703"/>
      <c r="BR77" s="703"/>
      <c r="BS77" s="703"/>
      <c r="BT77" s="703"/>
      <c r="BU77" s="703"/>
      <c r="BV77" s="703"/>
      <c r="BW77" s="703"/>
      <c r="BX77" s="703"/>
      <c r="BY77" s="703"/>
      <c r="BZ77" s="703"/>
      <c r="CA77" s="703"/>
      <c r="CB77" s="703"/>
      <c r="CC77" s="703"/>
      <c r="CD77" s="703"/>
      <c r="CE77" s="703"/>
      <c r="CF77" s="703"/>
      <c r="CG77" s="703"/>
      <c r="CH77" s="703"/>
      <c r="CI77" s="703"/>
      <c r="CJ77" s="703"/>
      <c r="CK77" s="703"/>
      <c r="CL77" s="703"/>
      <c r="CM77" s="703"/>
      <c r="CN77" s="703"/>
      <c r="CO77" s="703"/>
      <c r="CP77" s="703"/>
      <c r="CQ77" s="703"/>
      <c r="CR77" s="703"/>
      <c r="CS77" s="703"/>
      <c r="CT77" s="703"/>
      <c r="CU77" s="703"/>
      <c r="CV77" s="703"/>
      <c r="CW77" s="703"/>
      <c r="CX77" s="703"/>
      <c r="CY77" s="703"/>
      <c r="CZ77" s="703"/>
      <c r="DA77" s="703"/>
      <c r="DB77" s="703"/>
      <c r="DC77" s="703"/>
      <c r="DD77" s="703"/>
      <c r="DE77" s="703"/>
      <c r="DF77" s="703"/>
      <c r="DG77" s="703"/>
      <c r="DH77" s="703"/>
      <c r="DI77" s="703"/>
      <c r="DJ77" s="703"/>
      <c r="DK77" s="703"/>
      <c r="DL77" s="703"/>
      <c r="DM77" s="703"/>
      <c r="DN77" s="703"/>
      <c r="DO77" s="703"/>
      <c r="DP77" s="703"/>
      <c r="DQ77" s="703"/>
      <c r="DR77" s="703"/>
      <c r="DS77" s="703"/>
      <c r="DT77" s="703"/>
      <c r="DU77" s="703"/>
      <c r="DV77" s="703"/>
      <c r="DW77" s="703"/>
      <c r="DX77" s="703"/>
      <c r="DY77" s="703"/>
      <c r="DZ77" s="703"/>
      <c r="EA77" s="703"/>
      <c r="EB77" s="703"/>
      <c r="EC77" s="703"/>
      <c r="ED77" s="703"/>
      <c r="EE77" s="703"/>
      <c r="EF77" s="703"/>
      <c r="EG77" s="703"/>
      <c r="EH77" s="703"/>
      <c r="EI77" s="703"/>
      <c r="EJ77" s="703"/>
      <c r="EK77" s="703"/>
      <c r="EL77" s="703"/>
      <c r="EM77" s="703"/>
      <c r="EN77" s="703"/>
      <c r="EO77" s="703"/>
      <c r="EP77" s="703"/>
      <c r="EQ77" s="703"/>
      <c r="ER77" s="703"/>
      <c r="ES77" s="703"/>
      <c r="ET77" s="703"/>
      <c r="EU77" s="703"/>
      <c r="EV77" s="703"/>
      <c r="EW77" s="703"/>
      <c r="EX77" s="703"/>
      <c r="EY77" s="703"/>
      <c r="EZ77" s="703"/>
      <c r="FA77" s="703"/>
      <c r="FB77" s="703"/>
      <c r="FC77" s="703"/>
      <c r="FD77" s="703"/>
      <c r="FE77" s="703"/>
      <c r="FF77" s="703"/>
      <c r="FG77" s="703"/>
      <c r="FH77" s="703"/>
      <c r="FI77" s="703"/>
      <c r="FJ77" s="703"/>
      <c r="FK77" s="703"/>
      <c r="FL77" s="703"/>
      <c r="FM77" s="703"/>
      <c r="FN77" s="703"/>
      <c r="FO77" s="703"/>
      <c r="FP77" s="703"/>
      <c r="FQ77" s="703"/>
      <c r="FR77" s="703"/>
      <c r="FS77" s="703"/>
      <c r="FT77" s="703"/>
      <c r="FU77" s="703"/>
      <c r="FV77" s="703"/>
      <c r="FW77" s="703"/>
      <c r="FX77" s="703"/>
      <c r="FY77" s="704"/>
    </row>
    <row r="78" spans="1:181" s="705" customFormat="1" ht="28.5">
      <c r="A78" s="731" t="s">
        <v>1133</v>
      </c>
      <c r="B78" s="828" t="s">
        <v>1189</v>
      </c>
      <c r="C78" s="805" t="s">
        <v>1110</v>
      </c>
      <c r="D78" s="739" t="s">
        <v>662</v>
      </c>
      <c r="E78" s="742">
        <v>3</v>
      </c>
      <c r="F78" s="807">
        <v>67.900000000000006</v>
      </c>
      <c r="G78" s="801">
        <f t="shared" si="212"/>
        <v>87.149650000000008</v>
      </c>
      <c r="H78" s="807">
        <f t="shared" si="213"/>
        <v>261.44895000000002</v>
      </c>
      <c r="I78" s="686">
        <f t="shared" si="196"/>
        <v>0</v>
      </c>
      <c r="J78" s="603">
        <f t="shared" si="214"/>
        <v>0</v>
      </c>
      <c r="K78" s="612">
        <f t="shared" si="197"/>
        <v>0</v>
      </c>
      <c r="L78" s="608">
        <f t="shared" si="215"/>
        <v>0</v>
      </c>
      <c r="M78" s="516">
        <f t="shared" si="216"/>
        <v>0</v>
      </c>
      <c r="N78" s="516">
        <f t="shared" si="217"/>
        <v>0</v>
      </c>
      <c r="O78" s="517">
        <f t="shared" si="218"/>
        <v>0</v>
      </c>
      <c r="P78" s="518">
        <f t="shared" si="219"/>
        <v>0</v>
      </c>
      <c r="Q78" s="516">
        <f t="shared" si="220"/>
        <v>0</v>
      </c>
      <c r="R78" s="517">
        <f t="shared" si="221"/>
        <v>0</v>
      </c>
      <c r="S78" s="516">
        <f t="shared" si="222"/>
        <v>0</v>
      </c>
      <c r="T78" s="516">
        <f t="shared" si="204"/>
        <v>0</v>
      </c>
      <c r="U78" s="688">
        <f t="shared" si="223"/>
        <v>100</v>
      </c>
      <c r="V78" s="516">
        <f t="shared" si="206"/>
        <v>3</v>
      </c>
      <c r="W78" s="516">
        <f t="shared" si="207"/>
        <v>203.70000000000002</v>
      </c>
      <c r="X78" s="515">
        <f t="shared" si="208"/>
        <v>1</v>
      </c>
      <c r="Y78" s="636">
        <f t="shared" si="224"/>
        <v>3</v>
      </c>
      <c r="Z78" s="603">
        <f t="shared" si="209"/>
        <v>0</v>
      </c>
      <c r="AA78" s="702">
        <f t="shared" si="210"/>
        <v>1</v>
      </c>
      <c r="AB78" s="516">
        <f t="shared" si="225"/>
        <v>3</v>
      </c>
      <c r="AC78" s="622">
        <f t="shared" si="226"/>
        <v>261.44895000000002</v>
      </c>
      <c r="AD78" s="703"/>
      <c r="AE78" s="703"/>
      <c r="AF78" s="703"/>
      <c r="AG78" s="703"/>
      <c r="AH78" s="703"/>
      <c r="AI78" s="703"/>
      <c r="AJ78" s="703"/>
      <c r="AK78" s="703"/>
      <c r="AL78" s="703"/>
      <c r="AM78" s="703"/>
      <c r="AN78" s="703"/>
      <c r="AO78" s="703"/>
      <c r="AP78" s="703"/>
      <c r="AQ78" s="703"/>
      <c r="AR78" s="703"/>
      <c r="AS78" s="703"/>
      <c r="AT78" s="703"/>
      <c r="AU78" s="703"/>
      <c r="AV78" s="703"/>
      <c r="AW78" s="703"/>
      <c r="AX78" s="703"/>
      <c r="AY78" s="703"/>
      <c r="AZ78" s="703"/>
      <c r="BA78" s="703"/>
      <c r="BB78" s="703"/>
      <c r="BC78" s="703"/>
      <c r="BD78" s="703"/>
      <c r="BE78" s="703"/>
      <c r="BF78" s="703"/>
      <c r="BG78" s="703"/>
      <c r="BH78" s="703"/>
      <c r="BI78" s="703"/>
      <c r="BJ78" s="703"/>
      <c r="BK78" s="703"/>
      <c r="BL78" s="703"/>
      <c r="BM78" s="703"/>
      <c r="BN78" s="703"/>
      <c r="BO78" s="703"/>
      <c r="BP78" s="703"/>
      <c r="BQ78" s="703"/>
      <c r="BR78" s="703"/>
      <c r="BS78" s="703"/>
      <c r="BT78" s="703"/>
      <c r="BU78" s="703"/>
      <c r="BV78" s="703"/>
      <c r="BW78" s="703"/>
      <c r="BX78" s="703"/>
      <c r="BY78" s="703"/>
      <c r="BZ78" s="703"/>
      <c r="CA78" s="703"/>
      <c r="CB78" s="703"/>
      <c r="CC78" s="703"/>
      <c r="CD78" s="703"/>
      <c r="CE78" s="703"/>
      <c r="CF78" s="703"/>
      <c r="CG78" s="703"/>
      <c r="CH78" s="703"/>
      <c r="CI78" s="703"/>
      <c r="CJ78" s="703"/>
      <c r="CK78" s="703"/>
      <c r="CL78" s="703"/>
      <c r="CM78" s="703"/>
      <c r="CN78" s="703"/>
      <c r="CO78" s="703"/>
      <c r="CP78" s="703"/>
      <c r="CQ78" s="703"/>
      <c r="CR78" s="703"/>
      <c r="CS78" s="703"/>
      <c r="CT78" s="703"/>
      <c r="CU78" s="703"/>
      <c r="CV78" s="703"/>
      <c r="CW78" s="703"/>
      <c r="CX78" s="703"/>
      <c r="CY78" s="703"/>
      <c r="CZ78" s="703"/>
      <c r="DA78" s="703"/>
      <c r="DB78" s="703"/>
      <c r="DC78" s="703"/>
      <c r="DD78" s="703"/>
      <c r="DE78" s="703"/>
      <c r="DF78" s="703"/>
      <c r="DG78" s="703"/>
      <c r="DH78" s="703"/>
      <c r="DI78" s="703"/>
      <c r="DJ78" s="703"/>
      <c r="DK78" s="703"/>
      <c r="DL78" s="703"/>
      <c r="DM78" s="703"/>
      <c r="DN78" s="703"/>
      <c r="DO78" s="703"/>
      <c r="DP78" s="703"/>
      <c r="DQ78" s="703"/>
      <c r="DR78" s="703"/>
      <c r="DS78" s="703"/>
      <c r="DT78" s="703"/>
      <c r="DU78" s="703"/>
      <c r="DV78" s="703"/>
      <c r="DW78" s="703"/>
      <c r="DX78" s="703"/>
      <c r="DY78" s="703"/>
      <c r="DZ78" s="703"/>
      <c r="EA78" s="703"/>
      <c r="EB78" s="703"/>
      <c r="EC78" s="703"/>
      <c r="ED78" s="703"/>
      <c r="EE78" s="703"/>
      <c r="EF78" s="703"/>
      <c r="EG78" s="703"/>
      <c r="EH78" s="703"/>
      <c r="EI78" s="703"/>
      <c r="EJ78" s="703"/>
      <c r="EK78" s="703"/>
      <c r="EL78" s="703"/>
      <c r="EM78" s="703"/>
      <c r="EN78" s="703"/>
      <c r="EO78" s="703"/>
      <c r="EP78" s="703"/>
      <c r="EQ78" s="703"/>
      <c r="ER78" s="703"/>
      <c r="ES78" s="703"/>
      <c r="ET78" s="703"/>
      <c r="EU78" s="703"/>
      <c r="EV78" s="703"/>
      <c r="EW78" s="703"/>
      <c r="EX78" s="703"/>
      <c r="EY78" s="703"/>
      <c r="EZ78" s="703"/>
      <c r="FA78" s="703"/>
      <c r="FB78" s="703"/>
      <c r="FC78" s="703"/>
      <c r="FD78" s="703"/>
      <c r="FE78" s="703"/>
      <c r="FF78" s="703"/>
      <c r="FG78" s="703"/>
      <c r="FH78" s="703"/>
      <c r="FI78" s="703"/>
      <c r="FJ78" s="703"/>
      <c r="FK78" s="703"/>
      <c r="FL78" s="703"/>
      <c r="FM78" s="703"/>
      <c r="FN78" s="703"/>
      <c r="FO78" s="703"/>
      <c r="FP78" s="703"/>
      <c r="FQ78" s="703"/>
      <c r="FR78" s="703"/>
      <c r="FS78" s="703"/>
      <c r="FT78" s="703"/>
      <c r="FU78" s="703"/>
      <c r="FV78" s="703"/>
      <c r="FW78" s="703"/>
      <c r="FX78" s="703"/>
      <c r="FY78" s="704"/>
    </row>
    <row r="79" spans="1:181" s="705" customFormat="1" ht="28.5">
      <c r="A79" s="731" t="s">
        <v>1134</v>
      </c>
      <c r="B79" s="828" t="s">
        <v>1190</v>
      </c>
      <c r="C79" s="805" t="s">
        <v>1111</v>
      </c>
      <c r="D79" s="739" t="s">
        <v>662</v>
      </c>
      <c r="E79" s="742">
        <v>2</v>
      </c>
      <c r="F79" s="807">
        <v>255.39</v>
      </c>
      <c r="G79" s="801">
        <f t="shared" si="212"/>
        <v>327.79306500000001</v>
      </c>
      <c r="H79" s="807">
        <f t="shared" si="213"/>
        <v>655.58613000000003</v>
      </c>
      <c r="I79" s="686">
        <f t="shared" si="196"/>
        <v>0</v>
      </c>
      <c r="J79" s="603">
        <f t="shared" si="214"/>
        <v>0</v>
      </c>
      <c r="K79" s="612">
        <f t="shared" si="197"/>
        <v>0</v>
      </c>
      <c r="L79" s="608">
        <f t="shared" si="215"/>
        <v>0</v>
      </c>
      <c r="M79" s="516">
        <f t="shared" si="216"/>
        <v>0</v>
      </c>
      <c r="N79" s="516">
        <f t="shared" si="217"/>
        <v>0</v>
      </c>
      <c r="O79" s="517">
        <f t="shared" si="218"/>
        <v>0</v>
      </c>
      <c r="P79" s="518">
        <f t="shared" si="219"/>
        <v>0</v>
      </c>
      <c r="Q79" s="516">
        <f t="shared" si="220"/>
        <v>0</v>
      </c>
      <c r="R79" s="517">
        <f t="shared" si="221"/>
        <v>0</v>
      </c>
      <c r="S79" s="516">
        <f t="shared" si="222"/>
        <v>0</v>
      </c>
      <c r="T79" s="516">
        <f t="shared" si="204"/>
        <v>0</v>
      </c>
      <c r="U79" s="688">
        <f t="shared" si="223"/>
        <v>100</v>
      </c>
      <c r="V79" s="516">
        <f t="shared" si="206"/>
        <v>2</v>
      </c>
      <c r="W79" s="516">
        <f t="shared" si="207"/>
        <v>510.78</v>
      </c>
      <c r="X79" s="515">
        <f t="shared" si="208"/>
        <v>1</v>
      </c>
      <c r="Y79" s="636">
        <f t="shared" si="224"/>
        <v>2</v>
      </c>
      <c r="Z79" s="603">
        <f t="shared" si="209"/>
        <v>0</v>
      </c>
      <c r="AA79" s="702">
        <f t="shared" si="210"/>
        <v>1</v>
      </c>
      <c r="AB79" s="516">
        <f t="shared" si="225"/>
        <v>2</v>
      </c>
      <c r="AC79" s="622">
        <f t="shared" si="226"/>
        <v>655.58613000000003</v>
      </c>
      <c r="AD79" s="703"/>
      <c r="AE79" s="703"/>
      <c r="AF79" s="703"/>
      <c r="AG79" s="703"/>
      <c r="AH79" s="703"/>
      <c r="AI79" s="703"/>
      <c r="AJ79" s="703"/>
      <c r="AK79" s="703"/>
      <c r="AL79" s="703"/>
      <c r="AM79" s="703"/>
      <c r="AN79" s="703"/>
      <c r="AO79" s="703"/>
      <c r="AP79" s="703"/>
      <c r="AQ79" s="703"/>
      <c r="AR79" s="703"/>
      <c r="AS79" s="703"/>
      <c r="AT79" s="703"/>
      <c r="AU79" s="703"/>
      <c r="AV79" s="703"/>
      <c r="AW79" s="703"/>
      <c r="AX79" s="703"/>
      <c r="AY79" s="703"/>
      <c r="AZ79" s="703"/>
      <c r="BA79" s="703"/>
      <c r="BB79" s="703"/>
      <c r="BC79" s="703"/>
      <c r="BD79" s="703"/>
      <c r="BE79" s="703"/>
      <c r="BF79" s="703"/>
      <c r="BG79" s="703"/>
      <c r="BH79" s="703"/>
      <c r="BI79" s="703"/>
      <c r="BJ79" s="703"/>
      <c r="BK79" s="703"/>
      <c r="BL79" s="703"/>
      <c r="BM79" s="703"/>
      <c r="BN79" s="703"/>
      <c r="BO79" s="703"/>
      <c r="BP79" s="703"/>
      <c r="BQ79" s="703"/>
      <c r="BR79" s="703"/>
      <c r="BS79" s="703"/>
      <c r="BT79" s="703"/>
      <c r="BU79" s="703"/>
      <c r="BV79" s="703"/>
      <c r="BW79" s="703"/>
      <c r="BX79" s="703"/>
      <c r="BY79" s="703"/>
      <c r="BZ79" s="703"/>
      <c r="CA79" s="703"/>
      <c r="CB79" s="703"/>
      <c r="CC79" s="703"/>
      <c r="CD79" s="703"/>
      <c r="CE79" s="703"/>
      <c r="CF79" s="703"/>
      <c r="CG79" s="703"/>
      <c r="CH79" s="703"/>
      <c r="CI79" s="703"/>
      <c r="CJ79" s="703"/>
      <c r="CK79" s="703"/>
      <c r="CL79" s="703"/>
      <c r="CM79" s="703"/>
      <c r="CN79" s="703"/>
      <c r="CO79" s="703"/>
      <c r="CP79" s="703"/>
      <c r="CQ79" s="703"/>
      <c r="CR79" s="703"/>
      <c r="CS79" s="703"/>
      <c r="CT79" s="703"/>
      <c r="CU79" s="703"/>
      <c r="CV79" s="703"/>
      <c r="CW79" s="703"/>
      <c r="CX79" s="703"/>
      <c r="CY79" s="703"/>
      <c r="CZ79" s="703"/>
      <c r="DA79" s="703"/>
      <c r="DB79" s="703"/>
      <c r="DC79" s="703"/>
      <c r="DD79" s="703"/>
      <c r="DE79" s="703"/>
      <c r="DF79" s="703"/>
      <c r="DG79" s="703"/>
      <c r="DH79" s="703"/>
      <c r="DI79" s="703"/>
      <c r="DJ79" s="703"/>
      <c r="DK79" s="703"/>
      <c r="DL79" s="703"/>
      <c r="DM79" s="703"/>
      <c r="DN79" s="703"/>
      <c r="DO79" s="703"/>
      <c r="DP79" s="703"/>
      <c r="DQ79" s="703"/>
      <c r="DR79" s="703"/>
      <c r="DS79" s="703"/>
      <c r="DT79" s="703"/>
      <c r="DU79" s="703"/>
      <c r="DV79" s="703"/>
      <c r="DW79" s="703"/>
      <c r="DX79" s="703"/>
      <c r="DY79" s="703"/>
      <c r="DZ79" s="703"/>
      <c r="EA79" s="703"/>
      <c r="EB79" s="703"/>
      <c r="EC79" s="703"/>
      <c r="ED79" s="703"/>
      <c r="EE79" s="703"/>
      <c r="EF79" s="703"/>
      <c r="EG79" s="703"/>
      <c r="EH79" s="703"/>
      <c r="EI79" s="703"/>
      <c r="EJ79" s="703"/>
      <c r="EK79" s="703"/>
      <c r="EL79" s="703"/>
      <c r="EM79" s="703"/>
      <c r="EN79" s="703"/>
      <c r="EO79" s="703"/>
      <c r="EP79" s="703"/>
      <c r="EQ79" s="703"/>
      <c r="ER79" s="703"/>
      <c r="ES79" s="703"/>
      <c r="ET79" s="703"/>
      <c r="EU79" s="703"/>
      <c r="EV79" s="703"/>
      <c r="EW79" s="703"/>
      <c r="EX79" s="703"/>
      <c r="EY79" s="703"/>
      <c r="EZ79" s="703"/>
      <c r="FA79" s="703"/>
      <c r="FB79" s="703"/>
      <c r="FC79" s="703"/>
      <c r="FD79" s="703"/>
      <c r="FE79" s="703"/>
      <c r="FF79" s="703"/>
      <c r="FG79" s="703"/>
      <c r="FH79" s="703"/>
      <c r="FI79" s="703"/>
      <c r="FJ79" s="703"/>
      <c r="FK79" s="703"/>
      <c r="FL79" s="703"/>
      <c r="FM79" s="703"/>
      <c r="FN79" s="703"/>
      <c r="FO79" s="703"/>
      <c r="FP79" s="703"/>
      <c r="FQ79" s="703"/>
      <c r="FR79" s="703"/>
      <c r="FS79" s="703"/>
      <c r="FT79" s="703"/>
      <c r="FU79" s="703"/>
      <c r="FV79" s="703"/>
      <c r="FW79" s="703"/>
      <c r="FX79" s="703"/>
      <c r="FY79" s="704"/>
    </row>
    <row r="80" spans="1:181" s="705" customFormat="1" ht="21.75" customHeight="1">
      <c r="A80" s="731" t="s">
        <v>1148</v>
      </c>
      <c r="B80" s="828">
        <v>38091</v>
      </c>
      <c r="C80" s="805" t="s">
        <v>1112</v>
      </c>
      <c r="D80" s="739" t="s">
        <v>662</v>
      </c>
      <c r="E80" s="742">
        <v>30</v>
      </c>
      <c r="F80" s="807">
        <v>1.6</v>
      </c>
      <c r="G80" s="801">
        <f t="shared" si="212"/>
        <v>2.0536000000000003</v>
      </c>
      <c r="H80" s="807">
        <f t="shared" si="213"/>
        <v>61.608000000000011</v>
      </c>
      <c r="I80" s="686">
        <f t="shared" si="196"/>
        <v>0</v>
      </c>
      <c r="J80" s="603">
        <f t="shared" si="214"/>
        <v>0</v>
      </c>
      <c r="K80" s="612">
        <f t="shared" si="197"/>
        <v>0</v>
      </c>
      <c r="L80" s="608">
        <f t="shared" si="215"/>
        <v>0</v>
      </c>
      <c r="M80" s="516">
        <f t="shared" si="216"/>
        <v>0</v>
      </c>
      <c r="N80" s="516">
        <f t="shared" si="217"/>
        <v>0</v>
      </c>
      <c r="O80" s="517">
        <f t="shared" si="218"/>
        <v>0</v>
      </c>
      <c r="P80" s="518">
        <f t="shared" si="219"/>
        <v>0</v>
      </c>
      <c r="Q80" s="516">
        <f t="shared" si="220"/>
        <v>0</v>
      </c>
      <c r="R80" s="517">
        <f t="shared" si="221"/>
        <v>0</v>
      </c>
      <c r="S80" s="516">
        <f t="shared" si="222"/>
        <v>0</v>
      </c>
      <c r="T80" s="516">
        <f t="shared" si="204"/>
        <v>0</v>
      </c>
      <c r="U80" s="688">
        <f t="shared" si="223"/>
        <v>100</v>
      </c>
      <c r="V80" s="516">
        <f t="shared" si="206"/>
        <v>30</v>
      </c>
      <c r="W80" s="516">
        <f t="shared" si="207"/>
        <v>48</v>
      </c>
      <c r="X80" s="515">
        <f t="shared" si="208"/>
        <v>1</v>
      </c>
      <c r="Y80" s="636">
        <f t="shared" si="224"/>
        <v>30</v>
      </c>
      <c r="Z80" s="603">
        <f t="shared" si="209"/>
        <v>0</v>
      </c>
      <c r="AA80" s="702">
        <f t="shared" si="210"/>
        <v>1</v>
      </c>
      <c r="AB80" s="516">
        <f t="shared" si="225"/>
        <v>30</v>
      </c>
      <c r="AC80" s="622">
        <f t="shared" si="226"/>
        <v>61.608000000000011</v>
      </c>
      <c r="AD80" s="703"/>
      <c r="AE80" s="703"/>
      <c r="AF80" s="703"/>
      <c r="AG80" s="703"/>
      <c r="AH80" s="703"/>
      <c r="AI80" s="703"/>
      <c r="AJ80" s="703"/>
      <c r="AK80" s="703"/>
      <c r="AL80" s="703"/>
      <c r="AM80" s="703"/>
      <c r="AN80" s="703"/>
      <c r="AO80" s="703"/>
      <c r="AP80" s="703"/>
      <c r="AQ80" s="703"/>
      <c r="AR80" s="703"/>
      <c r="AS80" s="703"/>
      <c r="AT80" s="703"/>
      <c r="AU80" s="703"/>
      <c r="AV80" s="703"/>
      <c r="AW80" s="703"/>
      <c r="AX80" s="703"/>
      <c r="AY80" s="703"/>
      <c r="AZ80" s="703"/>
      <c r="BA80" s="703"/>
      <c r="BB80" s="703"/>
      <c r="BC80" s="703"/>
      <c r="BD80" s="703"/>
      <c r="BE80" s="703"/>
      <c r="BF80" s="703"/>
      <c r="BG80" s="703"/>
      <c r="BH80" s="703"/>
      <c r="BI80" s="703"/>
      <c r="BJ80" s="703"/>
      <c r="BK80" s="703"/>
      <c r="BL80" s="703"/>
      <c r="BM80" s="703"/>
      <c r="BN80" s="703"/>
      <c r="BO80" s="703"/>
      <c r="BP80" s="703"/>
      <c r="BQ80" s="703"/>
      <c r="BR80" s="703"/>
      <c r="BS80" s="703"/>
      <c r="BT80" s="703"/>
      <c r="BU80" s="703"/>
      <c r="BV80" s="703"/>
      <c r="BW80" s="703"/>
      <c r="BX80" s="703"/>
      <c r="BY80" s="703"/>
      <c r="BZ80" s="703"/>
      <c r="CA80" s="703"/>
      <c r="CB80" s="703"/>
      <c r="CC80" s="703"/>
      <c r="CD80" s="703"/>
      <c r="CE80" s="703"/>
      <c r="CF80" s="703"/>
      <c r="CG80" s="703"/>
      <c r="CH80" s="703"/>
      <c r="CI80" s="703"/>
      <c r="CJ80" s="703"/>
      <c r="CK80" s="703"/>
      <c r="CL80" s="703"/>
      <c r="CM80" s="703"/>
      <c r="CN80" s="703"/>
      <c r="CO80" s="703"/>
      <c r="CP80" s="703"/>
      <c r="CQ80" s="703"/>
      <c r="CR80" s="703"/>
      <c r="CS80" s="703"/>
      <c r="CT80" s="703"/>
      <c r="CU80" s="703"/>
      <c r="CV80" s="703"/>
      <c r="CW80" s="703"/>
      <c r="CX80" s="703"/>
      <c r="CY80" s="703"/>
      <c r="CZ80" s="703"/>
      <c r="DA80" s="703"/>
      <c r="DB80" s="703"/>
      <c r="DC80" s="703"/>
      <c r="DD80" s="703"/>
      <c r="DE80" s="703"/>
      <c r="DF80" s="703"/>
      <c r="DG80" s="703"/>
      <c r="DH80" s="703"/>
      <c r="DI80" s="703"/>
      <c r="DJ80" s="703"/>
      <c r="DK80" s="703"/>
      <c r="DL80" s="703"/>
      <c r="DM80" s="703"/>
      <c r="DN80" s="703"/>
      <c r="DO80" s="703"/>
      <c r="DP80" s="703"/>
      <c r="DQ80" s="703"/>
      <c r="DR80" s="703"/>
      <c r="DS80" s="703"/>
      <c r="DT80" s="703"/>
      <c r="DU80" s="703"/>
      <c r="DV80" s="703"/>
      <c r="DW80" s="703"/>
      <c r="DX80" s="703"/>
      <c r="DY80" s="703"/>
      <c r="DZ80" s="703"/>
      <c r="EA80" s="703"/>
      <c r="EB80" s="703"/>
      <c r="EC80" s="703"/>
      <c r="ED80" s="703"/>
      <c r="EE80" s="703"/>
      <c r="EF80" s="703"/>
      <c r="EG80" s="703"/>
      <c r="EH80" s="703"/>
      <c r="EI80" s="703"/>
      <c r="EJ80" s="703"/>
      <c r="EK80" s="703"/>
      <c r="EL80" s="703"/>
      <c r="EM80" s="703"/>
      <c r="EN80" s="703"/>
      <c r="EO80" s="703"/>
      <c r="EP80" s="703"/>
      <c r="EQ80" s="703"/>
      <c r="ER80" s="703"/>
      <c r="ES80" s="703"/>
      <c r="ET80" s="703"/>
      <c r="EU80" s="703"/>
      <c r="EV80" s="703"/>
      <c r="EW80" s="703"/>
      <c r="EX80" s="703"/>
      <c r="EY80" s="703"/>
      <c r="EZ80" s="703"/>
      <c r="FA80" s="703"/>
      <c r="FB80" s="703"/>
      <c r="FC80" s="703"/>
      <c r="FD80" s="703"/>
      <c r="FE80" s="703"/>
      <c r="FF80" s="703"/>
      <c r="FG80" s="703"/>
      <c r="FH80" s="703"/>
      <c r="FI80" s="703"/>
      <c r="FJ80" s="703"/>
      <c r="FK80" s="703"/>
      <c r="FL80" s="703"/>
      <c r="FM80" s="703"/>
      <c r="FN80" s="703"/>
      <c r="FO80" s="703"/>
      <c r="FP80" s="703"/>
      <c r="FQ80" s="703"/>
      <c r="FR80" s="703"/>
      <c r="FS80" s="703"/>
      <c r="FT80" s="703"/>
      <c r="FU80" s="703"/>
      <c r="FV80" s="703"/>
      <c r="FW80" s="703"/>
      <c r="FX80" s="703"/>
      <c r="FY80" s="704"/>
    </row>
    <row r="81" spans="1:181" s="705" customFormat="1" ht="28.5">
      <c r="A81" s="731" t="s">
        <v>1149</v>
      </c>
      <c r="B81" s="828">
        <v>91926</v>
      </c>
      <c r="C81" s="805" t="s">
        <v>1114</v>
      </c>
      <c r="D81" s="739" t="s">
        <v>662</v>
      </c>
      <c r="E81" s="742">
        <v>1360</v>
      </c>
      <c r="F81" s="807">
        <v>2.42</v>
      </c>
      <c r="G81" s="801">
        <f t="shared" si="212"/>
        <v>3.1060700000000003</v>
      </c>
      <c r="H81" s="807">
        <f t="shared" si="213"/>
        <v>4224.2552000000005</v>
      </c>
      <c r="I81" s="686">
        <f t="shared" si="196"/>
        <v>0</v>
      </c>
      <c r="J81" s="603">
        <f t="shared" si="214"/>
        <v>0</v>
      </c>
      <c r="K81" s="612">
        <f t="shared" si="197"/>
        <v>0</v>
      </c>
      <c r="L81" s="608">
        <f t="shared" si="215"/>
        <v>0</v>
      </c>
      <c r="M81" s="516">
        <f t="shared" si="216"/>
        <v>0</v>
      </c>
      <c r="N81" s="516">
        <f t="shared" si="217"/>
        <v>0</v>
      </c>
      <c r="O81" s="517">
        <f t="shared" si="218"/>
        <v>0</v>
      </c>
      <c r="P81" s="518">
        <f t="shared" si="219"/>
        <v>0</v>
      </c>
      <c r="Q81" s="516">
        <f t="shared" si="220"/>
        <v>0</v>
      </c>
      <c r="R81" s="517">
        <f t="shared" si="221"/>
        <v>0</v>
      </c>
      <c r="S81" s="516">
        <f t="shared" si="222"/>
        <v>0</v>
      </c>
      <c r="T81" s="516">
        <f t="shared" si="204"/>
        <v>0</v>
      </c>
      <c r="U81" s="688">
        <f t="shared" si="223"/>
        <v>100</v>
      </c>
      <c r="V81" s="516">
        <f t="shared" si="206"/>
        <v>1360</v>
      </c>
      <c r="W81" s="516">
        <f t="shared" si="207"/>
        <v>3291.2</v>
      </c>
      <c r="X81" s="515">
        <f t="shared" si="208"/>
        <v>1</v>
      </c>
      <c r="Y81" s="636">
        <f t="shared" si="224"/>
        <v>1360</v>
      </c>
      <c r="Z81" s="603">
        <f t="shared" si="209"/>
        <v>0</v>
      </c>
      <c r="AA81" s="702">
        <f t="shared" si="210"/>
        <v>1</v>
      </c>
      <c r="AB81" s="516">
        <f t="shared" si="225"/>
        <v>1360</v>
      </c>
      <c r="AC81" s="622">
        <f t="shared" si="226"/>
        <v>4224.2552000000005</v>
      </c>
      <c r="AD81" s="703"/>
      <c r="AE81" s="703"/>
      <c r="AF81" s="703"/>
      <c r="AG81" s="703"/>
      <c r="AH81" s="703"/>
      <c r="AI81" s="703"/>
      <c r="AJ81" s="703"/>
      <c r="AK81" s="703"/>
      <c r="AL81" s="703"/>
      <c r="AM81" s="703"/>
      <c r="AN81" s="703"/>
      <c r="AO81" s="703"/>
      <c r="AP81" s="703"/>
      <c r="AQ81" s="703"/>
      <c r="AR81" s="703"/>
      <c r="AS81" s="703"/>
      <c r="AT81" s="703"/>
      <c r="AU81" s="703"/>
      <c r="AV81" s="703"/>
      <c r="AW81" s="703"/>
      <c r="AX81" s="703"/>
      <c r="AY81" s="703"/>
      <c r="AZ81" s="703"/>
      <c r="BA81" s="703"/>
      <c r="BB81" s="703"/>
      <c r="BC81" s="703"/>
      <c r="BD81" s="703"/>
      <c r="BE81" s="703"/>
      <c r="BF81" s="703"/>
      <c r="BG81" s="703"/>
      <c r="BH81" s="703"/>
      <c r="BI81" s="703"/>
      <c r="BJ81" s="703"/>
      <c r="BK81" s="703"/>
      <c r="BL81" s="703"/>
      <c r="BM81" s="703"/>
      <c r="BN81" s="703"/>
      <c r="BO81" s="703"/>
      <c r="BP81" s="703"/>
      <c r="BQ81" s="703"/>
      <c r="BR81" s="703"/>
      <c r="BS81" s="703"/>
      <c r="BT81" s="703"/>
      <c r="BU81" s="703"/>
      <c r="BV81" s="703"/>
      <c r="BW81" s="703"/>
      <c r="BX81" s="703"/>
      <c r="BY81" s="703"/>
      <c r="BZ81" s="703"/>
      <c r="CA81" s="703"/>
      <c r="CB81" s="703"/>
      <c r="CC81" s="703"/>
      <c r="CD81" s="703"/>
      <c r="CE81" s="703"/>
      <c r="CF81" s="703"/>
      <c r="CG81" s="703"/>
      <c r="CH81" s="703"/>
      <c r="CI81" s="703"/>
      <c r="CJ81" s="703"/>
      <c r="CK81" s="703"/>
      <c r="CL81" s="703"/>
      <c r="CM81" s="703"/>
      <c r="CN81" s="703"/>
      <c r="CO81" s="703"/>
      <c r="CP81" s="703"/>
      <c r="CQ81" s="703"/>
      <c r="CR81" s="703"/>
      <c r="CS81" s="703"/>
      <c r="CT81" s="703"/>
      <c r="CU81" s="703"/>
      <c r="CV81" s="703"/>
      <c r="CW81" s="703"/>
      <c r="CX81" s="703"/>
      <c r="CY81" s="703"/>
      <c r="CZ81" s="703"/>
      <c r="DA81" s="703"/>
      <c r="DB81" s="703"/>
      <c r="DC81" s="703"/>
      <c r="DD81" s="703"/>
      <c r="DE81" s="703"/>
      <c r="DF81" s="703"/>
      <c r="DG81" s="703"/>
      <c r="DH81" s="703"/>
      <c r="DI81" s="703"/>
      <c r="DJ81" s="703"/>
      <c r="DK81" s="703"/>
      <c r="DL81" s="703"/>
      <c r="DM81" s="703"/>
      <c r="DN81" s="703"/>
      <c r="DO81" s="703"/>
      <c r="DP81" s="703"/>
      <c r="DQ81" s="703"/>
      <c r="DR81" s="703"/>
      <c r="DS81" s="703"/>
      <c r="DT81" s="703"/>
      <c r="DU81" s="703"/>
      <c r="DV81" s="703"/>
      <c r="DW81" s="703"/>
      <c r="DX81" s="703"/>
      <c r="DY81" s="703"/>
      <c r="DZ81" s="703"/>
      <c r="EA81" s="703"/>
      <c r="EB81" s="703"/>
      <c r="EC81" s="703"/>
      <c r="ED81" s="703"/>
      <c r="EE81" s="703"/>
      <c r="EF81" s="703"/>
      <c r="EG81" s="703"/>
      <c r="EH81" s="703"/>
      <c r="EI81" s="703"/>
      <c r="EJ81" s="703"/>
      <c r="EK81" s="703"/>
      <c r="EL81" s="703"/>
      <c r="EM81" s="703"/>
      <c r="EN81" s="703"/>
      <c r="EO81" s="703"/>
      <c r="EP81" s="703"/>
      <c r="EQ81" s="703"/>
      <c r="ER81" s="703"/>
      <c r="ES81" s="703"/>
      <c r="ET81" s="703"/>
      <c r="EU81" s="703"/>
      <c r="EV81" s="703"/>
      <c r="EW81" s="703"/>
      <c r="EX81" s="703"/>
      <c r="EY81" s="703"/>
      <c r="EZ81" s="703"/>
      <c r="FA81" s="703"/>
      <c r="FB81" s="703"/>
      <c r="FC81" s="703"/>
      <c r="FD81" s="703"/>
      <c r="FE81" s="703"/>
      <c r="FF81" s="703"/>
      <c r="FG81" s="703"/>
      <c r="FH81" s="703"/>
      <c r="FI81" s="703"/>
      <c r="FJ81" s="703"/>
      <c r="FK81" s="703"/>
      <c r="FL81" s="703"/>
      <c r="FM81" s="703"/>
      <c r="FN81" s="703"/>
      <c r="FO81" s="703"/>
      <c r="FP81" s="703"/>
      <c r="FQ81" s="703"/>
      <c r="FR81" s="703"/>
      <c r="FS81" s="703"/>
      <c r="FT81" s="703"/>
      <c r="FU81" s="703"/>
      <c r="FV81" s="703"/>
      <c r="FW81" s="703"/>
      <c r="FX81" s="703"/>
      <c r="FY81" s="704"/>
    </row>
    <row r="82" spans="1:181" s="705" customFormat="1" ht="28.5">
      <c r="A82" s="731" t="s">
        <v>1150</v>
      </c>
      <c r="B82" s="828">
        <v>91929</v>
      </c>
      <c r="C82" s="805" t="s">
        <v>1115</v>
      </c>
      <c r="D82" s="739" t="s">
        <v>662</v>
      </c>
      <c r="E82" s="742">
        <v>720</v>
      </c>
      <c r="F82" s="807">
        <v>4.38</v>
      </c>
      <c r="G82" s="801">
        <f>F82*1.2824</f>
        <v>5.6169120000000001</v>
      </c>
      <c r="H82" s="807">
        <f t="shared" si="213"/>
        <v>4044.1766400000001</v>
      </c>
      <c r="I82" s="686">
        <f t="shared" si="196"/>
        <v>0</v>
      </c>
      <c r="J82" s="603">
        <f t="shared" si="214"/>
        <v>0</v>
      </c>
      <c r="K82" s="612">
        <f t="shared" si="197"/>
        <v>0</v>
      </c>
      <c r="L82" s="608">
        <f t="shared" si="215"/>
        <v>0</v>
      </c>
      <c r="M82" s="516">
        <f t="shared" si="216"/>
        <v>0</v>
      </c>
      <c r="N82" s="516">
        <f t="shared" si="217"/>
        <v>0</v>
      </c>
      <c r="O82" s="517">
        <f t="shared" si="218"/>
        <v>0</v>
      </c>
      <c r="P82" s="518">
        <f t="shared" si="219"/>
        <v>0</v>
      </c>
      <c r="Q82" s="516">
        <f t="shared" si="220"/>
        <v>0</v>
      </c>
      <c r="R82" s="517">
        <f t="shared" si="221"/>
        <v>0</v>
      </c>
      <c r="S82" s="516">
        <f t="shared" si="222"/>
        <v>0</v>
      </c>
      <c r="T82" s="516">
        <f t="shared" si="204"/>
        <v>0</v>
      </c>
      <c r="U82" s="688">
        <f t="shared" si="223"/>
        <v>100</v>
      </c>
      <c r="V82" s="516">
        <f t="shared" si="206"/>
        <v>720</v>
      </c>
      <c r="W82" s="516">
        <f t="shared" si="207"/>
        <v>3153.6</v>
      </c>
      <c r="X82" s="515">
        <f t="shared" si="208"/>
        <v>1</v>
      </c>
      <c r="Y82" s="636">
        <f t="shared" si="224"/>
        <v>720</v>
      </c>
      <c r="Z82" s="603">
        <f t="shared" si="209"/>
        <v>0</v>
      </c>
      <c r="AA82" s="702">
        <f t="shared" si="210"/>
        <v>1</v>
      </c>
      <c r="AB82" s="516">
        <f t="shared" si="225"/>
        <v>720</v>
      </c>
      <c r="AC82" s="622">
        <f t="shared" si="226"/>
        <v>4044.1766400000001</v>
      </c>
      <c r="AD82" s="703"/>
      <c r="AE82" s="703"/>
      <c r="AF82" s="703"/>
      <c r="AG82" s="703"/>
      <c r="AH82" s="703"/>
      <c r="AI82" s="703"/>
      <c r="AJ82" s="703"/>
      <c r="AK82" s="703"/>
      <c r="AL82" s="703"/>
      <c r="AM82" s="703"/>
      <c r="AN82" s="703"/>
      <c r="AO82" s="703"/>
      <c r="AP82" s="703"/>
      <c r="AQ82" s="703"/>
      <c r="AR82" s="703"/>
      <c r="AS82" s="703"/>
      <c r="AT82" s="703"/>
      <c r="AU82" s="703"/>
      <c r="AV82" s="703"/>
      <c r="AW82" s="703"/>
      <c r="AX82" s="703"/>
      <c r="AY82" s="703"/>
      <c r="AZ82" s="703"/>
      <c r="BA82" s="703"/>
      <c r="BB82" s="703"/>
      <c r="BC82" s="703"/>
      <c r="BD82" s="703"/>
      <c r="BE82" s="703"/>
      <c r="BF82" s="703"/>
      <c r="BG82" s="703"/>
      <c r="BH82" s="703"/>
      <c r="BI82" s="703"/>
      <c r="BJ82" s="703"/>
      <c r="BK82" s="703"/>
      <c r="BL82" s="703"/>
      <c r="BM82" s="703"/>
      <c r="BN82" s="703"/>
      <c r="BO82" s="703"/>
      <c r="BP82" s="703"/>
      <c r="BQ82" s="703"/>
      <c r="BR82" s="703"/>
      <c r="BS82" s="703"/>
      <c r="BT82" s="703"/>
      <c r="BU82" s="703"/>
      <c r="BV82" s="703"/>
      <c r="BW82" s="703"/>
      <c r="BX82" s="703"/>
      <c r="BY82" s="703"/>
      <c r="BZ82" s="703"/>
      <c r="CA82" s="703"/>
      <c r="CB82" s="703"/>
      <c r="CC82" s="703"/>
      <c r="CD82" s="703"/>
      <c r="CE82" s="703"/>
      <c r="CF82" s="703"/>
      <c r="CG82" s="703"/>
      <c r="CH82" s="703"/>
      <c r="CI82" s="703"/>
      <c r="CJ82" s="703"/>
      <c r="CK82" s="703"/>
      <c r="CL82" s="703"/>
      <c r="CM82" s="703"/>
      <c r="CN82" s="703"/>
      <c r="CO82" s="703"/>
      <c r="CP82" s="703"/>
      <c r="CQ82" s="703"/>
      <c r="CR82" s="703"/>
      <c r="CS82" s="703"/>
      <c r="CT82" s="703"/>
      <c r="CU82" s="703"/>
      <c r="CV82" s="703"/>
      <c r="CW82" s="703"/>
      <c r="CX82" s="703"/>
      <c r="CY82" s="703"/>
      <c r="CZ82" s="703"/>
      <c r="DA82" s="703"/>
      <c r="DB82" s="703"/>
      <c r="DC82" s="703"/>
      <c r="DD82" s="703"/>
      <c r="DE82" s="703"/>
      <c r="DF82" s="703"/>
      <c r="DG82" s="703"/>
      <c r="DH82" s="703"/>
      <c r="DI82" s="703"/>
      <c r="DJ82" s="703"/>
      <c r="DK82" s="703"/>
      <c r="DL82" s="703"/>
      <c r="DM82" s="703"/>
      <c r="DN82" s="703"/>
      <c r="DO82" s="703"/>
      <c r="DP82" s="703"/>
      <c r="DQ82" s="703"/>
      <c r="DR82" s="703"/>
      <c r="DS82" s="703"/>
      <c r="DT82" s="703"/>
      <c r="DU82" s="703"/>
      <c r="DV82" s="703"/>
      <c r="DW82" s="703"/>
      <c r="DX82" s="703"/>
      <c r="DY82" s="703"/>
      <c r="DZ82" s="703"/>
      <c r="EA82" s="703"/>
      <c r="EB82" s="703"/>
      <c r="EC82" s="703"/>
      <c r="ED82" s="703"/>
      <c r="EE82" s="703"/>
      <c r="EF82" s="703"/>
      <c r="EG82" s="703"/>
      <c r="EH82" s="703"/>
      <c r="EI82" s="703"/>
      <c r="EJ82" s="703"/>
      <c r="EK82" s="703"/>
      <c r="EL82" s="703"/>
      <c r="EM82" s="703"/>
      <c r="EN82" s="703"/>
      <c r="EO82" s="703"/>
      <c r="EP82" s="703"/>
      <c r="EQ82" s="703"/>
      <c r="ER82" s="703"/>
      <c r="ES82" s="703"/>
      <c r="ET82" s="703"/>
      <c r="EU82" s="703"/>
      <c r="EV82" s="703"/>
      <c r="EW82" s="703"/>
      <c r="EX82" s="703"/>
      <c r="EY82" s="703"/>
      <c r="EZ82" s="703"/>
      <c r="FA82" s="703"/>
      <c r="FB82" s="703"/>
      <c r="FC82" s="703"/>
      <c r="FD82" s="703"/>
      <c r="FE82" s="703"/>
      <c r="FF82" s="703"/>
      <c r="FG82" s="703"/>
      <c r="FH82" s="703"/>
      <c r="FI82" s="703"/>
      <c r="FJ82" s="703"/>
      <c r="FK82" s="703"/>
      <c r="FL82" s="703"/>
      <c r="FM82" s="703"/>
      <c r="FN82" s="703"/>
      <c r="FO82" s="703"/>
      <c r="FP82" s="703"/>
      <c r="FQ82" s="703"/>
      <c r="FR82" s="703"/>
      <c r="FS82" s="703"/>
      <c r="FT82" s="703"/>
      <c r="FU82" s="703"/>
      <c r="FV82" s="703"/>
      <c r="FW82" s="703"/>
      <c r="FX82" s="703"/>
      <c r="FY82" s="704"/>
    </row>
    <row r="83" spans="1:181" s="705" customFormat="1" ht="28.5">
      <c r="A83" s="731" t="s">
        <v>1151</v>
      </c>
      <c r="B83" s="828">
        <v>91930</v>
      </c>
      <c r="C83" s="805" t="s">
        <v>1113</v>
      </c>
      <c r="D83" s="739" t="s">
        <v>662</v>
      </c>
      <c r="E83" s="742">
        <v>300</v>
      </c>
      <c r="F83" s="807">
        <v>5.3</v>
      </c>
      <c r="G83" s="801">
        <f t="shared" ref="G83:G102" si="227">F83*1.2824</f>
        <v>6.7967199999999997</v>
      </c>
      <c r="H83" s="807">
        <f t="shared" si="213"/>
        <v>2039.0159999999998</v>
      </c>
      <c r="I83" s="686">
        <f t="shared" si="196"/>
        <v>0</v>
      </c>
      <c r="J83" s="603">
        <f t="shared" si="214"/>
        <v>0</v>
      </c>
      <c r="K83" s="612">
        <f t="shared" si="197"/>
        <v>0</v>
      </c>
      <c r="L83" s="608">
        <f t="shared" si="215"/>
        <v>0</v>
      </c>
      <c r="M83" s="516">
        <f t="shared" si="216"/>
        <v>0</v>
      </c>
      <c r="N83" s="516">
        <f t="shared" si="217"/>
        <v>0</v>
      </c>
      <c r="O83" s="517">
        <f t="shared" si="218"/>
        <v>0</v>
      </c>
      <c r="P83" s="518">
        <f t="shared" si="219"/>
        <v>0</v>
      </c>
      <c r="Q83" s="516">
        <f t="shared" si="220"/>
        <v>0</v>
      </c>
      <c r="R83" s="517">
        <f t="shared" si="221"/>
        <v>0</v>
      </c>
      <c r="S83" s="516">
        <f t="shared" si="222"/>
        <v>0</v>
      </c>
      <c r="T83" s="516">
        <f t="shared" si="204"/>
        <v>0</v>
      </c>
      <c r="U83" s="688">
        <f t="shared" si="223"/>
        <v>100</v>
      </c>
      <c r="V83" s="516">
        <f t="shared" si="206"/>
        <v>300</v>
      </c>
      <c r="W83" s="516">
        <f t="shared" si="207"/>
        <v>1590</v>
      </c>
      <c r="X83" s="515">
        <f t="shared" si="208"/>
        <v>1</v>
      </c>
      <c r="Y83" s="636">
        <f t="shared" si="224"/>
        <v>300</v>
      </c>
      <c r="Z83" s="603">
        <f t="shared" si="209"/>
        <v>0</v>
      </c>
      <c r="AA83" s="702">
        <f t="shared" si="210"/>
        <v>1</v>
      </c>
      <c r="AB83" s="516">
        <f t="shared" si="225"/>
        <v>300</v>
      </c>
      <c r="AC83" s="622">
        <f t="shared" si="226"/>
        <v>2039.0159999999998</v>
      </c>
      <c r="AD83" s="703"/>
      <c r="AE83" s="703"/>
      <c r="AF83" s="703"/>
      <c r="AG83" s="703"/>
      <c r="AH83" s="703"/>
      <c r="AI83" s="703"/>
      <c r="AJ83" s="703"/>
      <c r="AK83" s="703"/>
      <c r="AL83" s="703"/>
      <c r="AM83" s="703"/>
      <c r="AN83" s="703"/>
      <c r="AO83" s="703"/>
      <c r="AP83" s="703"/>
      <c r="AQ83" s="703"/>
      <c r="AR83" s="703"/>
      <c r="AS83" s="703"/>
      <c r="AT83" s="703"/>
      <c r="AU83" s="703"/>
      <c r="AV83" s="703"/>
      <c r="AW83" s="703"/>
      <c r="AX83" s="703"/>
      <c r="AY83" s="703"/>
      <c r="AZ83" s="703"/>
      <c r="BA83" s="703"/>
      <c r="BB83" s="703"/>
      <c r="BC83" s="703"/>
      <c r="BD83" s="703"/>
      <c r="BE83" s="703"/>
      <c r="BF83" s="703"/>
      <c r="BG83" s="703"/>
      <c r="BH83" s="703"/>
      <c r="BI83" s="703"/>
      <c r="BJ83" s="703"/>
      <c r="BK83" s="703"/>
      <c r="BL83" s="703"/>
      <c r="BM83" s="703"/>
      <c r="BN83" s="703"/>
      <c r="BO83" s="703"/>
      <c r="BP83" s="703"/>
      <c r="BQ83" s="703"/>
      <c r="BR83" s="703"/>
      <c r="BS83" s="703"/>
      <c r="BT83" s="703"/>
      <c r="BU83" s="703"/>
      <c r="BV83" s="703"/>
      <c r="BW83" s="703"/>
      <c r="BX83" s="703"/>
      <c r="BY83" s="703"/>
      <c r="BZ83" s="703"/>
      <c r="CA83" s="703"/>
      <c r="CB83" s="703"/>
      <c r="CC83" s="703"/>
      <c r="CD83" s="703"/>
      <c r="CE83" s="703"/>
      <c r="CF83" s="703"/>
      <c r="CG83" s="703"/>
      <c r="CH83" s="703"/>
      <c r="CI83" s="703"/>
      <c r="CJ83" s="703"/>
      <c r="CK83" s="703"/>
      <c r="CL83" s="703"/>
      <c r="CM83" s="703"/>
      <c r="CN83" s="703"/>
      <c r="CO83" s="703"/>
      <c r="CP83" s="703"/>
      <c r="CQ83" s="703"/>
      <c r="CR83" s="703"/>
      <c r="CS83" s="703"/>
      <c r="CT83" s="703"/>
      <c r="CU83" s="703"/>
      <c r="CV83" s="703"/>
      <c r="CW83" s="703"/>
      <c r="CX83" s="703"/>
      <c r="CY83" s="703"/>
      <c r="CZ83" s="703"/>
      <c r="DA83" s="703"/>
      <c r="DB83" s="703"/>
      <c r="DC83" s="703"/>
      <c r="DD83" s="703"/>
      <c r="DE83" s="703"/>
      <c r="DF83" s="703"/>
      <c r="DG83" s="703"/>
      <c r="DH83" s="703"/>
      <c r="DI83" s="703"/>
      <c r="DJ83" s="703"/>
      <c r="DK83" s="703"/>
      <c r="DL83" s="703"/>
      <c r="DM83" s="703"/>
      <c r="DN83" s="703"/>
      <c r="DO83" s="703"/>
      <c r="DP83" s="703"/>
      <c r="DQ83" s="703"/>
      <c r="DR83" s="703"/>
      <c r="DS83" s="703"/>
      <c r="DT83" s="703"/>
      <c r="DU83" s="703"/>
      <c r="DV83" s="703"/>
      <c r="DW83" s="703"/>
      <c r="DX83" s="703"/>
      <c r="DY83" s="703"/>
      <c r="DZ83" s="703"/>
      <c r="EA83" s="703"/>
      <c r="EB83" s="703"/>
      <c r="EC83" s="703"/>
      <c r="ED83" s="703"/>
      <c r="EE83" s="703"/>
      <c r="EF83" s="703"/>
      <c r="EG83" s="703"/>
      <c r="EH83" s="703"/>
      <c r="EI83" s="703"/>
      <c r="EJ83" s="703"/>
      <c r="EK83" s="703"/>
      <c r="EL83" s="703"/>
      <c r="EM83" s="703"/>
      <c r="EN83" s="703"/>
      <c r="EO83" s="703"/>
      <c r="EP83" s="703"/>
      <c r="EQ83" s="703"/>
      <c r="ER83" s="703"/>
      <c r="ES83" s="703"/>
      <c r="ET83" s="703"/>
      <c r="EU83" s="703"/>
      <c r="EV83" s="703"/>
      <c r="EW83" s="703"/>
      <c r="EX83" s="703"/>
      <c r="EY83" s="703"/>
      <c r="EZ83" s="703"/>
      <c r="FA83" s="703"/>
      <c r="FB83" s="703"/>
      <c r="FC83" s="703"/>
      <c r="FD83" s="703"/>
      <c r="FE83" s="703"/>
      <c r="FF83" s="703"/>
      <c r="FG83" s="703"/>
      <c r="FH83" s="703"/>
      <c r="FI83" s="703"/>
      <c r="FJ83" s="703"/>
      <c r="FK83" s="703"/>
      <c r="FL83" s="703"/>
      <c r="FM83" s="703"/>
      <c r="FN83" s="703"/>
      <c r="FO83" s="703"/>
      <c r="FP83" s="703"/>
      <c r="FQ83" s="703"/>
      <c r="FR83" s="703"/>
      <c r="FS83" s="703"/>
      <c r="FT83" s="703"/>
      <c r="FU83" s="703"/>
      <c r="FV83" s="703"/>
      <c r="FW83" s="703"/>
      <c r="FX83" s="703"/>
      <c r="FY83" s="704"/>
    </row>
    <row r="84" spans="1:181" s="705" customFormat="1" ht="28.5">
      <c r="A84" s="731" t="s">
        <v>1152</v>
      </c>
      <c r="B84" s="828">
        <v>91933</v>
      </c>
      <c r="C84" s="805" t="s">
        <v>1118</v>
      </c>
      <c r="D84" s="739" t="s">
        <v>662</v>
      </c>
      <c r="E84" s="742">
        <v>200</v>
      </c>
      <c r="F84" s="807">
        <v>9.2200000000000006</v>
      </c>
      <c r="G84" s="801">
        <f t="shared" si="227"/>
        <v>11.823728000000001</v>
      </c>
      <c r="H84" s="807">
        <f t="shared" si="213"/>
        <v>2364.7456000000002</v>
      </c>
      <c r="I84" s="686">
        <f t="shared" si="196"/>
        <v>0</v>
      </c>
      <c r="J84" s="603">
        <f t="shared" si="214"/>
        <v>0</v>
      </c>
      <c r="K84" s="612">
        <f t="shared" si="197"/>
        <v>0</v>
      </c>
      <c r="L84" s="608">
        <f t="shared" si="215"/>
        <v>0</v>
      </c>
      <c r="M84" s="516">
        <f t="shared" si="216"/>
        <v>0</v>
      </c>
      <c r="N84" s="516">
        <f t="shared" si="217"/>
        <v>0</v>
      </c>
      <c r="O84" s="517">
        <f t="shared" si="218"/>
        <v>0</v>
      </c>
      <c r="P84" s="518">
        <f t="shared" si="219"/>
        <v>0</v>
      </c>
      <c r="Q84" s="516">
        <f t="shared" si="220"/>
        <v>0</v>
      </c>
      <c r="R84" s="517">
        <f t="shared" si="221"/>
        <v>0</v>
      </c>
      <c r="S84" s="516">
        <f t="shared" si="222"/>
        <v>0</v>
      </c>
      <c r="T84" s="516">
        <f t="shared" si="204"/>
        <v>0</v>
      </c>
      <c r="U84" s="688">
        <f t="shared" si="223"/>
        <v>100</v>
      </c>
      <c r="V84" s="516">
        <f t="shared" si="206"/>
        <v>200</v>
      </c>
      <c r="W84" s="516">
        <f t="shared" si="207"/>
        <v>1844.0000000000002</v>
      </c>
      <c r="X84" s="515">
        <f t="shared" si="208"/>
        <v>1</v>
      </c>
      <c r="Y84" s="636">
        <f t="shared" si="224"/>
        <v>200</v>
      </c>
      <c r="Z84" s="603">
        <f t="shared" si="209"/>
        <v>0</v>
      </c>
      <c r="AA84" s="702">
        <f t="shared" si="210"/>
        <v>1</v>
      </c>
      <c r="AB84" s="516">
        <f t="shared" si="225"/>
        <v>200</v>
      </c>
      <c r="AC84" s="622">
        <f t="shared" si="226"/>
        <v>2364.7456000000002</v>
      </c>
      <c r="AD84" s="703"/>
      <c r="AE84" s="703"/>
      <c r="AF84" s="703"/>
      <c r="AG84" s="703"/>
      <c r="AH84" s="703"/>
      <c r="AI84" s="703"/>
      <c r="AJ84" s="703"/>
      <c r="AK84" s="703"/>
      <c r="AL84" s="703"/>
      <c r="AM84" s="703"/>
      <c r="AN84" s="703"/>
      <c r="AO84" s="703"/>
      <c r="AP84" s="703"/>
      <c r="AQ84" s="703"/>
      <c r="AR84" s="703"/>
      <c r="AS84" s="703"/>
      <c r="AT84" s="703"/>
      <c r="AU84" s="703"/>
      <c r="AV84" s="703"/>
      <c r="AW84" s="703"/>
      <c r="AX84" s="703"/>
      <c r="AY84" s="703"/>
      <c r="AZ84" s="703"/>
      <c r="BA84" s="703"/>
      <c r="BB84" s="703"/>
      <c r="BC84" s="703"/>
      <c r="BD84" s="703"/>
      <c r="BE84" s="703"/>
      <c r="BF84" s="703"/>
      <c r="BG84" s="703"/>
      <c r="BH84" s="703"/>
      <c r="BI84" s="703"/>
      <c r="BJ84" s="703"/>
      <c r="BK84" s="703"/>
      <c r="BL84" s="703"/>
      <c r="BM84" s="703"/>
      <c r="BN84" s="703"/>
      <c r="BO84" s="703"/>
      <c r="BP84" s="703"/>
      <c r="BQ84" s="703"/>
      <c r="BR84" s="703"/>
      <c r="BS84" s="703"/>
      <c r="BT84" s="703"/>
      <c r="BU84" s="703"/>
      <c r="BV84" s="703"/>
      <c r="BW84" s="703"/>
      <c r="BX84" s="703"/>
      <c r="BY84" s="703"/>
      <c r="BZ84" s="703"/>
      <c r="CA84" s="703"/>
      <c r="CB84" s="703"/>
      <c r="CC84" s="703"/>
      <c r="CD84" s="703"/>
      <c r="CE84" s="703"/>
      <c r="CF84" s="703"/>
      <c r="CG84" s="703"/>
      <c r="CH84" s="703"/>
      <c r="CI84" s="703"/>
      <c r="CJ84" s="703"/>
      <c r="CK84" s="703"/>
      <c r="CL84" s="703"/>
      <c r="CM84" s="703"/>
      <c r="CN84" s="703"/>
      <c r="CO84" s="703"/>
      <c r="CP84" s="703"/>
      <c r="CQ84" s="703"/>
      <c r="CR84" s="703"/>
      <c r="CS84" s="703"/>
      <c r="CT84" s="703"/>
      <c r="CU84" s="703"/>
      <c r="CV84" s="703"/>
      <c r="CW84" s="703"/>
      <c r="CX84" s="703"/>
      <c r="CY84" s="703"/>
      <c r="CZ84" s="703"/>
      <c r="DA84" s="703"/>
      <c r="DB84" s="703"/>
      <c r="DC84" s="703"/>
      <c r="DD84" s="703"/>
      <c r="DE84" s="703"/>
      <c r="DF84" s="703"/>
      <c r="DG84" s="703"/>
      <c r="DH84" s="703"/>
      <c r="DI84" s="703"/>
      <c r="DJ84" s="703"/>
      <c r="DK84" s="703"/>
      <c r="DL84" s="703"/>
      <c r="DM84" s="703"/>
      <c r="DN84" s="703"/>
      <c r="DO84" s="703"/>
      <c r="DP84" s="703"/>
      <c r="DQ84" s="703"/>
      <c r="DR84" s="703"/>
      <c r="DS84" s="703"/>
      <c r="DT84" s="703"/>
      <c r="DU84" s="703"/>
      <c r="DV84" s="703"/>
      <c r="DW84" s="703"/>
      <c r="DX84" s="703"/>
      <c r="DY84" s="703"/>
      <c r="DZ84" s="703"/>
      <c r="EA84" s="703"/>
      <c r="EB84" s="703"/>
      <c r="EC84" s="703"/>
      <c r="ED84" s="703"/>
      <c r="EE84" s="703"/>
      <c r="EF84" s="703"/>
      <c r="EG84" s="703"/>
      <c r="EH84" s="703"/>
      <c r="EI84" s="703"/>
      <c r="EJ84" s="703"/>
      <c r="EK84" s="703"/>
      <c r="EL84" s="703"/>
      <c r="EM84" s="703"/>
      <c r="EN84" s="703"/>
      <c r="EO84" s="703"/>
      <c r="EP84" s="703"/>
      <c r="EQ84" s="703"/>
      <c r="ER84" s="703"/>
      <c r="ES84" s="703"/>
      <c r="ET84" s="703"/>
      <c r="EU84" s="703"/>
      <c r="EV84" s="703"/>
      <c r="EW84" s="703"/>
      <c r="EX84" s="703"/>
      <c r="EY84" s="703"/>
      <c r="EZ84" s="703"/>
      <c r="FA84" s="703"/>
      <c r="FB84" s="703"/>
      <c r="FC84" s="703"/>
      <c r="FD84" s="703"/>
      <c r="FE84" s="703"/>
      <c r="FF84" s="703"/>
      <c r="FG84" s="703"/>
      <c r="FH84" s="703"/>
      <c r="FI84" s="703"/>
      <c r="FJ84" s="703"/>
      <c r="FK84" s="703"/>
      <c r="FL84" s="703"/>
      <c r="FM84" s="703"/>
      <c r="FN84" s="703"/>
      <c r="FO84" s="703"/>
      <c r="FP84" s="703"/>
      <c r="FQ84" s="703"/>
      <c r="FR84" s="703"/>
      <c r="FS84" s="703"/>
      <c r="FT84" s="703"/>
      <c r="FU84" s="703"/>
      <c r="FV84" s="703"/>
      <c r="FW84" s="703"/>
      <c r="FX84" s="703"/>
      <c r="FY84" s="704"/>
    </row>
    <row r="85" spans="1:181" s="705" customFormat="1" ht="28.5">
      <c r="A85" s="731" t="s">
        <v>1153</v>
      </c>
      <c r="B85" s="828">
        <v>91935</v>
      </c>
      <c r="C85" s="805" t="s">
        <v>1117</v>
      </c>
      <c r="D85" s="739" t="s">
        <v>662</v>
      </c>
      <c r="E85" s="742">
        <v>80</v>
      </c>
      <c r="F85" s="807">
        <v>14.03</v>
      </c>
      <c r="G85" s="801">
        <f t="shared" si="227"/>
        <v>17.992072</v>
      </c>
      <c r="H85" s="807">
        <f t="shared" si="213"/>
        <v>1439.3657600000001</v>
      </c>
      <c r="I85" s="686">
        <f t="shared" si="196"/>
        <v>0</v>
      </c>
      <c r="J85" s="603">
        <f t="shared" si="214"/>
        <v>0</v>
      </c>
      <c r="K85" s="612">
        <f t="shared" si="197"/>
        <v>0</v>
      </c>
      <c r="L85" s="608">
        <f t="shared" si="215"/>
        <v>0</v>
      </c>
      <c r="M85" s="516">
        <f t="shared" si="216"/>
        <v>0</v>
      </c>
      <c r="N85" s="516">
        <f t="shared" si="217"/>
        <v>0</v>
      </c>
      <c r="O85" s="517">
        <f t="shared" si="218"/>
        <v>0</v>
      </c>
      <c r="P85" s="518">
        <f t="shared" si="219"/>
        <v>0</v>
      </c>
      <c r="Q85" s="516">
        <f t="shared" si="220"/>
        <v>0</v>
      </c>
      <c r="R85" s="517">
        <f t="shared" si="221"/>
        <v>0</v>
      </c>
      <c r="S85" s="516">
        <f t="shared" si="222"/>
        <v>0</v>
      </c>
      <c r="T85" s="516">
        <f t="shared" si="204"/>
        <v>0</v>
      </c>
      <c r="U85" s="688">
        <f t="shared" si="223"/>
        <v>100</v>
      </c>
      <c r="V85" s="516">
        <f t="shared" si="206"/>
        <v>80</v>
      </c>
      <c r="W85" s="516">
        <f t="shared" si="207"/>
        <v>1122.3999999999999</v>
      </c>
      <c r="X85" s="515">
        <f t="shared" si="208"/>
        <v>1</v>
      </c>
      <c r="Y85" s="636">
        <f t="shared" si="224"/>
        <v>80</v>
      </c>
      <c r="Z85" s="603">
        <f t="shared" si="209"/>
        <v>0</v>
      </c>
      <c r="AA85" s="702">
        <f t="shared" si="210"/>
        <v>1</v>
      </c>
      <c r="AB85" s="516">
        <f t="shared" si="225"/>
        <v>80</v>
      </c>
      <c r="AC85" s="622">
        <f t="shared" si="226"/>
        <v>1439.3657600000001</v>
      </c>
      <c r="AD85" s="703"/>
      <c r="AE85" s="703"/>
      <c r="AF85" s="703"/>
      <c r="AG85" s="703"/>
      <c r="AH85" s="703"/>
      <c r="AI85" s="703"/>
      <c r="AJ85" s="703"/>
      <c r="AK85" s="703"/>
      <c r="AL85" s="703"/>
      <c r="AM85" s="703"/>
      <c r="AN85" s="703"/>
      <c r="AO85" s="703"/>
      <c r="AP85" s="703"/>
      <c r="AQ85" s="703"/>
      <c r="AR85" s="703"/>
      <c r="AS85" s="703"/>
      <c r="AT85" s="703"/>
      <c r="AU85" s="703"/>
      <c r="AV85" s="703"/>
      <c r="AW85" s="703"/>
      <c r="AX85" s="703"/>
      <c r="AY85" s="703"/>
      <c r="AZ85" s="703"/>
      <c r="BA85" s="703"/>
      <c r="BB85" s="703"/>
      <c r="BC85" s="703"/>
      <c r="BD85" s="703"/>
      <c r="BE85" s="703"/>
      <c r="BF85" s="703"/>
      <c r="BG85" s="703"/>
      <c r="BH85" s="703"/>
      <c r="BI85" s="703"/>
      <c r="BJ85" s="703"/>
      <c r="BK85" s="703"/>
      <c r="BL85" s="703"/>
      <c r="BM85" s="703"/>
      <c r="BN85" s="703"/>
      <c r="BO85" s="703"/>
      <c r="BP85" s="703"/>
      <c r="BQ85" s="703"/>
      <c r="BR85" s="703"/>
      <c r="BS85" s="703"/>
      <c r="BT85" s="703"/>
      <c r="BU85" s="703"/>
      <c r="BV85" s="703"/>
      <c r="BW85" s="703"/>
      <c r="BX85" s="703"/>
      <c r="BY85" s="703"/>
      <c r="BZ85" s="703"/>
      <c r="CA85" s="703"/>
      <c r="CB85" s="703"/>
      <c r="CC85" s="703"/>
      <c r="CD85" s="703"/>
      <c r="CE85" s="703"/>
      <c r="CF85" s="703"/>
      <c r="CG85" s="703"/>
      <c r="CH85" s="703"/>
      <c r="CI85" s="703"/>
      <c r="CJ85" s="703"/>
      <c r="CK85" s="703"/>
      <c r="CL85" s="703"/>
      <c r="CM85" s="703"/>
      <c r="CN85" s="703"/>
      <c r="CO85" s="703"/>
      <c r="CP85" s="703"/>
      <c r="CQ85" s="703"/>
      <c r="CR85" s="703"/>
      <c r="CS85" s="703"/>
      <c r="CT85" s="703"/>
      <c r="CU85" s="703"/>
      <c r="CV85" s="703"/>
      <c r="CW85" s="703"/>
      <c r="CX85" s="703"/>
      <c r="CY85" s="703"/>
      <c r="CZ85" s="703"/>
      <c r="DA85" s="703"/>
      <c r="DB85" s="703"/>
      <c r="DC85" s="703"/>
      <c r="DD85" s="703"/>
      <c r="DE85" s="703"/>
      <c r="DF85" s="703"/>
      <c r="DG85" s="703"/>
      <c r="DH85" s="703"/>
      <c r="DI85" s="703"/>
      <c r="DJ85" s="703"/>
      <c r="DK85" s="703"/>
      <c r="DL85" s="703"/>
      <c r="DM85" s="703"/>
      <c r="DN85" s="703"/>
      <c r="DO85" s="703"/>
      <c r="DP85" s="703"/>
      <c r="DQ85" s="703"/>
      <c r="DR85" s="703"/>
      <c r="DS85" s="703"/>
      <c r="DT85" s="703"/>
      <c r="DU85" s="703"/>
      <c r="DV85" s="703"/>
      <c r="DW85" s="703"/>
      <c r="DX85" s="703"/>
      <c r="DY85" s="703"/>
      <c r="DZ85" s="703"/>
      <c r="EA85" s="703"/>
      <c r="EB85" s="703"/>
      <c r="EC85" s="703"/>
      <c r="ED85" s="703"/>
      <c r="EE85" s="703"/>
      <c r="EF85" s="703"/>
      <c r="EG85" s="703"/>
      <c r="EH85" s="703"/>
      <c r="EI85" s="703"/>
      <c r="EJ85" s="703"/>
      <c r="EK85" s="703"/>
      <c r="EL85" s="703"/>
      <c r="EM85" s="703"/>
      <c r="EN85" s="703"/>
      <c r="EO85" s="703"/>
      <c r="EP85" s="703"/>
      <c r="EQ85" s="703"/>
      <c r="ER85" s="703"/>
      <c r="ES85" s="703"/>
      <c r="ET85" s="703"/>
      <c r="EU85" s="703"/>
      <c r="EV85" s="703"/>
      <c r="EW85" s="703"/>
      <c r="EX85" s="703"/>
      <c r="EY85" s="703"/>
      <c r="EZ85" s="703"/>
      <c r="FA85" s="703"/>
      <c r="FB85" s="703"/>
      <c r="FC85" s="703"/>
      <c r="FD85" s="703"/>
      <c r="FE85" s="703"/>
      <c r="FF85" s="703"/>
      <c r="FG85" s="703"/>
      <c r="FH85" s="703"/>
      <c r="FI85" s="703"/>
      <c r="FJ85" s="703"/>
      <c r="FK85" s="703"/>
      <c r="FL85" s="703"/>
      <c r="FM85" s="703"/>
      <c r="FN85" s="703"/>
      <c r="FO85" s="703"/>
      <c r="FP85" s="703"/>
      <c r="FQ85" s="703"/>
      <c r="FR85" s="703"/>
      <c r="FS85" s="703"/>
      <c r="FT85" s="703"/>
      <c r="FU85" s="703"/>
      <c r="FV85" s="703"/>
      <c r="FW85" s="703"/>
      <c r="FX85" s="703"/>
      <c r="FY85" s="704"/>
    </row>
    <row r="86" spans="1:181" s="705" customFormat="1" ht="28.5">
      <c r="A86" s="731" t="s">
        <v>1154</v>
      </c>
      <c r="B86" s="828">
        <v>92984</v>
      </c>
      <c r="C86" s="805" t="s">
        <v>1116</v>
      </c>
      <c r="D86" s="739" t="s">
        <v>673</v>
      </c>
      <c r="E86" s="742">
        <v>96</v>
      </c>
      <c r="F86" s="807">
        <v>15.47</v>
      </c>
      <c r="G86" s="801">
        <f t="shared" si="227"/>
        <v>19.838728</v>
      </c>
      <c r="H86" s="807">
        <f t="shared" si="213"/>
        <v>1904.5178879999999</v>
      </c>
      <c r="I86" s="686">
        <f t="shared" si="196"/>
        <v>0</v>
      </c>
      <c r="J86" s="603">
        <f t="shared" si="214"/>
        <v>0</v>
      </c>
      <c r="K86" s="612">
        <f t="shared" si="197"/>
        <v>0</v>
      </c>
      <c r="L86" s="608">
        <f t="shared" si="215"/>
        <v>0</v>
      </c>
      <c r="M86" s="516">
        <f t="shared" si="216"/>
        <v>0</v>
      </c>
      <c r="N86" s="516">
        <f t="shared" si="217"/>
        <v>0</v>
      </c>
      <c r="O86" s="517">
        <f t="shared" si="218"/>
        <v>0</v>
      </c>
      <c r="P86" s="518">
        <f t="shared" si="219"/>
        <v>0</v>
      </c>
      <c r="Q86" s="516">
        <f t="shared" si="220"/>
        <v>0</v>
      </c>
      <c r="R86" s="517">
        <f t="shared" si="221"/>
        <v>0</v>
      </c>
      <c r="S86" s="516">
        <f t="shared" si="222"/>
        <v>0</v>
      </c>
      <c r="T86" s="516">
        <f t="shared" si="204"/>
        <v>0</v>
      </c>
      <c r="U86" s="688">
        <f t="shared" si="223"/>
        <v>100</v>
      </c>
      <c r="V86" s="516">
        <f t="shared" si="206"/>
        <v>96</v>
      </c>
      <c r="W86" s="516">
        <f t="shared" si="207"/>
        <v>1485.1200000000001</v>
      </c>
      <c r="X86" s="515">
        <f t="shared" si="208"/>
        <v>1</v>
      </c>
      <c r="Y86" s="636">
        <f t="shared" si="224"/>
        <v>96</v>
      </c>
      <c r="Z86" s="603">
        <f t="shared" si="209"/>
        <v>0</v>
      </c>
      <c r="AA86" s="702">
        <f t="shared" si="210"/>
        <v>1</v>
      </c>
      <c r="AB86" s="516">
        <f t="shared" si="225"/>
        <v>96</v>
      </c>
      <c r="AC86" s="622">
        <f t="shared" si="226"/>
        <v>1904.5178879999999</v>
      </c>
      <c r="AD86" s="703"/>
      <c r="AE86" s="703"/>
      <c r="AF86" s="703"/>
      <c r="AG86" s="703"/>
      <c r="AH86" s="703"/>
      <c r="AI86" s="703"/>
      <c r="AJ86" s="703"/>
      <c r="AK86" s="703"/>
      <c r="AL86" s="703"/>
      <c r="AM86" s="703"/>
      <c r="AN86" s="703"/>
      <c r="AO86" s="703"/>
      <c r="AP86" s="703"/>
      <c r="AQ86" s="703"/>
      <c r="AR86" s="703"/>
      <c r="AS86" s="703"/>
      <c r="AT86" s="703"/>
      <c r="AU86" s="703"/>
      <c r="AV86" s="703"/>
      <c r="AW86" s="703"/>
      <c r="AX86" s="703"/>
      <c r="AY86" s="703"/>
      <c r="AZ86" s="703"/>
      <c r="BA86" s="703"/>
      <c r="BB86" s="703"/>
      <c r="BC86" s="703"/>
      <c r="BD86" s="703"/>
      <c r="BE86" s="703"/>
      <c r="BF86" s="703"/>
      <c r="BG86" s="703"/>
      <c r="BH86" s="703"/>
      <c r="BI86" s="703"/>
      <c r="BJ86" s="703"/>
      <c r="BK86" s="703"/>
      <c r="BL86" s="703"/>
      <c r="BM86" s="703"/>
      <c r="BN86" s="703"/>
      <c r="BO86" s="703"/>
      <c r="BP86" s="703"/>
      <c r="BQ86" s="703"/>
      <c r="BR86" s="703"/>
      <c r="BS86" s="703"/>
      <c r="BT86" s="703"/>
      <c r="BU86" s="703"/>
      <c r="BV86" s="703"/>
      <c r="BW86" s="703"/>
      <c r="BX86" s="703"/>
      <c r="BY86" s="703"/>
      <c r="BZ86" s="703"/>
      <c r="CA86" s="703"/>
      <c r="CB86" s="703"/>
      <c r="CC86" s="703"/>
      <c r="CD86" s="703"/>
      <c r="CE86" s="703"/>
      <c r="CF86" s="703"/>
      <c r="CG86" s="703"/>
      <c r="CH86" s="703"/>
      <c r="CI86" s="703"/>
      <c r="CJ86" s="703"/>
      <c r="CK86" s="703"/>
      <c r="CL86" s="703"/>
      <c r="CM86" s="703"/>
      <c r="CN86" s="703"/>
      <c r="CO86" s="703"/>
      <c r="CP86" s="703"/>
      <c r="CQ86" s="703"/>
      <c r="CR86" s="703"/>
      <c r="CS86" s="703"/>
      <c r="CT86" s="703"/>
      <c r="CU86" s="703"/>
      <c r="CV86" s="703"/>
      <c r="CW86" s="703"/>
      <c r="CX86" s="703"/>
      <c r="CY86" s="703"/>
      <c r="CZ86" s="703"/>
      <c r="DA86" s="703"/>
      <c r="DB86" s="703"/>
      <c r="DC86" s="703"/>
      <c r="DD86" s="703"/>
      <c r="DE86" s="703"/>
      <c r="DF86" s="703"/>
      <c r="DG86" s="703"/>
      <c r="DH86" s="703"/>
      <c r="DI86" s="703"/>
      <c r="DJ86" s="703"/>
      <c r="DK86" s="703"/>
      <c r="DL86" s="703"/>
      <c r="DM86" s="703"/>
      <c r="DN86" s="703"/>
      <c r="DO86" s="703"/>
      <c r="DP86" s="703"/>
      <c r="DQ86" s="703"/>
      <c r="DR86" s="703"/>
      <c r="DS86" s="703"/>
      <c r="DT86" s="703"/>
      <c r="DU86" s="703"/>
      <c r="DV86" s="703"/>
      <c r="DW86" s="703"/>
      <c r="DX86" s="703"/>
      <c r="DY86" s="703"/>
      <c r="DZ86" s="703"/>
      <c r="EA86" s="703"/>
      <c r="EB86" s="703"/>
      <c r="EC86" s="703"/>
      <c r="ED86" s="703"/>
      <c r="EE86" s="703"/>
      <c r="EF86" s="703"/>
      <c r="EG86" s="703"/>
      <c r="EH86" s="703"/>
      <c r="EI86" s="703"/>
      <c r="EJ86" s="703"/>
      <c r="EK86" s="703"/>
      <c r="EL86" s="703"/>
      <c r="EM86" s="703"/>
      <c r="EN86" s="703"/>
      <c r="EO86" s="703"/>
      <c r="EP86" s="703"/>
      <c r="EQ86" s="703"/>
      <c r="ER86" s="703"/>
      <c r="ES86" s="703"/>
      <c r="ET86" s="703"/>
      <c r="EU86" s="703"/>
      <c r="EV86" s="703"/>
      <c r="EW86" s="703"/>
      <c r="EX86" s="703"/>
      <c r="EY86" s="703"/>
      <c r="EZ86" s="703"/>
      <c r="FA86" s="703"/>
      <c r="FB86" s="703"/>
      <c r="FC86" s="703"/>
      <c r="FD86" s="703"/>
      <c r="FE86" s="703"/>
      <c r="FF86" s="703"/>
      <c r="FG86" s="703"/>
      <c r="FH86" s="703"/>
      <c r="FI86" s="703"/>
      <c r="FJ86" s="703"/>
      <c r="FK86" s="703"/>
      <c r="FL86" s="703"/>
      <c r="FM86" s="703"/>
      <c r="FN86" s="703"/>
      <c r="FO86" s="703"/>
      <c r="FP86" s="703"/>
      <c r="FQ86" s="703"/>
      <c r="FR86" s="703"/>
      <c r="FS86" s="703"/>
      <c r="FT86" s="703"/>
      <c r="FU86" s="703"/>
      <c r="FV86" s="703"/>
      <c r="FW86" s="703"/>
      <c r="FX86" s="703"/>
      <c r="FY86" s="704"/>
    </row>
    <row r="87" spans="1:181" s="705" customFormat="1" ht="28.5">
      <c r="A87" s="731" t="s">
        <v>1155</v>
      </c>
      <c r="B87" s="828">
        <v>92985</v>
      </c>
      <c r="C87" s="805" t="s">
        <v>1119</v>
      </c>
      <c r="D87" s="739" t="s">
        <v>673</v>
      </c>
      <c r="E87" s="742">
        <v>84</v>
      </c>
      <c r="F87" s="807">
        <v>20.25</v>
      </c>
      <c r="G87" s="801">
        <f t="shared" si="227"/>
        <v>25.968599999999999</v>
      </c>
      <c r="H87" s="807">
        <f t="shared" si="213"/>
        <v>2181.3624</v>
      </c>
      <c r="I87" s="686">
        <f t="shared" si="196"/>
        <v>0</v>
      </c>
      <c r="J87" s="603">
        <f t="shared" si="214"/>
        <v>0</v>
      </c>
      <c r="K87" s="612">
        <f t="shared" si="197"/>
        <v>0</v>
      </c>
      <c r="L87" s="608">
        <f t="shared" si="215"/>
        <v>0</v>
      </c>
      <c r="M87" s="516">
        <f t="shared" si="216"/>
        <v>0</v>
      </c>
      <c r="N87" s="516">
        <f t="shared" si="217"/>
        <v>0</v>
      </c>
      <c r="O87" s="517">
        <f t="shared" si="218"/>
        <v>0</v>
      </c>
      <c r="P87" s="518">
        <f t="shared" si="219"/>
        <v>0</v>
      </c>
      <c r="Q87" s="516">
        <f t="shared" si="220"/>
        <v>0</v>
      </c>
      <c r="R87" s="517">
        <f t="shared" si="221"/>
        <v>0</v>
      </c>
      <c r="S87" s="516">
        <f t="shared" si="222"/>
        <v>0</v>
      </c>
      <c r="T87" s="516">
        <f t="shared" si="204"/>
        <v>0</v>
      </c>
      <c r="U87" s="688">
        <f t="shared" si="223"/>
        <v>100</v>
      </c>
      <c r="V87" s="516">
        <f t="shared" si="206"/>
        <v>84</v>
      </c>
      <c r="W87" s="516">
        <f t="shared" si="207"/>
        <v>1701</v>
      </c>
      <c r="X87" s="515">
        <f t="shared" si="208"/>
        <v>1</v>
      </c>
      <c r="Y87" s="636">
        <f t="shared" si="224"/>
        <v>84</v>
      </c>
      <c r="Z87" s="603">
        <f t="shared" si="209"/>
        <v>0</v>
      </c>
      <c r="AA87" s="702">
        <f t="shared" si="210"/>
        <v>1</v>
      </c>
      <c r="AB87" s="516">
        <f t="shared" si="225"/>
        <v>84</v>
      </c>
      <c r="AC87" s="622">
        <f t="shared" si="226"/>
        <v>2181.3624</v>
      </c>
      <c r="AD87" s="703"/>
      <c r="AE87" s="703"/>
      <c r="AF87" s="703"/>
      <c r="AG87" s="703"/>
      <c r="AH87" s="703"/>
      <c r="AI87" s="703"/>
      <c r="AJ87" s="703"/>
      <c r="AK87" s="703"/>
      <c r="AL87" s="703"/>
      <c r="AM87" s="703"/>
      <c r="AN87" s="703"/>
      <c r="AO87" s="703"/>
      <c r="AP87" s="703"/>
      <c r="AQ87" s="703"/>
      <c r="AR87" s="703"/>
      <c r="AS87" s="703"/>
      <c r="AT87" s="703"/>
      <c r="AU87" s="703"/>
      <c r="AV87" s="703"/>
      <c r="AW87" s="703"/>
      <c r="AX87" s="703"/>
      <c r="AY87" s="703"/>
      <c r="AZ87" s="703"/>
      <c r="BA87" s="703"/>
      <c r="BB87" s="703"/>
      <c r="BC87" s="703"/>
      <c r="BD87" s="703"/>
      <c r="BE87" s="703"/>
      <c r="BF87" s="703"/>
      <c r="BG87" s="703"/>
      <c r="BH87" s="703"/>
      <c r="BI87" s="703"/>
      <c r="BJ87" s="703"/>
      <c r="BK87" s="703"/>
      <c r="BL87" s="703"/>
      <c r="BM87" s="703"/>
      <c r="BN87" s="703"/>
      <c r="BO87" s="703"/>
      <c r="BP87" s="703"/>
      <c r="BQ87" s="703"/>
      <c r="BR87" s="703"/>
      <c r="BS87" s="703"/>
      <c r="BT87" s="703"/>
      <c r="BU87" s="703"/>
      <c r="BV87" s="703"/>
      <c r="BW87" s="703"/>
      <c r="BX87" s="703"/>
      <c r="BY87" s="703"/>
      <c r="BZ87" s="703"/>
      <c r="CA87" s="703"/>
      <c r="CB87" s="703"/>
      <c r="CC87" s="703"/>
      <c r="CD87" s="703"/>
      <c r="CE87" s="703"/>
      <c r="CF87" s="703"/>
      <c r="CG87" s="703"/>
      <c r="CH87" s="703"/>
      <c r="CI87" s="703"/>
      <c r="CJ87" s="703"/>
      <c r="CK87" s="703"/>
      <c r="CL87" s="703"/>
      <c r="CM87" s="703"/>
      <c r="CN87" s="703"/>
      <c r="CO87" s="703"/>
      <c r="CP87" s="703"/>
      <c r="CQ87" s="703"/>
      <c r="CR87" s="703"/>
      <c r="CS87" s="703"/>
      <c r="CT87" s="703"/>
      <c r="CU87" s="703"/>
      <c r="CV87" s="703"/>
      <c r="CW87" s="703"/>
      <c r="CX87" s="703"/>
      <c r="CY87" s="703"/>
      <c r="CZ87" s="703"/>
      <c r="DA87" s="703"/>
      <c r="DB87" s="703"/>
      <c r="DC87" s="703"/>
      <c r="DD87" s="703"/>
      <c r="DE87" s="703"/>
      <c r="DF87" s="703"/>
      <c r="DG87" s="703"/>
      <c r="DH87" s="703"/>
      <c r="DI87" s="703"/>
      <c r="DJ87" s="703"/>
      <c r="DK87" s="703"/>
      <c r="DL87" s="703"/>
      <c r="DM87" s="703"/>
      <c r="DN87" s="703"/>
      <c r="DO87" s="703"/>
      <c r="DP87" s="703"/>
      <c r="DQ87" s="703"/>
      <c r="DR87" s="703"/>
      <c r="DS87" s="703"/>
      <c r="DT87" s="703"/>
      <c r="DU87" s="703"/>
      <c r="DV87" s="703"/>
      <c r="DW87" s="703"/>
      <c r="DX87" s="703"/>
      <c r="DY87" s="703"/>
      <c r="DZ87" s="703"/>
      <c r="EA87" s="703"/>
      <c r="EB87" s="703"/>
      <c r="EC87" s="703"/>
      <c r="ED87" s="703"/>
      <c r="EE87" s="703"/>
      <c r="EF87" s="703"/>
      <c r="EG87" s="703"/>
      <c r="EH87" s="703"/>
      <c r="EI87" s="703"/>
      <c r="EJ87" s="703"/>
      <c r="EK87" s="703"/>
      <c r="EL87" s="703"/>
      <c r="EM87" s="703"/>
      <c r="EN87" s="703"/>
      <c r="EO87" s="703"/>
      <c r="EP87" s="703"/>
      <c r="EQ87" s="703"/>
      <c r="ER87" s="703"/>
      <c r="ES87" s="703"/>
      <c r="ET87" s="703"/>
      <c r="EU87" s="703"/>
      <c r="EV87" s="703"/>
      <c r="EW87" s="703"/>
      <c r="EX87" s="703"/>
      <c r="EY87" s="703"/>
      <c r="EZ87" s="703"/>
      <c r="FA87" s="703"/>
      <c r="FB87" s="703"/>
      <c r="FC87" s="703"/>
      <c r="FD87" s="703"/>
      <c r="FE87" s="703"/>
      <c r="FF87" s="703"/>
      <c r="FG87" s="703"/>
      <c r="FH87" s="703"/>
      <c r="FI87" s="703"/>
      <c r="FJ87" s="703"/>
      <c r="FK87" s="703"/>
      <c r="FL87" s="703"/>
      <c r="FM87" s="703"/>
      <c r="FN87" s="703"/>
      <c r="FO87" s="703"/>
      <c r="FP87" s="703"/>
      <c r="FQ87" s="703"/>
      <c r="FR87" s="703"/>
      <c r="FS87" s="703"/>
      <c r="FT87" s="703"/>
      <c r="FU87" s="703"/>
      <c r="FV87" s="703"/>
      <c r="FW87" s="703"/>
      <c r="FX87" s="703"/>
      <c r="FY87" s="704"/>
    </row>
    <row r="88" spans="1:181" s="705" customFormat="1" ht="28.5">
      <c r="A88" s="731" t="s">
        <v>1156</v>
      </c>
      <c r="B88" s="828">
        <v>95777</v>
      </c>
      <c r="C88" s="805" t="s">
        <v>1120</v>
      </c>
      <c r="D88" s="739" t="s">
        <v>662</v>
      </c>
      <c r="E88" s="742">
        <v>10</v>
      </c>
      <c r="F88" s="807">
        <v>17.95</v>
      </c>
      <c r="G88" s="801">
        <f t="shared" si="227"/>
        <v>23.019079999999999</v>
      </c>
      <c r="H88" s="807">
        <f t="shared" si="213"/>
        <v>230.1908</v>
      </c>
      <c r="I88" s="686">
        <f t="shared" si="196"/>
        <v>0</v>
      </c>
      <c r="J88" s="603">
        <f t="shared" si="214"/>
        <v>0</v>
      </c>
      <c r="K88" s="612">
        <f t="shared" si="197"/>
        <v>0</v>
      </c>
      <c r="L88" s="608">
        <f t="shared" si="215"/>
        <v>0</v>
      </c>
      <c r="M88" s="516">
        <f t="shared" si="216"/>
        <v>0</v>
      </c>
      <c r="N88" s="516">
        <f t="shared" si="217"/>
        <v>0</v>
      </c>
      <c r="O88" s="517">
        <f t="shared" si="218"/>
        <v>0</v>
      </c>
      <c r="P88" s="518">
        <f t="shared" si="219"/>
        <v>0</v>
      </c>
      <c r="Q88" s="516">
        <f t="shared" si="220"/>
        <v>0</v>
      </c>
      <c r="R88" s="517">
        <f t="shared" si="221"/>
        <v>0</v>
      </c>
      <c r="S88" s="516">
        <f t="shared" si="222"/>
        <v>0</v>
      </c>
      <c r="T88" s="516">
        <f t="shared" si="204"/>
        <v>0</v>
      </c>
      <c r="U88" s="688">
        <f t="shared" si="223"/>
        <v>100</v>
      </c>
      <c r="V88" s="516">
        <f t="shared" si="206"/>
        <v>10</v>
      </c>
      <c r="W88" s="516">
        <f t="shared" si="207"/>
        <v>179.5</v>
      </c>
      <c r="X88" s="515">
        <f t="shared" si="208"/>
        <v>1</v>
      </c>
      <c r="Y88" s="636">
        <f t="shared" si="224"/>
        <v>10</v>
      </c>
      <c r="Z88" s="603">
        <f t="shared" si="209"/>
        <v>0</v>
      </c>
      <c r="AA88" s="702">
        <f t="shared" si="210"/>
        <v>1</v>
      </c>
      <c r="AB88" s="516">
        <f t="shared" si="225"/>
        <v>10</v>
      </c>
      <c r="AC88" s="622">
        <f t="shared" si="226"/>
        <v>230.1908</v>
      </c>
      <c r="AD88" s="703"/>
      <c r="AE88" s="703"/>
      <c r="AF88" s="703"/>
      <c r="AG88" s="703"/>
      <c r="AH88" s="703"/>
      <c r="AI88" s="703"/>
      <c r="AJ88" s="703"/>
      <c r="AK88" s="703"/>
      <c r="AL88" s="703"/>
      <c r="AM88" s="703"/>
      <c r="AN88" s="703"/>
      <c r="AO88" s="703"/>
      <c r="AP88" s="703"/>
      <c r="AQ88" s="703"/>
      <c r="AR88" s="703"/>
      <c r="AS88" s="703"/>
      <c r="AT88" s="703"/>
      <c r="AU88" s="703"/>
      <c r="AV88" s="703"/>
      <c r="AW88" s="703"/>
      <c r="AX88" s="703"/>
      <c r="AY88" s="703"/>
      <c r="AZ88" s="703"/>
      <c r="BA88" s="703"/>
      <c r="BB88" s="703"/>
      <c r="BC88" s="703"/>
      <c r="BD88" s="703"/>
      <c r="BE88" s="703"/>
      <c r="BF88" s="703"/>
      <c r="BG88" s="703"/>
      <c r="BH88" s="703"/>
      <c r="BI88" s="703"/>
      <c r="BJ88" s="703"/>
      <c r="BK88" s="703"/>
      <c r="BL88" s="703"/>
      <c r="BM88" s="703"/>
      <c r="BN88" s="703"/>
      <c r="BO88" s="703"/>
      <c r="BP88" s="703"/>
      <c r="BQ88" s="703"/>
      <c r="BR88" s="703"/>
      <c r="BS88" s="703"/>
      <c r="BT88" s="703"/>
      <c r="BU88" s="703"/>
      <c r="BV88" s="703"/>
      <c r="BW88" s="703"/>
      <c r="BX88" s="703"/>
      <c r="BY88" s="703"/>
      <c r="BZ88" s="703"/>
      <c r="CA88" s="703"/>
      <c r="CB88" s="703"/>
      <c r="CC88" s="703"/>
      <c r="CD88" s="703"/>
      <c r="CE88" s="703"/>
      <c r="CF88" s="703"/>
      <c r="CG88" s="703"/>
      <c r="CH88" s="703"/>
      <c r="CI88" s="703"/>
      <c r="CJ88" s="703"/>
      <c r="CK88" s="703"/>
      <c r="CL88" s="703"/>
      <c r="CM88" s="703"/>
      <c r="CN88" s="703"/>
      <c r="CO88" s="703"/>
      <c r="CP88" s="703"/>
      <c r="CQ88" s="703"/>
      <c r="CR88" s="703"/>
      <c r="CS88" s="703"/>
      <c r="CT88" s="703"/>
      <c r="CU88" s="703"/>
      <c r="CV88" s="703"/>
      <c r="CW88" s="703"/>
      <c r="CX88" s="703"/>
      <c r="CY88" s="703"/>
      <c r="CZ88" s="703"/>
      <c r="DA88" s="703"/>
      <c r="DB88" s="703"/>
      <c r="DC88" s="703"/>
      <c r="DD88" s="703"/>
      <c r="DE88" s="703"/>
      <c r="DF88" s="703"/>
      <c r="DG88" s="703"/>
      <c r="DH88" s="703"/>
      <c r="DI88" s="703"/>
      <c r="DJ88" s="703"/>
      <c r="DK88" s="703"/>
      <c r="DL88" s="703"/>
      <c r="DM88" s="703"/>
      <c r="DN88" s="703"/>
      <c r="DO88" s="703"/>
      <c r="DP88" s="703"/>
      <c r="DQ88" s="703"/>
      <c r="DR88" s="703"/>
      <c r="DS88" s="703"/>
      <c r="DT88" s="703"/>
      <c r="DU88" s="703"/>
      <c r="DV88" s="703"/>
      <c r="DW88" s="703"/>
      <c r="DX88" s="703"/>
      <c r="DY88" s="703"/>
      <c r="DZ88" s="703"/>
      <c r="EA88" s="703"/>
      <c r="EB88" s="703"/>
      <c r="EC88" s="703"/>
      <c r="ED88" s="703"/>
      <c r="EE88" s="703"/>
      <c r="EF88" s="703"/>
      <c r="EG88" s="703"/>
      <c r="EH88" s="703"/>
      <c r="EI88" s="703"/>
      <c r="EJ88" s="703"/>
      <c r="EK88" s="703"/>
      <c r="EL88" s="703"/>
      <c r="EM88" s="703"/>
      <c r="EN88" s="703"/>
      <c r="EO88" s="703"/>
      <c r="EP88" s="703"/>
      <c r="EQ88" s="703"/>
      <c r="ER88" s="703"/>
      <c r="ES88" s="703"/>
      <c r="ET88" s="703"/>
      <c r="EU88" s="703"/>
      <c r="EV88" s="703"/>
      <c r="EW88" s="703"/>
      <c r="EX88" s="703"/>
      <c r="EY88" s="703"/>
      <c r="EZ88" s="703"/>
      <c r="FA88" s="703"/>
      <c r="FB88" s="703"/>
      <c r="FC88" s="703"/>
      <c r="FD88" s="703"/>
      <c r="FE88" s="703"/>
      <c r="FF88" s="703"/>
      <c r="FG88" s="703"/>
      <c r="FH88" s="703"/>
      <c r="FI88" s="703"/>
      <c r="FJ88" s="703"/>
      <c r="FK88" s="703"/>
      <c r="FL88" s="703"/>
      <c r="FM88" s="703"/>
      <c r="FN88" s="703"/>
      <c r="FO88" s="703"/>
      <c r="FP88" s="703"/>
      <c r="FQ88" s="703"/>
      <c r="FR88" s="703"/>
      <c r="FS88" s="703"/>
      <c r="FT88" s="703"/>
      <c r="FU88" s="703"/>
      <c r="FV88" s="703"/>
      <c r="FW88" s="703"/>
      <c r="FX88" s="703"/>
      <c r="FY88" s="704"/>
    </row>
    <row r="89" spans="1:181" s="705" customFormat="1" ht="29.25" customHeight="1">
      <c r="A89" s="731" t="s">
        <v>1157</v>
      </c>
      <c r="B89" s="828">
        <v>91863</v>
      </c>
      <c r="C89" s="805" t="s">
        <v>1234</v>
      </c>
      <c r="D89" s="739" t="s">
        <v>673</v>
      </c>
      <c r="E89" s="742">
        <v>20</v>
      </c>
      <c r="F89" s="807">
        <v>6.89</v>
      </c>
      <c r="G89" s="801">
        <f t="shared" si="227"/>
        <v>8.8357359999999989</v>
      </c>
      <c r="H89" s="807">
        <f t="shared" si="213"/>
        <v>176.71471999999997</v>
      </c>
      <c r="I89" s="686">
        <f t="shared" si="196"/>
        <v>0</v>
      </c>
      <c r="J89" s="603">
        <f t="shared" si="214"/>
        <v>0</v>
      </c>
      <c r="K89" s="612">
        <f t="shared" si="197"/>
        <v>0</v>
      </c>
      <c r="L89" s="608">
        <f t="shared" si="215"/>
        <v>0</v>
      </c>
      <c r="M89" s="516">
        <f t="shared" si="216"/>
        <v>0</v>
      </c>
      <c r="N89" s="516">
        <f t="shared" si="217"/>
        <v>0</v>
      </c>
      <c r="O89" s="517">
        <f t="shared" si="218"/>
        <v>0</v>
      </c>
      <c r="P89" s="518">
        <f t="shared" si="219"/>
        <v>0</v>
      </c>
      <c r="Q89" s="516">
        <f t="shared" si="220"/>
        <v>0</v>
      </c>
      <c r="R89" s="517">
        <f t="shared" si="221"/>
        <v>0</v>
      </c>
      <c r="S89" s="516">
        <f t="shared" si="222"/>
        <v>0</v>
      </c>
      <c r="T89" s="516">
        <f t="shared" si="204"/>
        <v>0</v>
      </c>
      <c r="U89" s="688">
        <f t="shared" si="223"/>
        <v>100</v>
      </c>
      <c r="V89" s="516">
        <f t="shared" si="206"/>
        <v>20</v>
      </c>
      <c r="W89" s="516">
        <f t="shared" si="207"/>
        <v>137.79999999999998</v>
      </c>
      <c r="X89" s="515">
        <f t="shared" si="208"/>
        <v>1</v>
      </c>
      <c r="Y89" s="636">
        <f t="shared" si="224"/>
        <v>20</v>
      </c>
      <c r="Z89" s="603"/>
      <c r="AA89" s="702">
        <f t="shared" si="210"/>
        <v>1</v>
      </c>
      <c r="AB89" s="516">
        <f t="shared" si="225"/>
        <v>20</v>
      </c>
      <c r="AC89" s="622">
        <f t="shared" si="226"/>
        <v>176.71471999999997</v>
      </c>
      <c r="AD89" s="703"/>
      <c r="AE89" s="703"/>
      <c r="AF89" s="703"/>
      <c r="AG89" s="703"/>
      <c r="AH89" s="703"/>
      <c r="AI89" s="703"/>
      <c r="AJ89" s="703"/>
      <c r="AK89" s="703"/>
      <c r="AL89" s="703"/>
      <c r="AM89" s="703"/>
      <c r="AN89" s="703"/>
      <c r="AO89" s="703"/>
      <c r="AP89" s="703"/>
      <c r="AQ89" s="703"/>
      <c r="AR89" s="703"/>
      <c r="AS89" s="703"/>
      <c r="AT89" s="703"/>
      <c r="AU89" s="703"/>
      <c r="AV89" s="703"/>
      <c r="AW89" s="703"/>
      <c r="AX89" s="703"/>
      <c r="AY89" s="703"/>
      <c r="AZ89" s="703"/>
      <c r="BA89" s="703"/>
      <c r="BB89" s="703"/>
      <c r="BC89" s="703"/>
      <c r="BD89" s="703"/>
      <c r="BE89" s="703"/>
      <c r="BF89" s="703"/>
      <c r="BG89" s="703"/>
      <c r="BH89" s="703"/>
      <c r="BI89" s="703"/>
      <c r="BJ89" s="703"/>
      <c r="BK89" s="703"/>
      <c r="BL89" s="703"/>
      <c r="BM89" s="703"/>
      <c r="BN89" s="703"/>
      <c r="BO89" s="703"/>
      <c r="BP89" s="703"/>
      <c r="BQ89" s="703"/>
      <c r="BR89" s="703"/>
      <c r="BS89" s="703"/>
      <c r="BT89" s="703"/>
      <c r="BU89" s="703"/>
      <c r="BV89" s="703"/>
      <c r="BW89" s="703"/>
      <c r="BX89" s="703"/>
      <c r="BY89" s="703"/>
      <c r="BZ89" s="703"/>
      <c r="CA89" s="703"/>
      <c r="CB89" s="703"/>
      <c r="CC89" s="703"/>
      <c r="CD89" s="703"/>
      <c r="CE89" s="703"/>
      <c r="CF89" s="703"/>
      <c r="CG89" s="703"/>
      <c r="CH89" s="703"/>
      <c r="CI89" s="703"/>
      <c r="CJ89" s="703"/>
      <c r="CK89" s="703"/>
      <c r="CL89" s="703"/>
      <c r="CM89" s="703"/>
      <c r="CN89" s="703"/>
      <c r="CO89" s="703"/>
      <c r="CP89" s="703"/>
      <c r="CQ89" s="703"/>
      <c r="CR89" s="703"/>
      <c r="CS89" s="703"/>
      <c r="CT89" s="703"/>
      <c r="CU89" s="703"/>
      <c r="CV89" s="703"/>
      <c r="CW89" s="703"/>
      <c r="CX89" s="703"/>
      <c r="CY89" s="703"/>
      <c r="CZ89" s="703"/>
      <c r="DA89" s="703"/>
      <c r="DB89" s="703"/>
      <c r="DC89" s="703"/>
      <c r="DD89" s="703"/>
      <c r="DE89" s="703"/>
      <c r="DF89" s="703"/>
      <c r="DG89" s="703"/>
      <c r="DH89" s="703"/>
      <c r="DI89" s="703"/>
      <c r="DJ89" s="703"/>
      <c r="DK89" s="703"/>
      <c r="DL89" s="703"/>
      <c r="DM89" s="703"/>
      <c r="DN89" s="703"/>
      <c r="DO89" s="703"/>
      <c r="DP89" s="703"/>
      <c r="DQ89" s="703"/>
      <c r="DR89" s="703"/>
      <c r="DS89" s="703"/>
      <c r="DT89" s="703"/>
      <c r="DU89" s="703"/>
      <c r="DV89" s="703"/>
      <c r="DW89" s="703"/>
      <c r="DX89" s="703"/>
      <c r="DY89" s="703"/>
      <c r="DZ89" s="703"/>
      <c r="EA89" s="703"/>
      <c r="EB89" s="703"/>
      <c r="EC89" s="703"/>
      <c r="ED89" s="703"/>
      <c r="EE89" s="703"/>
      <c r="EF89" s="703"/>
      <c r="EG89" s="703"/>
      <c r="EH89" s="703"/>
      <c r="EI89" s="703"/>
      <c r="EJ89" s="703"/>
      <c r="EK89" s="703"/>
      <c r="EL89" s="703"/>
      <c r="EM89" s="703"/>
      <c r="EN89" s="703"/>
      <c r="EO89" s="703"/>
      <c r="EP89" s="703"/>
      <c r="EQ89" s="703"/>
      <c r="ER89" s="703"/>
      <c r="ES89" s="703"/>
      <c r="ET89" s="703"/>
      <c r="EU89" s="703"/>
      <c r="EV89" s="703"/>
      <c r="EW89" s="703"/>
      <c r="EX89" s="703"/>
      <c r="EY89" s="703"/>
      <c r="EZ89" s="703"/>
      <c r="FA89" s="703"/>
      <c r="FB89" s="703"/>
      <c r="FC89" s="703"/>
      <c r="FD89" s="703"/>
      <c r="FE89" s="703"/>
      <c r="FF89" s="703"/>
      <c r="FG89" s="703"/>
      <c r="FH89" s="703"/>
      <c r="FI89" s="703"/>
      <c r="FJ89" s="703"/>
      <c r="FK89" s="703"/>
      <c r="FL89" s="703"/>
      <c r="FM89" s="703"/>
      <c r="FN89" s="703"/>
      <c r="FO89" s="703"/>
      <c r="FP89" s="703"/>
      <c r="FQ89" s="703"/>
      <c r="FR89" s="703"/>
      <c r="FS89" s="703"/>
      <c r="FT89" s="703"/>
      <c r="FU89" s="703"/>
      <c r="FV89" s="703"/>
      <c r="FW89" s="703"/>
      <c r="FX89" s="703"/>
      <c r="FY89" s="704"/>
    </row>
    <row r="90" spans="1:181" s="705" customFormat="1" ht="28.5">
      <c r="A90" s="731" t="s">
        <v>1158</v>
      </c>
      <c r="B90" s="828">
        <v>91834</v>
      </c>
      <c r="C90" s="805" t="s">
        <v>1232</v>
      </c>
      <c r="D90" s="739" t="s">
        <v>673</v>
      </c>
      <c r="E90" s="742">
        <v>90</v>
      </c>
      <c r="F90" s="807">
        <v>5.54</v>
      </c>
      <c r="G90" s="801">
        <f t="shared" si="227"/>
        <v>7.1044960000000001</v>
      </c>
      <c r="H90" s="807">
        <f t="shared" si="213"/>
        <v>639.40463999999997</v>
      </c>
      <c r="I90" s="686">
        <f t="shared" si="196"/>
        <v>0</v>
      </c>
      <c r="J90" s="603">
        <f t="shared" si="214"/>
        <v>0</v>
      </c>
      <c r="K90" s="612">
        <f t="shared" si="197"/>
        <v>0</v>
      </c>
      <c r="L90" s="608">
        <f t="shared" si="215"/>
        <v>0</v>
      </c>
      <c r="M90" s="516">
        <f t="shared" si="216"/>
        <v>0</v>
      </c>
      <c r="N90" s="516">
        <f t="shared" si="217"/>
        <v>0</v>
      </c>
      <c r="O90" s="517">
        <f t="shared" si="218"/>
        <v>0</v>
      </c>
      <c r="P90" s="518">
        <f t="shared" si="219"/>
        <v>0</v>
      </c>
      <c r="Q90" s="516">
        <f t="shared" si="220"/>
        <v>0</v>
      </c>
      <c r="R90" s="517">
        <f t="shared" si="221"/>
        <v>0</v>
      </c>
      <c r="S90" s="516">
        <f t="shared" si="222"/>
        <v>0</v>
      </c>
      <c r="T90" s="516">
        <f t="shared" si="204"/>
        <v>0</v>
      </c>
      <c r="U90" s="688">
        <f t="shared" si="223"/>
        <v>100</v>
      </c>
      <c r="V90" s="516">
        <f t="shared" si="206"/>
        <v>90</v>
      </c>
      <c r="W90" s="516">
        <f t="shared" si="207"/>
        <v>498.6</v>
      </c>
      <c r="X90" s="515">
        <f t="shared" si="208"/>
        <v>1</v>
      </c>
      <c r="Y90" s="636">
        <f t="shared" si="224"/>
        <v>90</v>
      </c>
      <c r="Z90" s="603">
        <f t="shared" ref="Z90:Z96" si="228">Y90*H223</f>
        <v>0</v>
      </c>
      <c r="AA90" s="702">
        <f t="shared" si="210"/>
        <v>1</v>
      </c>
      <c r="AB90" s="516">
        <f t="shared" si="225"/>
        <v>90</v>
      </c>
      <c r="AC90" s="622">
        <f t="shared" si="226"/>
        <v>639.40463999999997</v>
      </c>
      <c r="AD90" s="703"/>
      <c r="AE90" s="703"/>
      <c r="AF90" s="703"/>
      <c r="AG90" s="703"/>
      <c r="AH90" s="703"/>
      <c r="AI90" s="703"/>
      <c r="AJ90" s="703"/>
      <c r="AK90" s="703"/>
      <c r="AL90" s="703"/>
      <c r="AM90" s="703"/>
      <c r="AN90" s="703"/>
      <c r="AO90" s="703"/>
      <c r="AP90" s="703"/>
      <c r="AQ90" s="703"/>
      <c r="AR90" s="703"/>
      <c r="AS90" s="703"/>
      <c r="AT90" s="703"/>
      <c r="AU90" s="703"/>
      <c r="AV90" s="703"/>
      <c r="AW90" s="703"/>
      <c r="AX90" s="703"/>
      <c r="AY90" s="703"/>
      <c r="AZ90" s="703"/>
      <c r="BA90" s="703"/>
      <c r="BB90" s="703"/>
      <c r="BC90" s="703"/>
      <c r="BD90" s="703"/>
      <c r="BE90" s="703"/>
      <c r="BF90" s="703"/>
      <c r="BG90" s="703"/>
      <c r="BH90" s="703"/>
      <c r="BI90" s="703"/>
      <c r="BJ90" s="703"/>
      <c r="BK90" s="703"/>
      <c r="BL90" s="703"/>
      <c r="BM90" s="703"/>
      <c r="BN90" s="703"/>
      <c r="BO90" s="703"/>
      <c r="BP90" s="703"/>
      <c r="BQ90" s="703"/>
      <c r="BR90" s="703"/>
      <c r="BS90" s="703"/>
      <c r="BT90" s="703"/>
      <c r="BU90" s="703"/>
      <c r="BV90" s="703"/>
      <c r="BW90" s="703"/>
      <c r="BX90" s="703"/>
      <c r="BY90" s="703"/>
      <c r="BZ90" s="703"/>
      <c r="CA90" s="703"/>
      <c r="CB90" s="703"/>
      <c r="CC90" s="703"/>
      <c r="CD90" s="703"/>
      <c r="CE90" s="703"/>
      <c r="CF90" s="703"/>
      <c r="CG90" s="703"/>
      <c r="CH90" s="703"/>
      <c r="CI90" s="703"/>
      <c r="CJ90" s="703"/>
      <c r="CK90" s="703"/>
      <c r="CL90" s="703"/>
      <c r="CM90" s="703"/>
      <c r="CN90" s="703"/>
      <c r="CO90" s="703"/>
      <c r="CP90" s="703"/>
      <c r="CQ90" s="703"/>
      <c r="CR90" s="703"/>
      <c r="CS90" s="703"/>
      <c r="CT90" s="703"/>
      <c r="CU90" s="703"/>
      <c r="CV90" s="703"/>
      <c r="CW90" s="703"/>
      <c r="CX90" s="703"/>
      <c r="CY90" s="703"/>
      <c r="CZ90" s="703"/>
      <c r="DA90" s="703"/>
      <c r="DB90" s="703"/>
      <c r="DC90" s="703"/>
      <c r="DD90" s="703"/>
      <c r="DE90" s="703"/>
      <c r="DF90" s="703"/>
      <c r="DG90" s="703"/>
      <c r="DH90" s="703"/>
      <c r="DI90" s="703"/>
      <c r="DJ90" s="703"/>
      <c r="DK90" s="703"/>
      <c r="DL90" s="703"/>
      <c r="DM90" s="703"/>
      <c r="DN90" s="703"/>
      <c r="DO90" s="703"/>
      <c r="DP90" s="703"/>
      <c r="DQ90" s="703"/>
      <c r="DR90" s="703"/>
      <c r="DS90" s="703"/>
      <c r="DT90" s="703"/>
      <c r="DU90" s="703"/>
      <c r="DV90" s="703"/>
      <c r="DW90" s="703"/>
      <c r="DX90" s="703"/>
      <c r="DY90" s="703"/>
      <c r="DZ90" s="703"/>
      <c r="EA90" s="703"/>
      <c r="EB90" s="703"/>
      <c r="EC90" s="703"/>
      <c r="ED90" s="703"/>
      <c r="EE90" s="703"/>
      <c r="EF90" s="703"/>
      <c r="EG90" s="703"/>
      <c r="EH90" s="703"/>
      <c r="EI90" s="703"/>
      <c r="EJ90" s="703"/>
      <c r="EK90" s="703"/>
      <c r="EL90" s="703"/>
      <c r="EM90" s="703"/>
      <c r="EN90" s="703"/>
      <c r="EO90" s="703"/>
      <c r="EP90" s="703"/>
      <c r="EQ90" s="703"/>
      <c r="ER90" s="703"/>
      <c r="ES90" s="703"/>
      <c r="ET90" s="703"/>
      <c r="EU90" s="703"/>
      <c r="EV90" s="703"/>
      <c r="EW90" s="703"/>
      <c r="EX90" s="703"/>
      <c r="EY90" s="703"/>
      <c r="EZ90" s="703"/>
      <c r="FA90" s="703"/>
      <c r="FB90" s="703"/>
      <c r="FC90" s="703"/>
      <c r="FD90" s="703"/>
      <c r="FE90" s="703"/>
      <c r="FF90" s="703"/>
      <c r="FG90" s="703"/>
      <c r="FH90" s="703"/>
      <c r="FI90" s="703"/>
      <c r="FJ90" s="703"/>
      <c r="FK90" s="703"/>
      <c r="FL90" s="703"/>
      <c r="FM90" s="703"/>
      <c r="FN90" s="703"/>
      <c r="FO90" s="703"/>
      <c r="FP90" s="703"/>
      <c r="FQ90" s="703"/>
      <c r="FR90" s="703"/>
      <c r="FS90" s="703"/>
      <c r="FT90" s="703"/>
      <c r="FU90" s="703"/>
      <c r="FV90" s="703"/>
      <c r="FW90" s="703"/>
      <c r="FX90" s="703"/>
      <c r="FY90" s="704"/>
    </row>
    <row r="91" spans="1:181" s="705" customFormat="1" ht="28.5">
      <c r="A91" s="731" t="s">
        <v>1159</v>
      </c>
      <c r="B91" s="828">
        <v>91836</v>
      </c>
      <c r="C91" s="805" t="s">
        <v>1233</v>
      </c>
      <c r="D91" s="739" t="s">
        <v>673</v>
      </c>
      <c r="E91" s="742">
        <v>60</v>
      </c>
      <c r="F91" s="807">
        <v>7.08</v>
      </c>
      <c r="G91" s="801">
        <f t="shared" si="227"/>
        <v>9.0793920000000004</v>
      </c>
      <c r="H91" s="807">
        <f t="shared" si="213"/>
        <v>544.76351999999997</v>
      </c>
      <c r="I91" s="686">
        <f t="shared" si="196"/>
        <v>0</v>
      </c>
      <c r="J91" s="603">
        <f t="shared" si="214"/>
        <v>0</v>
      </c>
      <c r="K91" s="612">
        <f t="shared" si="197"/>
        <v>0</v>
      </c>
      <c r="L91" s="608">
        <f t="shared" si="215"/>
        <v>0</v>
      </c>
      <c r="M91" s="516">
        <f t="shared" si="216"/>
        <v>0</v>
      </c>
      <c r="N91" s="516">
        <f t="shared" si="217"/>
        <v>0</v>
      </c>
      <c r="O91" s="517">
        <f t="shared" si="218"/>
        <v>0</v>
      </c>
      <c r="P91" s="518">
        <f t="shared" si="219"/>
        <v>0</v>
      </c>
      <c r="Q91" s="516">
        <f t="shared" si="220"/>
        <v>0</v>
      </c>
      <c r="R91" s="517">
        <f t="shared" si="221"/>
        <v>0</v>
      </c>
      <c r="S91" s="516">
        <f t="shared" si="222"/>
        <v>0</v>
      </c>
      <c r="T91" s="516">
        <f t="shared" si="204"/>
        <v>0</v>
      </c>
      <c r="U91" s="688">
        <f t="shared" si="223"/>
        <v>100</v>
      </c>
      <c r="V91" s="516">
        <f t="shared" si="206"/>
        <v>60</v>
      </c>
      <c r="W91" s="516">
        <f t="shared" si="207"/>
        <v>424.8</v>
      </c>
      <c r="X91" s="515">
        <f t="shared" si="208"/>
        <v>1</v>
      </c>
      <c r="Y91" s="636">
        <f t="shared" si="224"/>
        <v>60</v>
      </c>
      <c r="Z91" s="603">
        <f t="shared" si="228"/>
        <v>0</v>
      </c>
      <c r="AA91" s="702">
        <f t="shared" si="210"/>
        <v>1</v>
      </c>
      <c r="AB91" s="516">
        <f t="shared" si="225"/>
        <v>60</v>
      </c>
      <c r="AC91" s="622">
        <f t="shared" si="226"/>
        <v>544.76351999999997</v>
      </c>
      <c r="AD91" s="703"/>
      <c r="AE91" s="703"/>
      <c r="AF91" s="703"/>
      <c r="AG91" s="703"/>
      <c r="AH91" s="703"/>
      <c r="AI91" s="703"/>
      <c r="AJ91" s="703"/>
      <c r="AK91" s="703"/>
      <c r="AL91" s="703"/>
      <c r="AM91" s="703"/>
      <c r="AN91" s="703"/>
      <c r="AO91" s="703"/>
      <c r="AP91" s="703"/>
      <c r="AQ91" s="703"/>
      <c r="AR91" s="703"/>
      <c r="AS91" s="703"/>
      <c r="AT91" s="703"/>
      <c r="AU91" s="703"/>
      <c r="AV91" s="703"/>
      <c r="AW91" s="703"/>
      <c r="AX91" s="703"/>
      <c r="AY91" s="703"/>
      <c r="AZ91" s="703"/>
      <c r="BA91" s="703"/>
      <c r="BB91" s="703"/>
      <c r="BC91" s="703"/>
      <c r="BD91" s="703"/>
      <c r="BE91" s="703"/>
      <c r="BF91" s="703"/>
      <c r="BG91" s="703"/>
      <c r="BH91" s="703"/>
      <c r="BI91" s="703"/>
      <c r="BJ91" s="703"/>
      <c r="BK91" s="703"/>
      <c r="BL91" s="703"/>
      <c r="BM91" s="703"/>
      <c r="BN91" s="703"/>
      <c r="BO91" s="703"/>
      <c r="BP91" s="703"/>
      <c r="BQ91" s="703"/>
      <c r="BR91" s="703"/>
      <c r="BS91" s="703"/>
      <c r="BT91" s="703"/>
      <c r="BU91" s="703"/>
      <c r="BV91" s="703"/>
      <c r="BW91" s="703"/>
      <c r="BX91" s="703"/>
      <c r="BY91" s="703"/>
      <c r="BZ91" s="703"/>
      <c r="CA91" s="703"/>
      <c r="CB91" s="703"/>
      <c r="CC91" s="703"/>
      <c r="CD91" s="703"/>
      <c r="CE91" s="703"/>
      <c r="CF91" s="703"/>
      <c r="CG91" s="703"/>
      <c r="CH91" s="703"/>
      <c r="CI91" s="703"/>
      <c r="CJ91" s="703"/>
      <c r="CK91" s="703"/>
      <c r="CL91" s="703"/>
      <c r="CM91" s="703"/>
      <c r="CN91" s="703"/>
      <c r="CO91" s="703"/>
      <c r="CP91" s="703"/>
      <c r="CQ91" s="703"/>
      <c r="CR91" s="703"/>
      <c r="CS91" s="703"/>
      <c r="CT91" s="703"/>
      <c r="CU91" s="703"/>
      <c r="CV91" s="703"/>
      <c r="CW91" s="703"/>
      <c r="CX91" s="703"/>
      <c r="CY91" s="703"/>
      <c r="CZ91" s="703"/>
      <c r="DA91" s="703"/>
      <c r="DB91" s="703"/>
      <c r="DC91" s="703"/>
      <c r="DD91" s="703"/>
      <c r="DE91" s="703"/>
      <c r="DF91" s="703"/>
      <c r="DG91" s="703"/>
      <c r="DH91" s="703"/>
      <c r="DI91" s="703"/>
      <c r="DJ91" s="703"/>
      <c r="DK91" s="703"/>
      <c r="DL91" s="703"/>
      <c r="DM91" s="703"/>
      <c r="DN91" s="703"/>
      <c r="DO91" s="703"/>
      <c r="DP91" s="703"/>
      <c r="DQ91" s="703"/>
      <c r="DR91" s="703"/>
      <c r="DS91" s="703"/>
      <c r="DT91" s="703"/>
      <c r="DU91" s="703"/>
      <c r="DV91" s="703"/>
      <c r="DW91" s="703"/>
      <c r="DX91" s="703"/>
      <c r="DY91" s="703"/>
      <c r="DZ91" s="703"/>
      <c r="EA91" s="703"/>
      <c r="EB91" s="703"/>
      <c r="EC91" s="703"/>
      <c r="ED91" s="703"/>
      <c r="EE91" s="703"/>
      <c r="EF91" s="703"/>
      <c r="EG91" s="703"/>
      <c r="EH91" s="703"/>
      <c r="EI91" s="703"/>
      <c r="EJ91" s="703"/>
      <c r="EK91" s="703"/>
      <c r="EL91" s="703"/>
      <c r="EM91" s="703"/>
      <c r="EN91" s="703"/>
      <c r="EO91" s="703"/>
      <c r="EP91" s="703"/>
      <c r="EQ91" s="703"/>
      <c r="ER91" s="703"/>
      <c r="ES91" s="703"/>
      <c r="ET91" s="703"/>
      <c r="EU91" s="703"/>
      <c r="EV91" s="703"/>
      <c r="EW91" s="703"/>
      <c r="EX91" s="703"/>
      <c r="EY91" s="703"/>
      <c r="EZ91" s="703"/>
      <c r="FA91" s="703"/>
      <c r="FB91" s="703"/>
      <c r="FC91" s="703"/>
      <c r="FD91" s="703"/>
      <c r="FE91" s="703"/>
      <c r="FF91" s="703"/>
      <c r="FG91" s="703"/>
      <c r="FH91" s="703"/>
      <c r="FI91" s="703"/>
      <c r="FJ91" s="703"/>
      <c r="FK91" s="703"/>
      <c r="FL91" s="703"/>
      <c r="FM91" s="703"/>
      <c r="FN91" s="703"/>
      <c r="FO91" s="703"/>
      <c r="FP91" s="703"/>
      <c r="FQ91" s="703"/>
      <c r="FR91" s="703"/>
      <c r="FS91" s="703"/>
      <c r="FT91" s="703"/>
      <c r="FU91" s="703"/>
      <c r="FV91" s="703"/>
      <c r="FW91" s="703"/>
      <c r="FX91" s="703"/>
      <c r="FY91" s="704"/>
    </row>
    <row r="92" spans="1:181" s="705" customFormat="1" ht="28.5">
      <c r="A92" s="731" t="s">
        <v>1160</v>
      </c>
      <c r="B92" s="828">
        <v>91992</v>
      </c>
      <c r="C92" s="805" t="s">
        <v>1121</v>
      </c>
      <c r="D92" s="739" t="s">
        <v>662</v>
      </c>
      <c r="E92" s="742">
        <v>40</v>
      </c>
      <c r="F92" s="807">
        <v>26.24</v>
      </c>
      <c r="G92" s="801">
        <f t="shared" si="227"/>
        <v>33.650175999999995</v>
      </c>
      <c r="H92" s="807">
        <f t="shared" si="213"/>
        <v>1346.0070399999997</v>
      </c>
      <c r="I92" s="686">
        <f t="shared" si="196"/>
        <v>0</v>
      </c>
      <c r="J92" s="603">
        <f t="shared" si="214"/>
        <v>0</v>
      </c>
      <c r="K92" s="612">
        <f t="shared" si="197"/>
        <v>0</v>
      </c>
      <c r="L92" s="608">
        <f t="shared" si="215"/>
        <v>0</v>
      </c>
      <c r="M92" s="516">
        <f t="shared" si="216"/>
        <v>0</v>
      </c>
      <c r="N92" s="516">
        <f t="shared" si="217"/>
        <v>0</v>
      </c>
      <c r="O92" s="517">
        <f t="shared" si="218"/>
        <v>0</v>
      </c>
      <c r="P92" s="518">
        <f t="shared" si="219"/>
        <v>0</v>
      </c>
      <c r="Q92" s="516">
        <f t="shared" si="220"/>
        <v>0</v>
      </c>
      <c r="R92" s="517">
        <f t="shared" si="221"/>
        <v>0</v>
      </c>
      <c r="S92" s="516">
        <f t="shared" si="222"/>
        <v>0</v>
      </c>
      <c r="T92" s="516">
        <f t="shared" si="204"/>
        <v>0</v>
      </c>
      <c r="U92" s="688">
        <f t="shared" si="223"/>
        <v>100</v>
      </c>
      <c r="V92" s="516">
        <f t="shared" si="206"/>
        <v>40</v>
      </c>
      <c r="W92" s="516">
        <f t="shared" si="207"/>
        <v>1049.5999999999999</v>
      </c>
      <c r="X92" s="515">
        <f t="shared" si="208"/>
        <v>1</v>
      </c>
      <c r="Y92" s="636">
        <f t="shared" si="224"/>
        <v>40</v>
      </c>
      <c r="Z92" s="603">
        <f t="shared" si="228"/>
        <v>0</v>
      </c>
      <c r="AA92" s="702">
        <f t="shared" si="210"/>
        <v>1</v>
      </c>
      <c r="AB92" s="516">
        <f t="shared" si="225"/>
        <v>40</v>
      </c>
      <c r="AC92" s="622">
        <f t="shared" si="226"/>
        <v>1346.0070399999997</v>
      </c>
      <c r="AD92" s="703"/>
      <c r="AE92" s="703"/>
      <c r="AF92" s="703"/>
      <c r="AG92" s="703"/>
      <c r="AH92" s="703"/>
      <c r="AI92" s="703"/>
      <c r="AJ92" s="703"/>
      <c r="AK92" s="703"/>
      <c r="AL92" s="703"/>
      <c r="AM92" s="703"/>
      <c r="AN92" s="703"/>
      <c r="AO92" s="703"/>
      <c r="AP92" s="703"/>
      <c r="AQ92" s="703"/>
      <c r="AR92" s="703"/>
      <c r="AS92" s="703"/>
      <c r="AT92" s="703"/>
      <c r="AU92" s="703"/>
      <c r="AV92" s="703"/>
      <c r="AW92" s="703"/>
      <c r="AX92" s="703"/>
      <c r="AY92" s="703"/>
      <c r="AZ92" s="703"/>
      <c r="BA92" s="703"/>
      <c r="BB92" s="703"/>
      <c r="BC92" s="703"/>
      <c r="BD92" s="703"/>
      <c r="BE92" s="703"/>
      <c r="BF92" s="703"/>
      <c r="BG92" s="703"/>
      <c r="BH92" s="703"/>
      <c r="BI92" s="703"/>
      <c r="BJ92" s="703"/>
      <c r="BK92" s="703"/>
      <c r="BL92" s="703"/>
      <c r="BM92" s="703"/>
      <c r="BN92" s="703"/>
      <c r="BO92" s="703"/>
      <c r="BP92" s="703"/>
      <c r="BQ92" s="703"/>
      <c r="BR92" s="703"/>
      <c r="BS92" s="703"/>
      <c r="BT92" s="703"/>
      <c r="BU92" s="703"/>
      <c r="BV92" s="703"/>
      <c r="BW92" s="703"/>
      <c r="BX92" s="703"/>
      <c r="BY92" s="703"/>
      <c r="BZ92" s="703"/>
      <c r="CA92" s="703"/>
      <c r="CB92" s="703"/>
      <c r="CC92" s="703"/>
      <c r="CD92" s="703"/>
      <c r="CE92" s="703"/>
      <c r="CF92" s="703"/>
      <c r="CG92" s="703"/>
      <c r="CH92" s="703"/>
      <c r="CI92" s="703"/>
      <c r="CJ92" s="703"/>
      <c r="CK92" s="703"/>
      <c r="CL92" s="703"/>
      <c r="CM92" s="703"/>
      <c r="CN92" s="703"/>
      <c r="CO92" s="703"/>
      <c r="CP92" s="703"/>
      <c r="CQ92" s="703"/>
      <c r="CR92" s="703"/>
      <c r="CS92" s="703"/>
      <c r="CT92" s="703"/>
      <c r="CU92" s="703"/>
      <c r="CV92" s="703"/>
      <c r="CW92" s="703"/>
      <c r="CX92" s="703"/>
      <c r="CY92" s="703"/>
      <c r="CZ92" s="703"/>
      <c r="DA92" s="703"/>
      <c r="DB92" s="703"/>
      <c r="DC92" s="703"/>
      <c r="DD92" s="703"/>
      <c r="DE92" s="703"/>
      <c r="DF92" s="703"/>
      <c r="DG92" s="703"/>
      <c r="DH92" s="703"/>
      <c r="DI92" s="703"/>
      <c r="DJ92" s="703"/>
      <c r="DK92" s="703"/>
      <c r="DL92" s="703"/>
      <c r="DM92" s="703"/>
      <c r="DN92" s="703"/>
      <c r="DO92" s="703"/>
      <c r="DP92" s="703"/>
      <c r="DQ92" s="703"/>
      <c r="DR92" s="703"/>
      <c r="DS92" s="703"/>
      <c r="DT92" s="703"/>
      <c r="DU92" s="703"/>
      <c r="DV92" s="703"/>
      <c r="DW92" s="703"/>
      <c r="DX92" s="703"/>
      <c r="DY92" s="703"/>
      <c r="DZ92" s="703"/>
      <c r="EA92" s="703"/>
      <c r="EB92" s="703"/>
      <c r="EC92" s="703"/>
      <c r="ED92" s="703"/>
      <c r="EE92" s="703"/>
      <c r="EF92" s="703"/>
      <c r="EG92" s="703"/>
      <c r="EH92" s="703"/>
      <c r="EI92" s="703"/>
      <c r="EJ92" s="703"/>
      <c r="EK92" s="703"/>
      <c r="EL92" s="703"/>
      <c r="EM92" s="703"/>
      <c r="EN92" s="703"/>
      <c r="EO92" s="703"/>
      <c r="EP92" s="703"/>
      <c r="EQ92" s="703"/>
      <c r="ER92" s="703"/>
      <c r="ES92" s="703"/>
      <c r="ET92" s="703"/>
      <c r="EU92" s="703"/>
      <c r="EV92" s="703"/>
      <c r="EW92" s="703"/>
      <c r="EX92" s="703"/>
      <c r="EY92" s="703"/>
      <c r="EZ92" s="703"/>
      <c r="FA92" s="703"/>
      <c r="FB92" s="703"/>
      <c r="FC92" s="703"/>
      <c r="FD92" s="703"/>
      <c r="FE92" s="703"/>
      <c r="FF92" s="703"/>
      <c r="FG92" s="703"/>
      <c r="FH92" s="703"/>
      <c r="FI92" s="703"/>
      <c r="FJ92" s="703"/>
      <c r="FK92" s="703"/>
      <c r="FL92" s="703"/>
      <c r="FM92" s="703"/>
      <c r="FN92" s="703"/>
      <c r="FO92" s="703"/>
      <c r="FP92" s="703"/>
      <c r="FQ92" s="703"/>
      <c r="FR92" s="703"/>
      <c r="FS92" s="703"/>
      <c r="FT92" s="703"/>
      <c r="FU92" s="703"/>
      <c r="FV92" s="703"/>
      <c r="FW92" s="703"/>
      <c r="FX92" s="703"/>
      <c r="FY92" s="704"/>
    </row>
    <row r="93" spans="1:181" s="705" customFormat="1" ht="28.5">
      <c r="A93" s="731" t="s">
        <v>1161</v>
      </c>
      <c r="B93" s="828">
        <v>91993</v>
      </c>
      <c r="C93" s="805" t="s">
        <v>1122</v>
      </c>
      <c r="D93" s="739" t="s">
        <v>662</v>
      </c>
      <c r="E93" s="742">
        <v>16</v>
      </c>
      <c r="F93" s="807">
        <v>27.68</v>
      </c>
      <c r="G93" s="801">
        <f t="shared" si="227"/>
        <v>35.496831999999998</v>
      </c>
      <c r="H93" s="807">
        <f t="shared" si="213"/>
        <v>567.94931199999996</v>
      </c>
      <c r="I93" s="686">
        <f t="shared" si="196"/>
        <v>0</v>
      </c>
      <c r="J93" s="603">
        <f t="shared" si="214"/>
        <v>0</v>
      </c>
      <c r="K93" s="612">
        <f t="shared" si="197"/>
        <v>0</v>
      </c>
      <c r="L93" s="608">
        <f t="shared" si="215"/>
        <v>0</v>
      </c>
      <c r="M93" s="516">
        <f t="shared" si="216"/>
        <v>0</v>
      </c>
      <c r="N93" s="516">
        <f t="shared" si="217"/>
        <v>0</v>
      </c>
      <c r="O93" s="517">
        <f t="shared" si="218"/>
        <v>0</v>
      </c>
      <c r="P93" s="518">
        <f t="shared" si="219"/>
        <v>0</v>
      </c>
      <c r="Q93" s="516">
        <f t="shared" si="220"/>
        <v>0</v>
      </c>
      <c r="R93" s="517">
        <f t="shared" si="221"/>
        <v>0</v>
      </c>
      <c r="S93" s="516">
        <f t="shared" si="222"/>
        <v>0</v>
      </c>
      <c r="T93" s="516">
        <f t="shared" si="204"/>
        <v>0</v>
      </c>
      <c r="U93" s="688">
        <f t="shared" si="223"/>
        <v>100</v>
      </c>
      <c r="V93" s="516">
        <f t="shared" si="206"/>
        <v>16</v>
      </c>
      <c r="W93" s="516">
        <f t="shared" si="207"/>
        <v>442.88</v>
      </c>
      <c r="X93" s="515">
        <f t="shared" si="208"/>
        <v>1</v>
      </c>
      <c r="Y93" s="636">
        <f t="shared" si="224"/>
        <v>16</v>
      </c>
      <c r="Z93" s="603">
        <f t="shared" si="228"/>
        <v>0</v>
      </c>
      <c r="AA93" s="702">
        <f t="shared" si="210"/>
        <v>1</v>
      </c>
      <c r="AB93" s="516">
        <f t="shared" si="225"/>
        <v>16</v>
      </c>
      <c r="AC93" s="622">
        <f t="shared" si="226"/>
        <v>567.94931199999996</v>
      </c>
      <c r="AD93" s="703"/>
      <c r="AE93" s="703"/>
      <c r="AF93" s="703"/>
      <c r="AG93" s="703"/>
      <c r="AH93" s="703"/>
      <c r="AI93" s="703"/>
      <c r="AJ93" s="703"/>
      <c r="AK93" s="703"/>
      <c r="AL93" s="703"/>
      <c r="AM93" s="703"/>
      <c r="AN93" s="703"/>
      <c r="AO93" s="703"/>
      <c r="AP93" s="703"/>
      <c r="AQ93" s="703"/>
      <c r="AR93" s="703"/>
      <c r="AS93" s="703"/>
      <c r="AT93" s="703"/>
      <c r="AU93" s="703"/>
      <c r="AV93" s="703"/>
      <c r="AW93" s="703"/>
      <c r="AX93" s="703"/>
      <c r="AY93" s="703"/>
      <c r="AZ93" s="703"/>
      <c r="BA93" s="703"/>
      <c r="BB93" s="703"/>
      <c r="BC93" s="703"/>
      <c r="BD93" s="703"/>
      <c r="BE93" s="703"/>
      <c r="BF93" s="703"/>
      <c r="BG93" s="703"/>
      <c r="BH93" s="703"/>
      <c r="BI93" s="703"/>
      <c r="BJ93" s="703"/>
      <c r="BK93" s="703"/>
      <c r="BL93" s="703"/>
      <c r="BM93" s="703"/>
      <c r="BN93" s="703"/>
      <c r="BO93" s="703"/>
      <c r="BP93" s="703"/>
      <c r="BQ93" s="703"/>
      <c r="BR93" s="703"/>
      <c r="BS93" s="703"/>
      <c r="BT93" s="703"/>
      <c r="BU93" s="703"/>
      <c r="BV93" s="703"/>
      <c r="BW93" s="703"/>
      <c r="BX93" s="703"/>
      <c r="BY93" s="703"/>
      <c r="BZ93" s="703"/>
      <c r="CA93" s="703"/>
      <c r="CB93" s="703"/>
      <c r="CC93" s="703"/>
      <c r="CD93" s="703"/>
      <c r="CE93" s="703"/>
      <c r="CF93" s="703"/>
      <c r="CG93" s="703"/>
      <c r="CH93" s="703"/>
      <c r="CI93" s="703"/>
      <c r="CJ93" s="703"/>
      <c r="CK93" s="703"/>
      <c r="CL93" s="703"/>
      <c r="CM93" s="703"/>
      <c r="CN93" s="703"/>
      <c r="CO93" s="703"/>
      <c r="CP93" s="703"/>
      <c r="CQ93" s="703"/>
      <c r="CR93" s="703"/>
      <c r="CS93" s="703"/>
      <c r="CT93" s="703"/>
      <c r="CU93" s="703"/>
      <c r="CV93" s="703"/>
      <c r="CW93" s="703"/>
      <c r="CX93" s="703"/>
      <c r="CY93" s="703"/>
      <c r="CZ93" s="703"/>
      <c r="DA93" s="703"/>
      <c r="DB93" s="703"/>
      <c r="DC93" s="703"/>
      <c r="DD93" s="703"/>
      <c r="DE93" s="703"/>
      <c r="DF93" s="703"/>
      <c r="DG93" s="703"/>
      <c r="DH93" s="703"/>
      <c r="DI93" s="703"/>
      <c r="DJ93" s="703"/>
      <c r="DK93" s="703"/>
      <c r="DL93" s="703"/>
      <c r="DM93" s="703"/>
      <c r="DN93" s="703"/>
      <c r="DO93" s="703"/>
      <c r="DP93" s="703"/>
      <c r="DQ93" s="703"/>
      <c r="DR93" s="703"/>
      <c r="DS93" s="703"/>
      <c r="DT93" s="703"/>
      <c r="DU93" s="703"/>
      <c r="DV93" s="703"/>
      <c r="DW93" s="703"/>
      <c r="DX93" s="703"/>
      <c r="DY93" s="703"/>
      <c r="DZ93" s="703"/>
      <c r="EA93" s="703"/>
      <c r="EB93" s="703"/>
      <c r="EC93" s="703"/>
      <c r="ED93" s="703"/>
      <c r="EE93" s="703"/>
      <c r="EF93" s="703"/>
      <c r="EG93" s="703"/>
      <c r="EH93" s="703"/>
      <c r="EI93" s="703"/>
      <c r="EJ93" s="703"/>
      <c r="EK93" s="703"/>
      <c r="EL93" s="703"/>
      <c r="EM93" s="703"/>
      <c r="EN93" s="703"/>
      <c r="EO93" s="703"/>
      <c r="EP93" s="703"/>
      <c r="EQ93" s="703"/>
      <c r="ER93" s="703"/>
      <c r="ES93" s="703"/>
      <c r="ET93" s="703"/>
      <c r="EU93" s="703"/>
      <c r="EV93" s="703"/>
      <c r="EW93" s="703"/>
      <c r="EX93" s="703"/>
      <c r="EY93" s="703"/>
      <c r="EZ93" s="703"/>
      <c r="FA93" s="703"/>
      <c r="FB93" s="703"/>
      <c r="FC93" s="703"/>
      <c r="FD93" s="703"/>
      <c r="FE93" s="703"/>
      <c r="FF93" s="703"/>
      <c r="FG93" s="703"/>
      <c r="FH93" s="703"/>
      <c r="FI93" s="703"/>
      <c r="FJ93" s="703"/>
      <c r="FK93" s="703"/>
      <c r="FL93" s="703"/>
      <c r="FM93" s="703"/>
      <c r="FN93" s="703"/>
      <c r="FO93" s="703"/>
      <c r="FP93" s="703"/>
      <c r="FQ93" s="703"/>
      <c r="FR93" s="703"/>
      <c r="FS93" s="703"/>
      <c r="FT93" s="703"/>
      <c r="FU93" s="703"/>
      <c r="FV93" s="703"/>
      <c r="FW93" s="703"/>
      <c r="FX93" s="703"/>
      <c r="FY93" s="704"/>
    </row>
    <row r="94" spans="1:181" s="705" customFormat="1" ht="28.5">
      <c r="A94" s="731" t="s">
        <v>1162</v>
      </c>
      <c r="B94" s="828" t="s">
        <v>1197</v>
      </c>
      <c r="C94" s="805" t="s">
        <v>1123</v>
      </c>
      <c r="D94" s="739" t="s">
        <v>662</v>
      </c>
      <c r="E94" s="742">
        <v>120</v>
      </c>
      <c r="F94" s="807">
        <v>39.79</v>
      </c>
      <c r="G94" s="801">
        <f t="shared" si="227"/>
        <v>51.026696000000001</v>
      </c>
      <c r="H94" s="807">
        <f t="shared" si="213"/>
        <v>6123.20352</v>
      </c>
      <c r="I94" s="686">
        <f t="shared" si="196"/>
        <v>0</v>
      </c>
      <c r="J94" s="603">
        <f t="shared" si="214"/>
        <v>0</v>
      </c>
      <c r="K94" s="612">
        <f t="shared" si="197"/>
        <v>0</v>
      </c>
      <c r="L94" s="608">
        <f t="shared" si="215"/>
        <v>0</v>
      </c>
      <c r="M94" s="516">
        <f t="shared" si="216"/>
        <v>0</v>
      </c>
      <c r="N94" s="516">
        <f t="shared" si="217"/>
        <v>0</v>
      </c>
      <c r="O94" s="517">
        <f t="shared" si="218"/>
        <v>0</v>
      </c>
      <c r="P94" s="518">
        <f t="shared" si="219"/>
        <v>0</v>
      </c>
      <c r="Q94" s="516">
        <f t="shared" si="220"/>
        <v>0</v>
      </c>
      <c r="R94" s="517">
        <f t="shared" si="221"/>
        <v>0</v>
      </c>
      <c r="S94" s="516">
        <f t="shared" si="222"/>
        <v>0</v>
      </c>
      <c r="T94" s="516">
        <f t="shared" si="204"/>
        <v>0</v>
      </c>
      <c r="U94" s="688">
        <f t="shared" si="223"/>
        <v>100</v>
      </c>
      <c r="V94" s="516">
        <f t="shared" si="206"/>
        <v>120</v>
      </c>
      <c r="W94" s="516">
        <f t="shared" si="207"/>
        <v>4774.8</v>
      </c>
      <c r="X94" s="515">
        <f t="shared" si="208"/>
        <v>1</v>
      </c>
      <c r="Y94" s="636">
        <f t="shared" si="224"/>
        <v>120</v>
      </c>
      <c r="Z94" s="603">
        <f t="shared" si="228"/>
        <v>0</v>
      </c>
      <c r="AA94" s="702">
        <f t="shared" si="210"/>
        <v>1</v>
      </c>
      <c r="AB94" s="516">
        <f t="shared" si="225"/>
        <v>120</v>
      </c>
      <c r="AC94" s="622">
        <f t="shared" si="226"/>
        <v>6123.20352</v>
      </c>
      <c r="AD94" s="703"/>
      <c r="AE94" s="703"/>
      <c r="AF94" s="703"/>
      <c r="AG94" s="703"/>
      <c r="AH94" s="703"/>
      <c r="AI94" s="703"/>
      <c r="AJ94" s="703"/>
      <c r="AK94" s="703"/>
      <c r="AL94" s="703"/>
      <c r="AM94" s="703"/>
      <c r="AN94" s="703"/>
      <c r="AO94" s="703"/>
      <c r="AP94" s="703"/>
      <c r="AQ94" s="703"/>
      <c r="AR94" s="703"/>
      <c r="AS94" s="703"/>
      <c r="AT94" s="703"/>
      <c r="AU94" s="703"/>
      <c r="AV94" s="703"/>
      <c r="AW94" s="703"/>
      <c r="AX94" s="703"/>
      <c r="AY94" s="703"/>
      <c r="AZ94" s="703"/>
      <c r="BA94" s="703"/>
      <c r="BB94" s="703"/>
      <c r="BC94" s="703"/>
      <c r="BD94" s="703"/>
      <c r="BE94" s="703"/>
      <c r="BF94" s="703"/>
      <c r="BG94" s="703"/>
      <c r="BH94" s="703"/>
      <c r="BI94" s="703"/>
      <c r="BJ94" s="703"/>
      <c r="BK94" s="703"/>
      <c r="BL94" s="703"/>
      <c r="BM94" s="703"/>
      <c r="BN94" s="703"/>
      <c r="BO94" s="703"/>
      <c r="BP94" s="703"/>
      <c r="BQ94" s="703"/>
      <c r="BR94" s="703"/>
      <c r="BS94" s="703"/>
      <c r="BT94" s="703"/>
      <c r="BU94" s="703"/>
      <c r="BV94" s="703"/>
      <c r="BW94" s="703"/>
      <c r="BX94" s="703"/>
      <c r="BY94" s="703"/>
      <c r="BZ94" s="703"/>
      <c r="CA94" s="703"/>
      <c r="CB94" s="703"/>
      <c r="CC94" s="703"/>
      <c r="CD94" s="703"/>
      <c r="CE94" s="703"/>
      <c r="CF94" s="703"/>
      <c r="CG94" s="703"/>
      <c r="CH94" s="703"/>
      <c r="CI94" s="703"/>
      <c r="CJ94" s="703"/>
      <c r="CK94" s="703"/>
      <c r="CL94" s="703"/>
      <c r="CM94" s="703"/>
      <c r="CN94" s="703"/>
      <c r="CO94" s="703"/>
      <c r="CP94" s="703"/>
      <c r="CQ94" s="703"/>
      <c r="CR94" s="703"/>
      <c r="CS94" s="703"/>
      <c r="CT94" s="703"/>
      <c r="CU94" s="703"/>
      <c r="CV94" s="703"/>
      <c r="CW94" s="703"/>
      <c r="CX94" s="703"/>
      <c r="CY94" s="703"/>
      <c r="CZ94" s="703"/>
      <c r="DA94" s="703"/>
      <c r="DB94" s="703"/>
      <c r="DC94" s="703"/>
      <c r="DD94" s="703"/>
      <c r="DE94" s="703"/>
      <c r="DF94" s="703"/>
      <c r="DG94" s="703"/>
      <c r="DH94" s="703"/>
      <c r="DI94" s="703"/>
      <c r="DJ94" s="703"/>
      <c r="DK94" s="703"/>
      <c r="DL94" s="703"/>
      <c r="DM94" s="703"/>
      <c r="DN94" s="703"/>
      <c r="DO94" s="703"/>
      <c r="DP94" s="703"/>
      <c r="DQ94" s="703"/>
      <c r="DR94" s="703"/>
      <c r="DS94" s="703"/>
      <c r="DT94" s="703"/>
      <c r="DU94" s="703"/>
      <c r="DV94" s="703"/>
      <c r="DW94" s="703"/>
      <c r="DX94" s="703"/>
      <c r="DY94" s="703"/>
      <c r="DZ94" s="703"/>
      <c r="EA94" s="703"/>
      <c r="EB94" s="703"/>
      <c r="EC94" s="703"/>
      <c r="ED94" s="703"/>
      <c r="EE94" s="703"/>
      <c r="EF94" s="703"/>
      <c r="EG94" s="703"/>
      <c r="EH94" s="703"/>
      <c r="EI94" s="703"/>
      <c r="EJ94" s="703"/>
      <c r="EK94" s="703"/>
      <c r="EL94" s="703"/>
      <c r="EM94" s="703"/>
      <c r="EN94" s="703"/>
      <c r="EO94" s="703"/>
      <c r="EP94" s="703"/>
      <c r="EQ94" s="703"/>
      <c r="ER94" s="703"/>
      <c r="ES94" s="703"/>
      <c r="ET94" s="703"/>
      <c r="EU94" s="703"/>
      <c r="EV94" s="703"/>
      <c r="EW94" s="703"/>
      <c r="EX94" s="703"/>
      <c r="EY94" s="703"/>
      <c r="EZ94" s="703"/>
      <c r="FA94" s="703"/>
      <c r="FB94" s="703"/>
      <c r="FC94" s="703"/>
      <c r="FD94" s="703"/>
      <c r="FE94" s="703"/>
      <c r="FF94" s="703"/>
      <c r="FG94" s="703"/>
      <c r="FH94" s="703"/>
      <c r="FI94" s="703"/>
      <c r="FJ94" s="703"/>
      <c r="FK94" s="703"/>
      <c r="FL94" s="703"/>
      <c r="FM94" s="703"/>
      <c r="FN94" s="703"/>
      <c r="FO94" s="703"/>
      <c r="FP94" s="703"/>
      <c r="FQ94" s="703"/>
      <c r="FR94" s="703"/>
      <c r="FS94" s="703"/>
      <c r="FT94" s="703"/>
      <c r="FU94" s="703"/>
      <c r="FV94" s="703"/>
      <c r="FW94" s="703"/>
      <c r="FX94" s="703"/>
      <c r="FY94" s="704"/>
    </row>
    <row r="95" spans="1:181" s="705" customFormat="1" ht="42.75">
      <c r="A95" s="731" t="s">
        <v>1163</v>
      </c>
      <c r="B95" s="828">
        <v>91955</v>
      </c>
      <c r="C95" s="805" t="s">
        <v>1308</v>
      </c>
      <c r="D95" s="739" t="s">
        <v>662</v>
      </c>
      <c r="E95" s="742">
        <v>22</v>
      </c>
      <c r="F95" s="807">
        <v>20.95</v>
      </c>
      <c r="G95" s="801">
        <f t="shared" si="227"/>
        <v>26.86628</v>
      </c>
      <c r="H95" s="807">
        <f t="shared" si="213"/>
        <v>591.05816000000004</v>
      </c>
      <c r="I95" s="686">
        <f t="shared" si="196"/>
        <v>0</v>
      </c>
      <c r="J95" s="603">
        <f t="shared" si="214"/>
        <v>0</v>
      </c>
      <c r="K95" s="612">
        <f t="shared" si="197"/>
        <v>0</v>
      </c>
      <c r="L95" s="608">
        <f t="shared" si="215"/>
        <v>0</v>
      </c>
      <c r="M95" s="516">
        <f t="shared" si="216"/>
        <v>0</v>
      </c>
      <c r="N95" s="516">
        <f t="shared" si="217"/>
        <v>0</v>
      </c>
      <c r="O95" s="517">
        <f t="shared" si="218"/>
        <v>0</v>
      </c>
      <c r="P95" s="518">
        <f t="shared" si="219"/>
        <v>0</v>
      </c>
      <c r="Q95" s="516">
        <f t="shared" si="220"/>
        <v>0</v>
      </c>
      <c r="R95" s="517">
        <f t="shared" si="221"/>
        <v>0</v>
      </c>
      <c r="S95" s="516">
        <f t="shared" si="222"/>
        <v>0</v>
      </c>
      <c r="T95" s="516">
        <f t="shared" si="204"/>
        <v>0</v>
      </c>
      <c r="U95" s="688">
        <f t="shared" si="223"/>
        <v>100</v>
      </c>
      <c r="V95" s="516">
        <f t="shared" si="206"/>
        <v>22</v>
      </c>
      <c r="W95" s="516">
        <f t="shared" si="207"/>
        <v>460.9</v>
      </c>
      <c r="X95" s="515">
        <f t="shared" si="208"/>
        <v>1</v>
      </c>
      <c r="Y95" s="636">
        <f t="shared" si="224"/>
        <v>22</v>
      </c>
      <c r="Z95" s="603">
        <f t="shared" si="228"/>
        <v>0</v>
      </c>
      <c r="AA95" s="702">
        <f t="shared" si="210"/>
        <v>1</v>
      </c>
      <c r="AB95" s="516">
        <f t="shared" si="225"/>
        <v>22</v>
      </c>
      <c r="AC95" s="622">
        <f t="shared" si="226"/>
        <v>591.05816000000004</v>
      </c>
      <c r="AD95" s="703"/>
      <c r="AE95" s="703"/>
      <c r="AF95" s="703"/>
      <c r="AG95" s="703"/>
      <c r="AH95" s="703"/>
      <c r="AI95" s="703"/>
      <c r="AJ95" s="703"/>
      <c r="AK95" s="703"/>
      <c r="AL95" s="703"/>
      <c r="AM95" s="703"/>
      <c r="AN95" s="703"/>
      <c r="AO95" s="703"/>
      <c r="AP95" s="703"/>
      <c r="AQ95" s="703"/>
      <c r="AR95" s="703"/>
      <c r="AS95" s="703"/>
      <c r="AT95" s="703"/>
      <c r="AU95" s="703"/>
      <c r="AV95" s="703"/>
      <c r="AW95" s="703"/>
      <c r="AX95" s="703"/>
      <c r="AY95" s="703"/>
      <c r="AZ95" s="703"/>
      <c r="BA95" s="703"/>
      <c r="BB95" s="703"/>
      <c r="BC95" s="703"/>
      <c r="BD95" s="703"/>
      <c r="BE95" s="703"/>
      <c r="BF95" s="703"/>
      <c r="BG95" s="703"/>
      <c r="BH95" s="703"/>
      <c r="BI95" s="703"/>
      <c r="BJ95" s="703"/>
      <c r="BK95" s="703"/>
      <c r="BL95" s="703"/>
      <c r="BM95" s="703"/>
      <c r="BN95" s="703"/>
      <c r="BO95" s="703"/>
      <c r="BP95" s="703"/>
      <c r="BQ95" s="703"/>
      <c r="BR95" s="703"/>
      <c r="BS95" s="703"/>
      <c r="BT95" s="703"/>
      <c r="BU95" s="703"/>
      <c r="BV95" s="703"/>
      <c r="BW95" s="703"/>
      <c r="BX95" s="703"/>
      <c r="BY95" s="703"/>
      <c r="BZ95" s="703"/>
      <c r="CA95" s="703"/>
      <c r="CB95" s="703"/>
      <c r="CC95" s="703"/>
      <c r="CD95" s="703"/>
      <c r="CE95" s="703"/>
      <c r="CF95" s="703"/>
      <c r="CG95" s="703"/>
      <c r="CH95" s="703"/>
      <c r="CI95" s="703"/>
      <c r="CJ95" s="703"/>
      <c r="CK95" s="703"/>
      <c r="CL95" s="703"/>
      <c r="CM95" s="703"/>
      <c r="CN95" s="703"/>
      <c r="CO95" s="703"/>
      <c r="CP95" s="703"/>
      <c r="CQ95" s="703"/>
      <c r="CR95" s="703"/>
      <c r="CS95" s="703"/>
      <c r="CT95" s="703"/>
      <c r="CU95" s="703"/>
      <c r="CV95" s="703"/>
      <c r="CW95" s="703"/>
      <c r="CX95" s="703"/>
      <c r="CY95" s="703"/>
      <c r="CZ95" s="703"/>
      <c r="DA95" s="703"/>
      <c r="DB95" s="703"/>
      <c r="DC95" s="703"/>
      <c r="DD95" s="703"/>
      <c r="DE95" s="703"/>
      <c r="DF95" s="703"/>
      <c r="DG95" s="703"/>
      <c r="DH95" s="703"/>
      <c r="DI95" s="703"/>
      <c r="DJ95" s="703"/>
      <c r="DK95" s="703"/>
      <c r="DL95" s="703"/>
      <c r="DM95" s="703"/>
      <c r="DN95" s="703"/>
      <c r="DO95" s="703"/>
      <c r="DP95" s="703"/>
      <c r="DQ95" s="703"/>
      <c r="DR95" s="703"/>
      <c r="DS95" s="703"/>
      <c r="DT95" s="703"/>
      <c r="DU95" s="703"/>
      <c r="DV95" s="703"/>
      <c r="DW95" s="703"/>
      <c r="DX95" s="703"/>
      <c r="DY95" s="703"/>
      <c r="DZ95" s="703"/>
      <c r="EA95" s="703"/>
      <c r="EB95" s="703"/>
      <c r="EC95" s="703"/>
      <c r="ED95" s="703"/>
      <c r="EE95" s="703"/>
      <c r="EF95" s="703"/>
      <c r="EG95" s="703"/>
      <c r="EH95" s="703"/>
      <c r="EI95" s="703"/>
      <c r="EJ95" s="703"/>
      <c r="EK95" s="703"/>
      <c r="EL95" s="703"/>
      <c r="EM95" s="703"/>
      <c r="EN95" s="703"/>
      <c r="EO95" s="703"/>
      <c r="EP95" s="703"/>
      <c r="EQ95" s="703"/>
      <c r="ER95" s="703"/>
      <c r="ES95" s="703"/>
      <c r="ET95" s="703"/>
      <c r="EU95" s="703"/>
      <c r="EV95" s="703"/>
      <c r="EW95" s="703"/>
      <c r="EX95" s="703"/>
      <c r="EY95" s="703"/>
      <c r="EZ95" s="703"/>
      <c r="FA95" s="703"/>
      <c r="FB95" s="703"/>
      <c r="FC95" s="703"/>
      <c r="FD95" s="703"/>
      <c r="FE95" s="703"/>
      <c r="FF95" s="703"/>
      <c r="FG95" s="703"/>
      <c r="FH95" s="703"/>
      <c r="FI95" s="703"/>
      <c r="FJ95" s="703"/>
      <c r="FK95" s="703"/>
      <c r="FL95" s="703"/>
      <c r="FM95" s="703"/>
      <c r="FN95" s="703"/>
      <c r="FO95" s="703"/>
      <c r="FP95" s="703"/>
      <c r="FQ95" s="703"/>
      <c r="FR95" s="703"/>
      <c r="FS95" s="703"/>
      <c r="FT95" s="703"/>
      <c r="FU95" s="703"/>
      <c r="FV95" s="703"/>
      <c r="FW95" s="703"/>
      <c r="FX95" s="703"/>
      <c r="FY95" s="704"/>
    </row>
    <row r="96" spans="1:181" s="705" customFormat="1" ht="24.75" customHeight="1">
      <c r="A96" s="731" t="s">
        <v>1164</v>
      </c>
      <c r="B96" s="828">
        <v>38781</v>
      </c>
      <c r="C96" s="805" t="s">
        <v>1229</v>
      </c>
      <c r="D96" s="739" t="s">
        <v>662</v>
      </c>
      <c r="E96" s="742">
        <v>40</v>
      </c>
      <c r="F96" s="807">
        <v>30.12</v>
      </c>
      <c r="G96" s="801">
        <f t="shared" si="227"/>
        <v>38.625888000000003</v>
      </c>
      <c r="H96" s="807">
        <f t="shared" si="213"/>
        <v>1545.0355200000001</v>
      </c>
      <c r="I96" s="686">
        <f t="shared" si="196"/>
        <v>0</v>
      </c>
      <c r="J96" s="603">
        <f t="shared" si="214"/>
        <v>0</v>
      </c>
      <c r="K96" s="612">
        <f t="shared" si="197"/>
        <v>0</v>
      </c>
      <c r="L96" s="608">
        <f t="shared" si="215"/>
        <v>0</v>
      </c>
      <c r="M96" s="516">
        <f t="shared" si="216"/>
        <v>0</v>
      </c>
      <c r="N96" s="516">
        <f t="shared" si="217"/>
        <v>0</v>
      </c>
      <c r="O96" s="517">
        <f t="shared" si="218"/>
        <v>0</v>
      </c>
      <c r="P96" s="518">
        <f t="shared" si="219"/>
        <v>0</v>
      </c>
      <c r="Q96" s="516">
        <f t="shared" si="220"/>
        <v>0</v>
      </c>
      <c r="R96" s="517">
        <f t="shared" si="221"/>
        <v>0</v>
      </c>
      <c r="S96" s="516">
        <f t="shared" si="222"/>
        <v>0</v>
      </c>
      <c r="T96" s="516">
        <f t="shared" si="204"/>
        <v>0</v>
      </c>
      <c r="U96" s="688">
        <f t="shared" si="223"/>
        <v>100</v>
      </c>
      <c r="V96" s="516">
        <f t="shared" si="206"/>
        <v>40</v>
      </c>
      <c r="W96" s="516">
        <f t="shared" si="207"/>
        <v>1204.8</v>
      </c>
      <c r="X96" s="515">
        <f t="shared" si="208"/>
        <v>1</v>
      </c>
      <c r="Y96" s="636">
        <f t="shared" si="224"/>
        <v>40</v>
      </c>
      <c r="Z96" s="603">
        <f t="shared" si="228"/>
        <v>0</v>
      </c>
      <c r="AA96" s="702">
        <f t="shared" si="210"/>
        <v>1</v>
      </c>
      <c r="AB96" s="516">
        <f t="shared" si="225"/>
        <v>40</v>
      </c>
      <c r="AC96" s="622">
        <f t="shared" si="226"/>
        <v>1545.0355200000001</v>
      </c>
      <c r="AD96" s="703"/>
      <c r="AE96" s="703"/>
      <c r="AF96" s="703"/>
      <c r="AG96" s="703"/>
      <c r="AH96" s="703"/>
      <c r="AI96" s="703"/>
      <c r="AJ96" s="703"/>
      <c r="AK96" s="703"/>
      <c r="AL96" s="703"/>
      <c r="AM96" s="703"/>
      <c r="AN96" s="703"/>
      <c r="AO96" s="703"/>
      <c r="AP96" s="703"/>
      <c r="AQ96" s="703"/>
      <c r="AR96" s="703"/>
      <c r="AS96" s="703"/>
      <c r="AT96" s="703"/>
      <c r="AU96" s="703"/>
      <c r="AV96" s="703"/>
      <c r="AW96" s="703"/>
      <c r="AX96" s="703"/>
      <c r="AY96" s="703"/>
      <c r="AZ96" s="703"/>
      <c r="BA96" s="703"/>
      <c r="BB96" s="703"/>
      <c r="BC96" s="703"/>
      <c r="BD96" s="703"/>
      <c r="BE96" s="703"/>
      <c r="BF96" s="703"/>
      <c r="BG96" s="703"/>
      <c r="BH96" s="703"/>
      <c r="BI96" s="703"/>
      <c r="BJ96" s="703"/>
      <c r="BK96" s="703"/>
      <c r="BL96" s="703"/>
      <c r="BM96" s="703"/>
      <c r="BN96" s="703"/>
      <c r="BO96" s="703"/>
      <c r="BP96" s="703"/>
      <c r="BQ96" s="703"/>
      <c r="BR96" s="703"/>
      <c r="BS96" s="703"/>
      <c r="BT96" s="703"/>
      <c r="BU96" s="703"/>
      <c r="BV96" s="703"/>
      <c r="BW96" s="703"/>
      <c r="BX96" s="703"/>
      <c r="BY96" s="703"/>
      <c r="BZ96" s="703"/>
      <c r="CA96" s="703"/>
      <c r="CB96" s="703"/>
      <c r="CC96" s="703"/>
      <c r="CD96" s="703"/>
      <c r="CE96" s="703"/>
      <c r="CF96" s="703"/>
      <c r="CG96" s="703"/>
      <c r="CH96" s="703"/>
      <c r="CI96" s="703"/>
      <c r="CJ96" s="703"/>
      <c r="CK96" s="703"/>
      <c r="CL96" s="703"/>
      <c r="CM96" s="703"/>
      <c r="CN96" s="703"/>
      <c r="CO96" s="703"/>
      <c r="CP96" s="703"/>
      <c r="CQ96" s="703"/>
      <c r="CR96" s="703"/>
      <c r="CS96" s="703"/>
      <c r="CT96" s="703"/>
      <c r="CU96" s="703"/>
      <c r="CV96" s="703"/>
      <c r="CW96" s="703"/>
      <c r="CX96" s="703"/>
      <c r="CY96" s="703"/>
      <c r="CZ96" s="703"/>
      <c r="DA96" s="703"/>
      <c r="DB96" s="703"/>
      <c r="DC96" s="703"/>
      <c r="DD96" s="703"/>
      <c r="DE96" s="703"/>
      <c r="DF96" s="703"/>
      <c r="DG96" s="703"/>
      <c r="DH96" s="703"/>
      <c r="DI96" s="703"/>
      <c r="DJ96" s="703"/>
      <c r="DK96" s="703"/>
      <c r="DL96" s="703"/>
      <c r="DM96" s="703"/>
      <c r="DN96" s="703"/>
      <c r="DO96" s="703"/>
      <c r="DP96" s="703"/>
      <c r="DQ96" s="703"/>
      <c r="DR96" s="703"/>
      <c r="DS96" s="703"/>
      <c r="DT96" s="703"/>
      <c r="DU96" s="703"/>
      <c r="DV96" s="703"/>
      <c r="DW96" s="703"/>
      <c r="DX96" s="703"/>
      <c r="DY96" s="703"/>
      <c r="DZ96" s="703"/>
      <c r="EA96" s="703"/>
      <c r="EB96" s="703"/>
      <c r="EC96" s="703"/>
      <c r="ED96" s="703"/>
      <c r="EE96" s="703"/>
      <c r="EF96" s="703"/>
      <c r="EG96" s="703"/>
      <c r="EH96" s="703"/>
      <c r="EI96" s="703"/>
      <c r="EJ96" s="703"/>
      <c r="EK96" s="703"/>
      <c r="EL96" s="703"/>
      <c r="EM96" s="703"/>
      <c r="EN96" s="703"/>
      <c r="EO96" s="703"/>
      <c r="EP96" s="703"/>
      <c r="EQ96" s="703"/>
      <c r="ER96" s="703"/>
      <c r="ES96" s="703"/>
      <c r="ET96" s="703"/>
      <c r="EU96" s="703"/>
      <c r="EV96" s="703"/>
      <c r="EW96" s="703"/>
      <c r="EX96" s="703"/>
      <c r="EY96" s="703"/>
      <c r="EZ96" s="703"/>
      <c r="FA96" s="703"/>
      <c r="FB96" s="703"/>
      <c r="FC96" s="703"/>
      <c r="FD96" s="703"/>
      <c r="FE96" s="703"/>
      <c r="FF96" s="703"/>
      <c r="FG96" s="703"/>
      <c r="FH96" s="703"/>
      <c r="FI96" s="703"/>
      <c r="FJ96" s="703"/>
      <c r="FK96" s="703"/>
      <c r="FL96" s="703"/>
      <c r="FM96" s="703"/>
      <c r="FN96" s="703"/>
      <c r="FO96" s="703"/>
      <c r="FP96" s="703"/>
      <c r="FQ96" s="703"/>
      <c r="FR96" s="703"/>
      <c r="FS96" s="703"/>
      <c r="FT96" s="703"/>
      <c r="FU96" s="703"/>
      <c r="FV96" s="703"/>
      <c r="FW96" s="703"/>
      <c r="FX96" s="703"/>
      <c r="FY96" s="704"/>
    </row>
    <row r="97" spans="1:181" s="705" customFormat="1" ht="32.25" customHeight="1">
      <c r="A97" s="731" t="s">
        <v>1165</v>
      </c>
      <c r="B97" s="828">
        <v>38191</v>
      </c>
      <c r="C97" s="805" t="s">
        <v>1231</v>
      </c>
      <c r="D97" s="739" t="s">
        <v>662</v>
      </c>
      <c r="E97" s="742">
        <v>66</v>
      </c>
      <c r="F97" s="807">
        <v>7.82</v>
      </c>
      <c r="G97" s="801">
        <f t="shared" si="227"/>
        <v>10.028368</v>
      </c>
      <c r="H97" s="807">
        <f t="shared" si="213"/>
        <v>661.87228800000003</v>
      </c>
      <c r="I97" s="686">
        <f t="shared" si="196"/>
        <v>0</v>
      </c>
      <c r="J97" s="603">
        <f t="shared" si="214"/>
        <v>0</v>
      </c>
      <c r="K97" s="612">
        <f t="shared" si="197"/>
        <v>0</v>
      </c>
      <c r="L97" s="608">
        <f t="shared" si="215"/>
        <v>0</v>
      </c>
      <c r="M97" s="516">
        <f t="shared" si="216"/>
        <v>0</v>
      </c>
      <c r="N97" s="516">
        <f t="shared" si="217"/>
        <v>0</v>
      </c>
      <c r="O97" s="517">
        <f t="shared" si="218"/>
        <v>0</v>
      </c>
      <c r="P97" s="518">
        <f t="shared" si="219"/>
        <v>0</v>
      </c>
      <c r="Q97" s="516">
        <f t="shared" si="220"/>
        <v>0</v>
      </c>
      <c r="R97" s="517">
        <f t="shared" si="221"/>
        <v>0</v>
      </c>
      <c r="S97" s="516">
        <f t="shared" si="222"/>
        <v>0</v>
      </c>
      <c r="T97" s="516">
        <f t="shared" si="204"/>
        <v>0</v>
      </c>
      <c r="U97" s="688">
        <f t="shared" si="223"/>
        <v>100</v>
      </c>
      <c r="V97" s="516">
        <f t="shared" si="206"/>
        <v>66</v>
      </c>
      <c r="W97" s="516">
        <f t="shared" si="207"/>
        <v>516.12</v>
      </c>
      <c r="X97" s="515">
        <f t="shared" si="208"/>
        <v>1</v>
      </c>
      <c r="Y97" s="636">
        <f t="shared" si="224"/>
        <v>66</v>
      </c>
      <c r="Z97" s="603"/>
      <c r="AA97" s="702">
        <f t="shared" si="210"/>
        <v>1</v>
      </c>
      <c r="AB97" s="516">
        <f t="shared" si="225"/>
        <v>66</v>
      </c>
      <c r="AC97" s="622">
        <f t="shared" si="226"/>
        <v>661.87228800000003</v>
      </c>
      <c r="AD97" s="703"/>
      <c r="AE97" s="703"/>
      <c r="AF97" s="703"/>
      <c r="AG97" s="703"/>
      <c r="AH97" s="703"/>
      <c r="AI97" s="703"/>
      <c r="AJ97" s="703"/>
      <c r="AK97" s="703"/>
      <c r="AL97" s="703"/>
      <c r="AM97" s="703"/>
      <c r="AN97" s="703"/>
      <c r="AO97" s="703"/>
      <c r="AP97" s="703"/>
      <c r="AQ97" s="703"/>
      <c r="AR97" s="703"/>
      <c r="AS97" s="703"/>
      <c r="AT97" s="703"/>
      <c r="AU97" s="703"/>
      <c r="AV97" s="703"/>
      <c r="AW97" s="703"/>
      <c r="AX97" s="703"/>
      <c r="AY97" s="703"/>
      <c r="AZ97" s="703"/>
      <c r="BA97" s="703"/>
      <c r="BB97" s="703"/>
      <c r="BC97" s="703"/>
      <c r="BD97" s="703"/>
      <c r="BE97" s="703"/>
      <c r="BF97" s="703"/>
      <c r="BG97" s="703"/>
      <c r="BH97" s="703"/>
      <c r="BI97" s="703"/>
      <c r="BJ97" s="703"/>
      <c r="BK97" s="703"/>
      <c r="BL97" s="703"/>
      <c r="BM97" s="703"/>
      <c r="BN97" s="703"/>
      <c r="BO97" s="703"/>
      <c r="BP97" s="703"/>
      <c r="BQ97" s="703"/>
      <c r="BR97" s="703"/>
      <c r="BS97" s="703"/>
      <c r="BT97" s="703"/>
      <c r="BU97" s="703"/>
      <c r="BV97" s="703"/>
      <c r="BW97" s="703"/>
      <c r="BX97" s="703"/>
      <c r="BY97" s="703"/>
      <c r="BZ97" s="703"/>
      <c r="CA97" s="703"/>
      <c r="CB97" s="703"/>
      <c r="CC97" s="703"/>
      <c r="CD97" s="703"/>
      <c r="CE97" s="703"/>
      <c r="CF97" s="703"/>
      <c r="CG97" s="703"/>
      <c r="CH97" s="703"/>
      <c r="CI97" s="703"/>
      <c r="CJ97" s="703"/>
      <c r="CK97" s="703"/>
      <c r="CL97" s="703"/>
      <c r="CM97" s="703"/>
      <c r="CN97" s="703"/>
      <c r="CO97" s="703"/>
      <c r="CP97" s="703"/>
      <c r="CQ97" s="703"/>
      <c r="CR97" s="703"/>
      <c r="CS97" s="703"/>
      <c r="CT97" s="703"/>
      <c r="CU97" s="703"/>
      <c r="CV97" s="703"/>
      <c r="CW97" s="703"/>
      <c r="CX97" s="703"/>
      <c r="CY97" s="703"/>
      <c r="CZ97" s="703"/>
      <c r="DA97" s="703"/>
      <c r="DB97" s="703"/>
      <c r="DC97" s="703"/>
      <c r="DD97" s="703"/>
      <c r="DE97" s="703"/>
      <c r="DF97" s="703"/>
      <c r="DG97" s="703"/>
      <c r="DH97" s="703"/>
      <c r="DI97" s="703"/>
      <c r="DJ97" s="703"/>
      <c r="DK97" s="703"/>
      <c r="DL97" s="703"/>
      <c r="DM97" s="703"/>
      <c r="DN97" s="703"/>
      <c r="DO97" s="703"/>
      <c r="DP97" s="703"/>
      <c r="DQ97" s="703"/>
      <c r="DR97" s="703"/>
      <c r="DS97" s="703"/>
      <c r="DT97" s="703"/>
      <c r="DU97" s="703"/>
      <c r="DV97" s="703"/>
      <c r="DW97" s="703"/>
      <c r="DX97" s="703"/>
      <c r="DY97" s="703"/>
      <c r="DZ97" s="703"/>
      <c r="EA97" s="703"/>
      <c r="EB97" s="703"/>
      <c r="EC97" s="703"/>
      <c r="ED97" s="703"/>
      <c r="EE97" s="703"/>
      <c r="EF97" s="703"/>
      <c r="EG97" s="703"/>
      <c r="EH97" s="703"/>
      <c r="EI97" s="703"/>
      <c r="EJ97" s="703"/>
      <c r="EK97" s="703"/>
      <c r="EL97" s="703"/>
      <c r="EM97" s="703"/>
      <c r="EN97" s="703"/>
      <c r="EO97" s="703"/>
      <c r="EP97" s="703"/>
      <c r="EQ97" s="703"/>
      <c r="ER97" s="703"/>
      <c r="ES97" s="703"/>
      <c r="ET97" s="703"/>
      <c r="EU97" s="703"/>
      <c r="EV97" s="703"/>
      <c r="EW97" s="703"/>
      <c r="EX97" s="703"/>
      <c r="EY97" s="703"/>
      <c r="EZ97" s="703"/>
      <c r="FA97" s="703"/>
      <c r="FB97" s="703"/>
      <c r="FC97" s="703"/>
      <c r="FD97" s="703"/>
      <c r="FE97" s="703"/>
      <c r="FF97" s="703"/>
      <c r="FG97" s="703"/>
      <c r="FH97" s="703"/>
      <c r="FI97" s="703"/>
      <c r="FJ97" s="703"/>
      <c r="FK97" s="703"/>
      <c r="FL97" s="703"/>
      <c r="FM97" s="703"/>
      <c r="FN97" s="703"/>
      <c r="FO97" s="703"/>
      <c r="FP97" s="703"/>
      <c r="FQ97" s="703"/>
      <c r="FR97" s="703"/>
      <c r="FS97" s="703"/>
      <c r="FT97" s="703"/>
      <c r="FU97" s="703"/>
      <c r="FV97" s="703"/>
      <c r="FW97" s="703"/>
      <c r="FX97" s="703"/>
      <c r="FY97" s="704"/>
    </row>
    <row r="98" spans="1:181" s="705" customFormat="1" ht="28.5">
      <c r="A98" s="731" t="s">
        <v>1223</v>
      </c>
      <c r="B98" s="829">
        <v>83391</v>
      </c>
      <c r="C98" s="805" t="s">
        <v>1124</v>
      </c>
      <c r="D98" s="739" t="s">
        <v>662</v>
      </c>
      <c r="E98" s="742">
        <v>40</v>
      </c>
      <c r="F98" s="807">
        <v>25.1</v>
      </c>
      <c r="G98" s="801">
        <f t="shared" si="227"/>
        <v>32.18824</v>
      </c>
      <c r="H98" s="807">
        <f t="shared" si="213"/>
        <v>1287.5296000000001</v>
      </c>
      <c r="I98" s="686">
        <f t="shared" si="196"/>
        <v>0</v>
      </c>
      <c r="J98" s="603">
        <f t="shared" si="214"/>
        <v>0</v>
      </c>
      <c r="K98" s="612">
        <f t="shared" si="197"/>
        <v>0</v>
      </c>
      <c r="L98" s="608">
        <f t="shared" si="215"/>
        <v>0</v>
      </c>
      <c r="M98" s="516">
        <f t="shared" si="216"/>
        <v>0</v>
      </c>
      <c r="N98" s="516">
        <f t="shared" si="217"/>
        <v>0</v>
      </c>
      <c r="O98" s="517">
        <f t="shared" si="218"/>
        <v>0</v>
      </c>
      <c r="P98" s="518">
        <f t="shared" si="219"/>
        <v>0</v>
      </c>
      <c r="Q98" s="516">
        <f t="shared" si="220"/>
        <v>0</v>
      </c>
      <c r="R98" s="517">
        <f t="shared" si="221"/>
        <v>0</v>
      </c>
      <c r="S98" s="516">
        <f t="shared" si="222"/>
        <v>0</v>
      </c>
      <c r="T98" s="516">
        <f t="shared" si="204"/>
        <v>0</v>
      </c>
      <c r="U98" s="688">
        <f t="shared" si="223"/>
        <v>100</v>
      </c>
      <c r="V98" s="516">
        <f t="shared" si="206"/>
        <v>40</v>
      </c>
      <c r="W98" s="516">
        <f t="shared" si="207"/>
        <v>1004</v>
      </c>
      <c r="X98" s="515">
        <f t="shared" si="208"/>
        <v>1</v>
      </c>
      <c r="Y98" s="636">
        <f t="shared" si="224"/>
        <v>40</v>
      </c>
      <c r="Z98" s="603">
        <f>Y98*H230</f>
        <v>0</v>
      </c>
      <c r="AA98" s="702">
        <f t="shared" si="210"/>
        <v>1</v>
      </c>
      <c r="AB98" s="516">
        <f t="shared" si="225"/>
        <v>40</v>
      </c>
      <c r="AC98" s="622">
        <f t="shared" si="226"/>
        <v>1287.5296000000001</v>
      </c>
      <c r="AD98" s="703"/>
      <c r="AE98" s="703"/>
      <c r="AF98" s="703"/>
      <c r="AG98" s="703"/>
      <c r="AH98" s="703"/>
      <c r="AI98" s="703"/>
      <c r="AJ98" s="703"/>
      <c r="AK98" s="703"/>
      <c r="AL98" s="703"/>
      <c r="AM98" s="703"/>
      <c r="AN98" s="703"/>
      <c r="AO98" s="703"/>
      <c r="AP98" s="703"/>
      <c r="AQ98" s="703"/>
      <c r="AR98" s="703"/>
      <c r="AS98" s="703"/>
      <c r="AT98" s="703"/>
      <c r="AU98" s="703"/>
      <c r="AV98" s="703"/>
      <c r="AW98" s="703"/>
      <c r="AX98" s="703"/>
      <c r="AY98" s="703"/>
      <c r="AZ98" s="703"/>
      <c r="BA98" s="703"/>
      <c r="BB98" s="703"/>
      <c r="BC98" s="703"/>
      <c r="BD98" s="703"/>
      <c r="BE98" s="703"/>
      <c r="BF98" s="703"/>
      <c r="BG98" s="703"/>
      <c r="BH98" s="703"/>
      <c r="BI98" s="703"/>
      <c r="BJ98" s="703"/>
      <c r="BK98" s="703"/>
      <c r="BL98" s="703"/>
      <c r="BM98" s="703"/>
      <c r="BN98" s="703"/>
      <c r="BO98" s="703"/>
      <c r="BP98" s="703"/>
      <c r="BQ98" s="703"/>
      <c r="BR98" s="703"/>
      <c r="BS98" s="703"/>
      <c r="BT98" s="703"/>
      <c r="BU98" s="703"/>
      <c r="BV98" s="703"/>
      <c r="BW98" s="703"/>
      <c r="BX98" s="703"/>
      <c r="BY98" s="703"/>
      <c r="BZ98" s="703"/>
      <c r="CA98" s="703"/>
      <c r="CB98" s="703"/>
      <c r="CC98" s="703"/>
      <c r="CD98" s="703"/>
      <c r="CE98" s="703"/>
      <c r="CF98" s="703"/>
      <c r="CG98" s="703"/>
      <c r="CH98" s="703"/>
      <c r="CI98" s="703"/>
      <c r="CJ98" s="703"/>
      <c r="CK98" s="703"/>
      <c r="CL98" s="703"/>
      <c r="CM98" s="703"/>
      <c r="CN98" s="703"/>
      <c r="CO98" s="703"/>
      <c r="CP98" s="703"/>
      <c r="CQ98" s="703"/>
      <c r="CR98" s="703"/>
      <c r="CS98" s="703"/>
      <c r="CT98" s="703"/>
      <c r="CU98" s="703"/>
      <c r="CV98" s="703"/>
      <c r="CW98" s="703"/>
      <c r="CX98" s="703"/>
      <c r="CY98" s="703"/>
      <c r="CZ98" s="703"/>
      <c r="DA98" s="703"/>
      <c r="DB98" s="703"/>
      <c r="DC98" s="703"/>
      <c r="DD98" s="703"/>
      <c r="DE98" s="703"/>
      <c r="DF98" s="703"/>
      <c r="DG98" s="703"/>
      <c r="DH98" s="703"/>
      <c r="DI98" s="703"/>
      <c r="DJ98" s="703"/>
      <c r="DK98" s="703"/>
      <c r="DL98" s="703"/>
      <c r="DM98" s="703"/>
      <c r="DN98" s="703"/>
      <c r="DO98" s="703"/>
      <c r="DP98" s="703"/>
      <c r="DQ98" s="703"/>
      <c r="DR98" s="703"/>
      <c r="DS98" s="703"/>
      <c r="DT98" s="703"/>
      <c r="DU98" s="703"/>
      <c r="DV98" s="703"/>
      <c r="DW98" s="703"/>
      <c r="DX98" s="703"/>
      <c r="DY98" s="703"/>
      <c r="DZ98" s="703"/>
      <c r="EA98" s="703"/>
      <c r="EB98" s="703"/>
      <c r="EC98" s="703"/>
      <c r="ED98" s="703"/>
      <c r="EE98" s="703"/>
      <c r="EF98" s="703"/>
      <c r="EG98" s="703"/>
      <c r="EH98" s="703"/>
      <c r="EI98" s="703"/>
      <c r="EJ98" s="703"/>
      <c r="EK98" s="703"/>
      <c r="EL98" s="703"/>
      <c r="EM98" s="703"/>
      <c r="EN98" s="703"/>
      <c r="EO98" s="703"/>
      <c r="EP98" s="703"/>
      <c r="EQ98" s="703"/>
      <c r="ER98" s="703"/>
      <c r="ES98" s="703"/>
      <c r="ET98" s="703"/>
      <c r="EU98" s="703"/>
      <c r="EV98" s="703"/>
      <c r="EW98" s="703"/>
      <c r="EX98" s="703"/>
      <c r="EY98" s="703"/>
      <c r="EZ98" s="703"/>
      <c r="FA98" s="703"/>
      <c r="FB98" s="703"/>
      <c r="FC98" s="703"/>
      <c r="FD98" s="703"/>
      <c r="FE98" s="703"/>
      <c r="FF98" s="703"/>
      <c r="FG98" s="703"/>
      <c r="FH98" s="703"/>
      <c r="FI98" s="703"/>
      <c r="FJ98" s="703"/>
      <c r="FK98" s="703"/>
      <c r="FL98" s="703"/>
      <c r="FM98" s="703"/>
      <c r="FN98" s="703"/>
      <c r="FO98" s="703"/>
      <c r="FP98" s="703"/>
      <c r="FQ98" s="703"/>
      <c r="FR98" s="703"/>
      <c r="FS98" s="703"/>
      <c r="FT98" s="703"/>
      <c r="FU98" s="703"/>
      <c r="FV98" s="703"/>
      <c r="FW98" s="703"/>
      <c r="FX98" s="703"/>
      <c r="FY98" s="704"/>
    </row>
    <row r="99" spans="1:181" s="705" customFormat="1" ht="28.5">
      <c r="A99" s="731" t="s">
        <v>1224</v>
      </c>
      <c r="B99" s="829">
        <v>72339</v>
      </c>
      <c r="C99" s="805" t="s">
        <v>1125</v>
      </c>
      <c r="D99" s="739" t="s">
        <v>662</v>
      </c>
      <c r="E99" s="742">
        <v>20</v>
      </c>
      <c r="F99" s="807">
        <v>42.58</v>
      </c>
      <c r="G99" s="801">
        <f t="shared" si="227"/>
        <v>54.604591999999997</v>
      </c>
      <c r="H99" s="807">
        <f t="shared" si="213"/>
        <v>1092.09184</v>
      </c>
      <c r="I99" s="686">
        <f t="shared" si="196"/>
        <v>0</v>
      </c>
      <c r="J99" s="603">
        <f t="shared" si="214"/>
        <v>0</v>
      </c>
      <c r="K99" s="612">
        <f t="shared" si="197"/>
        <v>0</v>
      </c>
      <c r="L99" s="608">
        <f t="shared" si="215"/>
        <v>0</v>
      </c>
      <c r="M99" s="516">
        <f t="shared" si="216"/>
        <v>0</v>
      </c>
      <c r="N99" s="516">
        <f t="shared" si="217"/>
        <v>0</v>
      </c>
      <c r="O99" s="517">
        <f t="shared" si="218"/>
        <v>0</v>
      </c>
      <c r="P99" s="518">
        <f t="shared" si="219"/>
        <v>0</v>
      </c>
      <c r="Q99" s="516">
        <f t="shared" si="220"/>
        <v>0</v>
      </c>
      <c r="R99" s="517">
        <f t="shared" si="221"/>
        <v>0</v>
      </c>
      <c r="S99" s="516">
        <f t="shared" si="222"/>
        <v>0</v>
      </c>
      <c r="T99" s="516">
        <f t="shared" si="204"/>
        <v>0</v>
      </c>
      <c r="U99" s="688">
        <f t="shared" si="223"/>
        <v>100</v>
      </c>
      <c r="V99" s="516">
        <f t="shared" si="206"/>
        <v>20</v>
      </c>
      <c r="W99" s="516">
        <f t="shared" si="207"/>
        <v>851.59999999999991</v>
      </c>
      <c r="X99" s="515">
        <f t="shared" si="208"/>
        <v>1</v>
      </c>
      <c r="Y99" s="636">
        <f t="shared" si="224"/>
        <v>20</v>
      </c>
      <c r="Z99" s="603">
        <f>Y99*H231</f>
        <v>0</v>
      </c>
      <c r="AA99" s="702">
        <f t="shared" si="210"/>
        <v>1</v>
      </c>
      <c r="AB99" s="516">
        <f t="shared" si="225"/>
        <v>20</v>
      </c>
      <c r="AC99" s="622">
        <f t="shared" si="226"/>
        <v>1092.09184</v>
      </c>
      <c r="AD99" s="703"/>
      <c r="AE99" s="703"/>
      <c r="AF99" s="703"/>
      <c r="AG99" s="703"/>
      <c r="AH99" s="703"/>
      <c r="AI99" s="703"/>
      <c r="AJ99" s="703"/>
      <c r="AK99" s="703"/>
      <c r="AL99" s="703"/>
      <c r="AM99" s="703"/>
      <c r="AN99" s="703"/>
      <c r="AO99" s="703"/>
      <c r="AP99" s="703"/>
      <c r="AQ99" s="703"/>
      <c r="AR99" s="703"/>
      <c r="AS99" s="703"/>
      <c r="AT99" s="703"/>
      <c r="AU99" s="703"/>
      <c r="AV99" s="703"/>
      <c r="AW99" s="703"/>
      <c r="AX99" s="703"/>
      <c r="AY99" s="703"/>
      <c r="AZ99" s="703"/>
      <c r="BA99" s="703"/>
      <c r="BB99" s="703"/>
      <c r="BC99" s="703"/>
      <c r="BD99" s="703"/>
      <c r="BE99" s="703"/>
      <c r="BF99" s="703"/>
      <c r="BG99" s="703"/>
      <c r="BH99" s="703"/>
      <c r="BI99" s="703"/>
      <c r="BJ99" s="703"/>
      <c r="BK99" s="703"/>
      <c r="BL99" s="703"/>
      <c r="BM99" s="703"/>
      <c r="BN99" s="703"/>
      <c r="BO99" s="703"/>
      <c r="BP99" s="703"/>
      <c r="BQ99" s="703"/>
      <c r="BR99" s="703"/>
      <c r="BS99" s="703"/>
      <c r="BT99" s="703"/>
      <c r="BU99" s="703"/>
      <c r="BV99" s="703"/>
      <c r="BW99" s="703"/>
      <c r="BX99" s="703"/>
      <c r="BY99" s="703"/>
      <c r="BZ99" s="703"/>
      <c r="CA99" s="703"/>
      <c r="CB99" s="703"/>
      <c r="CC99" s="703"/>
      <c r="CD99" s="703"/>
      <c r="CE99" s="703"/>
      <c r="CF99" s="703"/>
      <c r="CG99" s="703"/>
      <c r="CH99" s="703"/>
      <c r="CI99" s="703"/>
      <c r="CJ99" s="703"/>
      <c r="CK99" s="703"/>
      <c r="CL99" s="703"/>
      <c r="CM99" s="703"/>
      <c r="CN99" s="703"/>
      <c r="CO99" s="703"/>
      <c r="CP99" s="703"/>
      <c r="CQ99" s="703"/>
      <c r="CR99" s="703"/>
      <c r="CS99" s="703"/>
      <c r="CT99" s="703"/>
      <c r="CU99" s="703"/>
      <c r="CV99" s="703"/>
      <c r="CW99" s="703"/>
      <c r="CX99" s="703"/>
      <c r="CY99" s="703"/>
      <c r="CZ99" s="703"/>
      <c r="DA99" s="703"/>
      <c r="DB99" s="703"/>
      <c r="DC99" s="703"/>
      <c r="DD99" s="703"/>
      <c r="DE99" s="703"/>
      <c r="DF99" s="703"/>
      <c r="DG99" s="703"/>
      <c r="DH99" s="703"/>
      <c r="DI99" s="703"/>
      <c r="DJ99" s="703"/>
      <c r="DK99" s="703"/>
      <c r="DL99" s="703"/>
      <c r="DM99" s="703"/>
      <c r="DN99" s="703"/>
      <c r="DO99" s="703"/>
      <c r="DP99" s="703"/>
      <c r="DQ99" s="703"/>
      <c r="DR99" s="703"/>
      <c r="DS99" s="703"/>
      <c r="DT99" s="703"/>
      <c r="DU99" s="703"/>
      <c r="DV99" s="703"/>
      <c r="DW99" s="703"/>
      <c r="DX99" s="703"/>
      <c r="DY99" s="703"/>
      <c r="DZ99" s="703"/>
      <c r="EA99" s="703"/>
      <c r="EB99" s="703"/>
      <c r="EC99" s="703"/>
      <c r="ED99" s="703"/>
      <c r="EE99" s="703"/>
      <c r="EF99" s="703"/>
      <c r="EG99" s="703"/>
      <c r="EH99" s="703"/>
      <c r="EI99" s="703"/>
      <c r="EJ99" s="703"/>
      <c r="EK99" s="703"/>
      <c r="EL99" s="703"/>
      <c r="EM99" s="703"/>
      <c r="EN99" s="703"/>
      <c r="EO99" s="703"/>
      <c r="EP99" s="703"/>
      <c r="EQ99" s="703"/>
      <c r="ER99" s="703"/>
      <c r="ES99" s="703"/>
      <c r="ET99" s="703"/>
      <c r="EU99" s="703"/>
      <c r="EV99" s="703"/>
      <c r="EW99" s="703"/>
      <c r="EX99" s="703"/>
      <c r="EY99" s="703"/>
      <c r="EZ99" s="703"/>
      <c r="FA99" s="703"/>
      <c r="FB99" s="703"/>
      <c r="FC99" s="703"/>
      <c r="FD99" s="703"/>
      <c r="FE99" s="703"/>
      <c r="FF99" s="703"/>
      <c r="FG99" s="703"/>
      <c r="FH99" s="703"/>
      <c r="FI99" s="703"/>
      <c r="FJ99" s="703"/>
      <c r="FK99" s="703"/>
      <c r="FL99" s="703"/>
      <c r="FM99" s="703"/>
      <c r="FN99" s="703"/>
      <c r="FO99" s="703"/>
      <c r="FP99" s="703"/>
      <c r="FQ99" s="703"/>
      <c r="FR99" s="703"/>
      <c r="FS99" s="703"/>
      <c r="FT99" s="703"/>
      <c r="FU99" s="703"/>
      <c r="FV99" s="703"/>
      <c r="FW99" s="703"/>
      <c r="FX99" s="703"/>
      <c r="FY99" s="704"/>
    </row>
    <row r="100" spans="1:181" s="705" customFormat="1" ht="41.25" customHeight="1">
      <c r="A100" s="731" t="s">
        <v>1225</v>
      </c>
      <c r="B100" s="829">
        <v>97660</v>
      </c>
      <c r="C100" s="805" t="s">
        <v>1226</v>
      </c>
      <c r="D100" s="739" t="s">
        <v>662</v>
      </c>
      <c r="E100" s="742">
        <f>E96+E95+E93+E92</f>
        <v>118</v>
      </c>
      <c r="F100" s="807">
        <v>0.43</v>
      </c>
      <c r="G100" s="801">
        <f t="shared" si="227"/>
        <v>0.55143200000000003</v>
      </c>
      <c r="H100" s="807">
        <f t="shared" si="213"/>
        <v>65.068976000000006</v>
      </c>
      <c r="I100" s="779"/>
      <c r="J100" s="780"/>
      <c r="K100" s="612"/>
      <c r="L100" s="781"/>
      <c r="M100" s="782"/>
      <c r="N100" s="516"/>
      <c r="O100" s="783"/>
      <c r="P100" s="794"/>
      <c r="Q100" s="516"/>
      <c r="R100" s="783"/>
      <c r="S100" s="782"/>
      <c r="T100" s="516"/>
      <c r="U100" s="748"/>
      <c r="V100" s="782"/>
      <c r="W100" s="516"/>
      <c r="X100" s="784"/>
      <c r="Y100" s="785"/>
      <c r="Z100" s="610"/>
      <c r="AA100" s="594"/>
      <c r="AB100" s="782"/>
      <c r="AC100" s="622"/>
      <c r="AD100" s="703"/>
      <c r="AE100" s="703"/>
      <c r="AF100" s="703"/>
      <c r="AG100" s="703"/>
      <c r="AH100" s="703"/>
      <c r="AI100" s="703"/>
      <c r="AJ100" s="703"/>
      <c r="AK100" s="703"/>
      <c r="AL100" s="703"/>
      <c r="AM100" s="703"/>
      <c r="AN100" s="703"/>
      <c r="AO100" s="703"/>
      <c r="AP100" s="703"/>
      <c r="AQ100" s="703"/>
      <c r="AR100" s="703"/>
      <c r="AS100" s="703"/>
      <c r="AT100" s="703"/>
      <c r="AU100" s="703"/>
      <c r="AV100" s="703"/>
      <c r="AW100" s="703"/>
      <c r="AX100" s="703"/>
      <c r="AY100" s="703"/>
      <c r="AZ100" s="703"/>
      <c r="BA100" s="703"/>
      <c r="BB100" s="703"/>
      <c r="BC100" s="703"/>
      <c r="BD100" s="703"/>
      <c r="BE100" s="703"/>
      <c r="BF100" s="703"/>
      <c r="BG100" s="703"/>
      <c r="BH100" s="703"/>
      <c r="BI100" s="703"/>
      <c r="BJ100" s="703"/>
      <c r="BK100" s="703"/>
      <c r="BL100" s="703"/>
      <c r="BM100" s="703"/>
      <c r="BN100" s="703"/>
      <c r="BO100" s="703"/>
      <c r="BP100" s="703"/>
      <c r="BQ100" s="703"/>
      <c r="BR100" s="703"/>
      <c r="BS100" s="703"/>
      <c r="BT100" s="703"/>
      <c r="BU100" s="703"/>
      <c r="BV100" s="703"/>
      <c r="BW100" s="703"/>
      <c r="BX100" s="703"/>
      <c r="BY100" s="703"/>
      <c r="BZ100" s="703"/>
      <c r="CA100" s="703"/>
      <c r="CB100" s="703"/>
      <c r="CC100" s="703"/>
      <c r="CD100" s="703"/>
      <c r="CE100" s="703"/>
      <c r="CF100" s="703"/>
      <c r="CG100" s="703"/>
      <c r="CH100" s="703"/>
      <c r="CI100" s="703"/>
      <c r="CJ100" s="703"/>
      <c r="CK100" s="703"/>
      <c r="CL100" s="703"/>
      <c r="CM100" s="703"/>
      <c r="CN100" s="703"/>
      <c r="CO100" s="703"/>
      <c r="CP100" s="703"/>
      <c r="CQ100" s="703"/>
      <c r="CR100" s="703"/>
      <c r="CS100" s="703"/>
      <c r="CT100" s="703"/>
      <c r="CU100" s="703"/>
      <c r="CV100" s="703"/>
      <c r="CW100" s="703"/>
      <c r="CX100" s="703"/>
      <c r="CY100" s="703"/>
      <c r="CZ100" s="703"/>
      <c r="DA100" s="703"/>
      <c r="DB100" s="703"/>
      <c r="DC100" s="703"/>
      <c r="DD100" s="703"/>
      <c r="DE100" s="703"/>
      <c r="DF100" s="703"/>
      <c r="DG100" s="703"/>
      <c r="DH100" s="703"/>
      <c r="DI100" s="703"/>
      <c r="DJ100" s="703"/>
      <c r="DK100" s="703"/>
      <c r="DL100" s="703"/>
      <c r="DM100" s="703"/>
      <c r="DN100" s="703"/>
      <c r="DO100" s="703"/>
      <c r="DP100" s="703"/>
      <c r="DQ100" s="703"/>
      <c r="DR100" s="703"/>
      <c r="DS100" s="703"/>
      <c r="DT100" s="703"/>
      <c r="DU100" s="703"/>
      <c r="DV100" s="703"/>
      <c r="DW100" s="703"/>
      <c r="DX100" s="703"/>
      <c r="DY100" s="703"/>
      <c r="DZ100" s="703"/>
      <c r="EA100" s="703"/>
      <c r="EB100" s="703"/>
      <c r="EC100" s="703"/>
      <c r="ED100" s="703"/>
      <c r="EE100" s="703"/>
      <c r="EF100" s="703"/>
      <c r="EG100" s="703"/>
      <c r="EH100" s="703"/>
      <c r="EI100" s="703"/>
      <c r="EJ100" s="703"/>
      <c r="EK100" s="703"/>
      <c r="EL100" s="703"/>
      <c r="EM100" s="703"/>
      <c r="EN100" s="703"/>
      <c r="EO100" s="703"/>
      <c r="EP100" s="703"/>
      <c r="EQ100" s="703"/>
      <c r="ER100" s="703"/>
      <c r="ES100" s="703"/>
      <c r="ET100" s="703"/>
      <c r="EU100" s="703"/>
      <c r="EV100" s="703"/>
      <c r="EW100" s="703"/>
      <c r="EX100" s="703"/>
      <c r="EY100" s="703"/>
      <c r="EZ100" s="703"/>
      <c r="FA100" s="703"/>
      <c r="FB100" s="703"/>
      <c r="FC100" s="703"/>
      <c r="FD100" s="703"/>
      <c r="FE100" s="703"/>
      <c r="FF100" s="703"/>
      <c r="FG100" s="703"/>
      <c r="FH100" s="703"/>
      <c r="FI100" s="703"/>
      <c r="FJ100" s="703"/>
      <c r="FK100" s="703"/>
      <c r="FL100" s="703"/>
      <c r="FM100" s="703"/>
      <c r="FN100" s="703"/>
      <c r="FO100" s="703"/>
      <c r="FP100" s="703"/>
      <c r="FQ100" s="703"/>
      <c r="FR100" s="703"/>
      <c r="FS100" s="703"/>
      <c r="FT100" s="703"/>
      <c r="FU100" s="703"/>
      <c r="FV100" s="703"/>
      <c r="FW100" s="703"/>
      <c r="FX100" s="703"/>
      <c r="FY100" s="704"/>
    </row>
    <row r="101" spans="1:181" s="705" customFormat="1" ht="32.25" customHeight="1">
      <c r="A101" s="731" t="s">
        <v>1230</v>
      </c>
      <c r="B101" s="829">
        <v>97661</v>
      </c>
      <c r="C101" s="805" t="s">
        <v>1227</v>
      </c>
      <c r="D101" s="739" t="s">
        <v>662</v>
      </c>
      <c r="E101" s="742">
        <f>E81+E82+E83+E84+E85+E86+E87</f>
        <v>2840</v>
      </c>
      <c r="F101" s="807">
        <v>0.43</v>
      </c>
      <c r="G101" s="801">
        <f t="shared" si="227"/>
        <v>0.55143200000000003</v>
      </c>
      <c r="H101" s="807">
        <f t="shared" si="213"/>
        <v>1566.0668800000001</v>
      </c>
      <c r="I101" s="779"/>
      <c r="J101" s="780"/>
      <c r="K101" s="612"/>
      <c r="L101" s="781"/>
      <c r="M101" s="782"/>
      <c r="N101" s="516"/>
      <c r="O101" s="783"/>
      <c r="P101" s="794"/>
      <c r="Q101" s="516"/>
      <c r="R101" s="783"/>
      <c r="S101" s="782"/>
      <c r="T101" s="516"/>
      <c r="U101" s="748"/>
      <c r="V101" s="782"/>
      <c r="W101" s="516"/>
      <c r="X101" s="784"/>
      <c r="Y101" s="785"/>
      <c r="Z101" s="610"/>
      <c r="AA101" s="594"/>
      <c r="AB101" s="782"/>
      <c r="AC101" s="622"/>
      <c r="AD101" s="703"/>
      <c r="AE101" s="703"/>
      <c r="AF101" s="703"/>
      <c r="AG101" s="703"/>
      <c r="AH101" s="703"/>
      <c r="AI101" s="703"/>
      <c r="AJ101" s="703"/>
      <c r="AK101" s="703"/>
      <c r="AL101" s="703"/>
      <c r="AM101" s="703"/>
      <c r="AN101" s="703"/>
      <c r="AO101" s="703"/>
      <c r="AP101" s="703"/>
      <c r="AQ101" s="703"/>
      <c r="AR101" s="703"/>
      <c r="AS101" s="703"/>
      <c r="AT101" s="703"/>
      <c r="AU101" s="703"/>
      <c r="AV101" s="703"/>
      <c r="AW101" s="703"/>
      <c r="AX101" s="703"/>
      <c r="AY101" s="703"/>
      <c r="AZ101" s="703"/>
      <c r="BA101" s="703"/>
      <c r="BB101" s="703"/>
      <c r="BC101" s="703"/>
      <c r="BD101" s="703"/>
      <c r="BE101" s="703"/>
      <c r="BF101" s="703"/>
      <c r="BG101" s="703"/>
      <c r="BH101" s="703"/>
      <c r="BI101" s="703"/>
      <c r="BJ101" s="703"/>
      <c r="BK101" s="703"/>
      <c r="BL101" s="703"/>
      <c r="BM101" s="703"/>
      <c r="BN101" s="703"/>
      <c r="BO101" s="703"/>
      <c r="BP101" s="703"/>
      <c r="BQ101" s="703"/>
      <c r="BR101" s="703"/>
      <c r="BS101" s="703"/>
      <c r="BT101" s="703"/>
      <c r="BU101" s="703"/>
      <c r="BV101" s="703"/>
      <c r="BW101" s="703"/>
      <c r="BX101" s="703"/>
      <c r="BY101" s="703"/>
      <c r="BZ101" s="703"/>
      <c r="CA101" s="703"/>
      <c r="CB101" s="703"/>
      <c r="CC101" s="703"/>
      <c r="CD101" s="703"/>
      <c r="CE101" s="703"/>
      <c r="CF101" s="703"/>
      <c r="CG101" s="703"/>
      <c r="CH101" s="703"/>
      <c r="CI101" s="703"/>
      <c r="CJ101" s="703"/>
      <c r="CK101" s="703"/>
      <c r="CL101" s="703"/>
      <c r="CM101" s="703"/>
      <c r="CN101" s="703"/>
      <c r="CO101" s="703"/>
      <c r="CP101" s="703"/>
      <c r="CQ101" s="703"/>
      <c r="CR101" s="703"/>
      <c r="CS101" s="703"/>
      <c r="CT101" s="703"/>
      <c r="CU101" s="703"/>
      <c r="CV101" s="703"/>
      <c r="CW101" s="703"/>
      <c r="CX101" s="703"/>
      <c r="CY101" s="703"/>
      <c r="CZ101" s="703"/>
      <c r="DA101" s="703"/>
      <c r="DB101" s="703"/>
      <c r="DC101" s="703"/>
      <c r="DD101" s="703"/>
      <c r="DE101" s="703"/>
      <c r="DF101" s="703"/>
      <c r="DG101" s="703"/>
      <c r="DH101" s="703"/>
      <c r="DI101" s="703"/>
      <c r="DJ101" s="703"/>
      <c r="DK101" s="703"/>
      <c r="DL101" s="703"/>
      <c r="DM101" s="703"/>
      <c r="DN101" s="703"/>
      <c r="DO101" s="703"/>
      <c r="DP101" s="703"/>
      <c r="DQ101" s="703"/>
      <c r="DR101" s="703"/>
      <c r="DS101" s="703"/>
      <c r="DT101" s="703"/>
      <c r="DU101" s="703"/>
      <c r="DV101" s="703"/>
      <c r="DW101" s="703"/>
      <c r="DX101" s="703"/>
      <c r="DY101" s="703"/>
      <c r="DZ101" s="703"/>
      <c r="EA101" s="703"/>
      <c r="EB101" s="703"/>
      <c r="EC101" s="703"/>
      <c r="ED101" s="703"/>
      <c r="EE101" s="703"/>
      <c r="EF101" s="703"/>
      <c r="EG101" s="703"/>
      <c r="EH101" s="703"/>
      <c r="EI101" s="703"/>
      <c r="EJ101" s="703"/>
      <c r="EK101" s="703"/>
      <c r="EL101" s="703"/>
      <c r="EM101" s="703"/>
      <c r="EN101" s="703"/>
      <c r="EO101" s="703"/>
      <c r="EP101" s="703"/>
      <c r="EQ101" s="703"/>
      <c r="ER101" s="703"/>
      <c r="ES101" s="703"/>
      <c r="ET101" s="703"/>
      <c r="EU101" s="703"/>
      <c r="EV101" s="703"/>
      <c r="EW101" s="703"/>
      <c r="EX101" s="703"/>
      <c r="EY101" s="703"/>
      <c r="EZ101" s="703"/>
      <c r="FA101" s="703"/>
      <c r="FB101" s="703"/>
      <c r="FC101" s="703"/>
      <c r="FD101" s="703"/>
      <c r="FE101" s="703"/>
      <c r="FF101" s="703"/>
      <c r="FG101" s="703"/>
      <c r="FH101" s="703"/>
      <c r="FI101" s="703"/>
      <c r="FJ101" s="703"/>
      <c r="FK101" s="703"/>
      <c r="FL101" s="703"/>
      <c r="FM101" s="703"/>
      <c r="FN101" s="703"/>
      <c r="FO101" s="703"/>
      <c r="FP101" s="703"/>
      <c r="FQ101" s="703"/>
      <c r="FR101" s="703"/>
      <c r="FS101" s="703"/>
      <c r="FT101" s="703"/>
      <c r="FU101" s="703"/>
      <c r="FV101" s="703"/>
      <c r="FW101" s="703"/>
      <c r="FX101" s="703"/>
      <c r="FY101" s="704"/>
    </row>
    <row r="102" spans="1:181" s="705" customFormat="1" ht="45.75" customHeight="1">
      <c r="A102" s="731" t="s">
        <v>1240</v>
      </c>
      <c r="B102" s="829">
        <v>97665</v>
      </c>
      <c r="C102" s="805" t="s">
        <v>1228</v>
      </c>
      <c r="D102" s="739" t="s">
        <v>662</v>
      </c>
      <c r="E102" s="742">
        <v>82</v>
      </c>
      <c r="F102" s="807">
        <v>0.83</v>
      </c>
      <c r="G102" s="801">
        <f t="shared" si="227"/>
        <v>1.064392</v>
      </c>
      <c r="H102" s="807">
        <f t="shared" si="213"/>
        <v>87.280144000000007</v>
      </c>
      <c r="I102" s="779"/>
      <c r="J102" s="780"/>
      <c r="K102" s="612"/>
      <c r="L102" s="781"/>
      <c r="M102" s="782"/>
      <c r="N102" s="516"/>
      <c r="O102" s="783"/>
      <c r="P102" s="794"/>
      <c r="Q102" s="516"/>
      <c r="R102" s="783"/>
      <c r="S102" s="782"/>
      <c r="T102" s="516"/>
      <c r="U102" s="748"/>
      <c r="V102" s="782"/>
      <c r="W102" s="516"/>
      <c r="X102" s="784"/>
      <c r="Y102" s="785"/>
      <c r="Z102" s="610"/>
      <c r="AA102" s="594"/>
      <c r="AB102" s="782"/>
      <c r="AC102" s="622"/>
      <c r="AD102" s="703"/>
      <c r="AE102" s="703"/>
      <c r="AF102" s="703"/>
      <c r="AG102" s="703"/>
      <c r="AH102" s="703"/>
      <c r="AI102" s="703"/>
      <c r="AJ102" s="703"/>
      <c r="AK102" s="703"/>
      <c r="AL102" s="703"/>
      <c r="AM102" s="703"/>
      <c r="AN102" s="703"/>
      <c r="AO102" s="703"/>
      <c r="AP102" s="703"/>
      <c r="AQ102" s="703"/>
      <c r="AR102" s="703"/>
      <c r="AS102" s="703"/>
      <c r="AT102" s="703"/>
      <c r="AU102" s="703"/>
      <c r="AV102" s="703"/>
      <c r="AW102" s="703"/>
      <c r="AX102" s="703"/>
      <c r="AY102" s="703"/>
      <c r="AZ102" s="703"/>
      <c r="BA102" s="703"/>
      <c r="BB102" s="703"/>
      <c r="BC102" s="703"/>
      <c r="BD102" s="703"/>
      <c r="BE102" s="703"/>
      <c r="BF102" s="703"/>
      <c r="BG102" s="703"/>
      <c r="BH102" s="703"/>
      <c r="BI102" s="703"/>
      <c r="BJ102" s="703"/>
      <c r="BK102" s="703"/>
      <c r="BL102" s="703"/>
      <c r="BM102" s="703"/>
      <c r="BN102" s="703"/>
      <c r="BO102" s="703"/>
      <c r="BP102" s="703"/>
      <c r="BQ102" s="703"/>
      <c r="BR102" s="703"/>
      <c r="BS102" s="703"/>
      <c r="BT102" s="703"/>
      <c r="BU102" s="703"/>
      <c r="BV102" s="703"/>
      <c r="BW102" s="703"/>
      <c r="BX102" s="703"/>
      <c r="BY102" s="703"/>
      <c r="BZ102" s="703"/>
      <c r="CA102" s="703"/>
      <c r="CB102" s="703"/>
      <c r="CC102" s="703"/>
      <c r="CD102" s="703"/>
      <c r="CE102" s="703"/>
      <c r="CF102" s="703"/>
      <c r="CG102" s="703"/>
      <c r="CH102" s="703"/>
      <c r="CI102" s="703"/>
      <c r="CJ102" s="703"/>
      <c r="CK102" s="703"/>
      <c r="CL102" s="703"/>
      <c r="CM102" s="703"/>
      <c r="CN102" s="703"/>
      <c r="CO102" s="703"/>
      <c r="CP102" s="703"/>
      <c r="CQ102" s="703"/>
      <c r="CR102" s="703"/>
      <c r="CS102" s="703"/>
      <c r="CT102" s="703"/>
      <c r="CU102" s="703"/>
      <c r="CV102" s="703"/>
      <c r="CW102" s="703"/>
      <c r="CX102" s="703"/>
      <c r="CY102" s="703"/>
      <c r="CZ102" s="703"/>
      <c r="DA102" s="703"/>
      <c r="DB102" s="703"/>
      <c r="DC102" s="703"/>
      <c r="DD102" s="703"/>
      <c r="DE102" s="703"/>
      <c r="DF102" s="703"/>
      <c r="DG102" s="703"/>
      <c r="DH102" s="703"/>
      <c r="DI102" s="703"/>
      <c r="DJ102" s="703"/>
      <c r="DK102" s="703"/>
      <c r="DL102" s="703"/>
      <c r="DM102" s="703"/>
      <c r="DN102" s="703"/>
      <c r="DO102" s="703"/>
      <c r="DP102" s="703"/>
      <c r="DQ102" s="703"/>
      <c r="DR102" s="703"/>
      <c r="DS102" s="703"/>
      <c r="DT102" s="703"/>
      <c r="DU102" s="703"/>
      <c r="DV102" s="703"/>
      <c r="DW102" s="703"/>
      <c r="DX102" s="703"/>
      <c r="DY102" s="703"/>
      <c r="DZ102" s="703"/>
      <c r="EA102" s="703"/>
      <c r="EB102" s="703"/>
      <c r="EC102" s="703"/>
      <c r="ED102" s="703"/>
      <c r="EE102" s="703"/>
      <c r="EF102" s="703"/>
      <c r="EG102" s="703"/>
      <c r="EH102" s="703"/>
      <c r="EI102" s="703"/>
      <c r="EJ102" s="703"/>
      <c r="EK102" s="703"/>
      <c r="EL102" s="703"/>
      <c r="EM102" s="703"/>
      <c r="EN102" s="703"/>
      <c r="EO102" s="703"/>
      <c r="EP102" s="703"/>
      <c r="EQ102" s="703"/>
      <c r="ER102" s="703"/>
      <c r="ES102" s="703"/>
      <c r="ET102" s="703"/>
      <c r="EU102" s="703"/>
      <c r="EV102" s="703"/>
      <c r="EW102" s="703"/>
      <c r="EX102" s="703"/>
      <c r="EY102" s="703"/>
      <c r="EZ102" s="703"/>
      <c r="FA102" s="703"/>
      <c r="FB102" s="703"/>
      <c r="FC102" s="703"/>
      <c r="FD102" s="703"/>
      <c r="FE102" s="703"/>
      <c r="FF102" s="703"/>
      <c r="FG102" s="703"/>
      <c r="FH102" s="703"/>
      <c r="FI102" s="703"/>
      <c r="FJ102" s="703"/>
      <c r="FK102" s="703"/>
      <c r="FL102" s="703"/>
      <c r="FM102" s="703"/>
      <c r="FN102" s="703"/>
      <c r="FO102" s="703"/>
      <c r="FP102" s="703"/>
      <c r="FQ102" s="703"/>
      <c r="FR102" s="703"/>
      <c r="FS102" s="703"/>
      <c r="FT102" s="703"/>
      <c r="FU102" s="703"/>
      <c r="FV102" s="703"/>
      <c r="FW102" s="703"/>
      <c r="FX102" s="703"/>
      <c r="FY102" s="704"/>
    </row>
    <row r="103" spans="1:181" s="705" customFormat="1" ht="27" customHeight="1">
      <c r="A103" s="840"/>
      <c r="B103" s="841"/>
      <c r="C103" s="842"/>
      <c r="D103" s="843"/>
      <c r="E103" s="844"/>
      <c r="F103" s="845" t="s">
        <v>667</v>
      </c>
      <c r="G103" s="845"/>
      <c r="H103" s="846">
        <f>SUM(H76:H102)</f>
        <v>36543.168308</v>
      </c>
      <c r="I103" s="1047" t="s">
        <v>667</v>
      </c>
      <c r="J103" s="1048"/>
      <c r="K103" s="627">
        <f>SUM(K76:K99)</f>
        <v>0</v>
      </c>
      <c r="L103" s="1049" t="s">
        <v>667</v>
      </c>
      <c r="M103" s="1050"/>
      <c r="N103" s="631">
        <f>SUM(N76:N99)</f>
        <v>0</v>
      </c>
      <c r="O103" s="1045" t="s">
        <v>667</v>
      </c>
      <c r="P103" s="1046"/>
      <c r="Q103" s="628">
        <f>SUM(Q76:Q99)</f>
        <v>0</v>
      </c>
      <c r="R103" s="1045" t="s">
        <v>667</v>
      </c>
      <c r="S103" s="1046"/>
      <c r="T103" s="629">
        <f>SUM(T76:T99)</f>
        <v>0</v>
      </c>
      <c r="U103" s="1045" t="s">
        <v>667</v>
      </c>
      <c r="V103" s="1046"/>
      <c r="W103" s="630">
        <f>SUM(W76:W99)</f>
        <v>27151.879999999994</v>
      </c>
      <c r="X103" s="1051" t="s">
        <v>667</v>
      </c>
      <c r="Y103" s="1052"/>
      <c r="Z103" s="637">
        <f>SUM(Z76:Z99)</f>
        <v>0</v>
      </c>
      <c r="AA103" s="1051" t="s">
        <v>667</v>
      </c>
      <c r="AB103" s="1052"/>
      <c r="AC103" s="632">
        <f>SUM(AC76:AC99)</f>
        <v>34824.752308000003</v>
      </c>
      <c r="AD103" s="703"/>
      <c r="AE103" s="703"/>
      <c r="AF103" s="703"/>
      <c r="AG103" s="703"/>
      <c r="AH103" s="703"/>
      <c r="AI103" s="703"/>
      <c r="AJ103" s="703"/>
      <c r="AK103" s="703"/>
      <c r="AL103" s="703"/>
      <c r="AM103" s="703"/>
      <c r="AN103" s="703"/>
      <c r="AO103" s="703"/>
      <c r="AP103" s="703"/>
      <c r="AQ103" s="703"/>
      <c r="AR103" s="703"/>
      <c r="AS103" s="703"/>
      <c r="AT103" s="703"/>
      <c r="AU103" s="703"/>
      <c r="AV103" s="703"/>
      <c r="AW103" s="703"/>
      <c r="AX103" s="703"/>
      <c r="AY103" s="703"/>
      <c r="AZ103" s="703"/>
      <c r="BA103" s="703"/>
      <c r="BB103" s="703"/>
      <c r="BC103" s="703"/>
      <c r="BD103" s="703"/>
      <c r="BE103" s="703"/>
      <c r="BF103" s="703"/>
      <c r="BG103" s="703"/>
      <c r="BH103" s="703"/>
      <c r="BI103" s="703"/>
      <c r="BJ103" s="703"/>
      <c r="BK103" s="703"/>
      <c r="BL103" s="703"/>
      <c r="BM103" s="703"/>
      <c r="BN103" s="703"/>
      <c r="BO103" s="703"/>
      <c r="BP103" s="703"/>
      <c r="BQ103" s="703"/>
      <c r="BR103" s="703"/>
      <c r="BS103" s="703"/>
      <c r="BT103" s="703"/>
      <c r="BU103" s="703"/>
      <c r="BV103" s="703"/>
      <c r="BW103" s="703"/>
      <c r="BX103" s="703"/>
      <c r="BY103" s="703"/>
      <c r="BZ103" s="703"/>
      <c r="CA103" s="703"/>
      <c r="CB103" s="703"/>
      <c r="CC103" s="703"/>
      <c r="CD103" s="703"/>
      <c r="CE103" s="703"/>
      <c r="CF103" s="703"/>
      <c r="CG103" s="703"/>
      <c r="CH103" s="703"/>
      <c r="CI103" s="703"/>
      <c r="CJ103" s="703"/>
      <c r="CK103" s="703"/>
      <c r="CL103" s="703"/>
      <c r="CM103" s="703"/>
      <c r="CN103" s="703"/>
      <c r="CO103" s="703"/>
      <c r="CP103" s="703"/>
      <c r="CQ103" s="703"/>
      <c r="CR103" s="703"/>
      <c r="CS103" s="703"/>
      <c r="CT103" s="703"/>
      <c r="CU103" s="703"/>
      <c r="CV103" s="703"/>
      <c r="CW103" s="703"/>
      <c r="CX103" s="703"/>
      <c r="CY103" s="703"/>
      <c r="CZ103" s="703"/>
      <c r="DA103" s="703"/>
      <c r="DB103" s="703"/>
      <c r="DC103" s="703"/>
      <c r="DD103" s="703"/>
      <c r="DE103" s="703"/>
      <c r="DF103" s="703"/>
      <c r="DG103" s="703"/>
      <c r="DH103" s="703"/>
      <c r="DI103" s="703"/>
      <c r="DJ103" s="703"/>
      <c r="DK103" s="703"/>
      <c r="DL103" s="703"/>
      <c r="DM103" s="703"/>
      <c r="DN103" s="703"/>
      <c r="DO103" s="703"/>
      <c r="DP103" s="703"/>
      <c r="DQ103" s="703"/>
      <c r="DR103" s="703"/>
      <c r="DS103" s="703"/>
      <c r="DT103" s="703"/>
      <c r="DU103" s="703"/>
      <c r="DV103" s="703"/>
      <c r="DW103" s="703"/>
      <c r="DX103" s="703"/>
      <c r="DY103" s="703"/>
      <c r="DZ103" s="703"/>
      <c r="EA103" s="703"/>
      <c r="EB103" s="703"/>
      <c r="EC103" s="703"/>
      <c r="ED103" s="703"/>
      <c r="EE103" s="703"/>
      <c r="EF103" s="703"/>
      <c r="EG103" s="703"/>
      <c r="EH103" s="703"/>
      <c r="EI103" s="703"/>
      <c r="EJ103" s="703"/>
      <c r="EK103" s="703"/>
      <c r="EL103" s="703"/>
      <c r="EM103" s="703"/>
      <c r="EN103" s="703"/>
      <c r="EO103" s="703"/>
      <c r="EP103" s="703"/>
      <c r="EQ103" s="703"/>
      <c r="ER103" s="703"/>
      <c r="ES103" s="703"/>
      <c r="ET103" s="703"/>
      <c r="EU103" s="703"/>
      <c r="EV103" s="703"/>
      <c r="EW103" s="703"/>
      <c r="EX103" s="703"/>
      <c r="EY103" s="703"/>
      <c r="EZ103" s="703"/>
      <c r="FA103" s="703"/>
      <c r="FB103" s="703"/>
      <c r="FC103" s="703"/>
      <c r="FD103" s="703"/>
      <c r="FE103" s="703"/>
      <c r="FF103" s="703"/>
      <c r="FG103" s="703"/>
      <c r="FH103" s="703"/>
      <c r="FI103" s="703"/>
      <c r="FJ103" s="703"/>
      <c r="FK103" s="703"/>
      <c r="FL103" s="703"/>
      <c r="FM103" s="703"/>
      <c r="FN103" s="703"/>
      <c r="FO103" s="703"/>
      <c r="FP103" s="703"/>
      <c r="FQ103" s="703"/>
      <c r="FR103" s="703"/>
      <c r="FS103" s="703"/>
      <c r="FT103" s="703"/>
      <c r="FU103" s="703"/>
      <c r="FV103" s="703"/>
      <c r="FW103" s="703"/>
      <c r="FX103" s="703"/>
      <c r="FY103" s="704"/>
    </row>
    <row r="104" spans="1:181" s="705" customFormat="1" ht="21.75" customHeight="1">
      <c r="A104" s="839" t="s">
        <v>807</v>
      </c>
      <c r="B104" s="732"/>
      <c r="C104" s="736" t="s">
        <v>1126</v>
      </c>
      <c r="D104" s="733"/>
      <c r="E104" s="734"/>
      <c r="F104" s="735"/>
      <c r="G104" s="735"/>
      <c r="H104" s="735"/>
      <c r="I104" s="687"/>
      <c r="J104" s="625"/>
      <c r="K104" s="737"/>
      <c r="L104" s="623"/>
      <c r="M104" s="634"/>
      <c r="N104" s="634"/>
      <c r="O104" s="1045"/>
      <c r="P104" s="1046"/>
      <c r="Q104" s="634"/>
      <c r="R104" s="1045"/>
      <c r="S104" s="1046"/>
      <c r="T104" s="634"/>
      <c r="U104" s="1045"/>
      <c r="V104" s="1046"/>
      <c r="W104" s="634"/>
      <c r="X104" s="1051"/>
      <c r="Y104" s="1052"/>
      <c r="Z104" s="638"/>
      <c r="AA104" s="1051"/>
      <c r="AB104" s="1052"/>
      <c r="AC104" s="635"/>
      <c r="AD104" s="703"/>
      <c r="AE104" s="703"/>
      <c r="AF104" s="703"/>
      <c r="AG104" s="703"/>
      <c r="AH104" s="703"/>
      <c r="AI104" s="703"/>
      <c r="AJ104" s="703"/>
      <c r="AK104" s="703"/>
      <c r="AL104" s="703"/>
      <c r="AM104" s="703"/>
      <c r="AN104" s="703"/>
      <c r="AO104" s="703"/>
      <c r="AP104" s="703"/>
      <c r="AQ104" s="703"/>
      <c r="AR104" s="703"/>
      <c r="AS104" s="703"/>
      <c r="AT104" s="703"/>
      <c r="AU104" s="703"/>
      <c r="AV104" s="703"/>
      <c r="AW104" s="703"/>
      <c r="AX104" s="703"/>
      <c r="AY104" s="703"/>
      <c r="AZ104" s="703"/>
      <c r="BA104" s="703"/>
      <c r="BB104" s="703"/>
      <c r="BC104" s="703"/>
      <c r="BD104" s="703"/>
      <c r="BE104" s="703"/>
      <c r="BF104" s="703"/>
      <c r="BG104" s="703"/>
      <c r="BH104" s="703"/>
      <c r="BI104" s="703"/>
      <c r="BJ104" s="703"/>
      <c r="BK104" s="703"/>
      <c r="BL104" s="703"/>
      <c r="BM104" s="703"/>
      <c r="BN104" s="703"/>
      <c r="BO104" s="703"/>
      <c r="BP104" s="703"/>
      <c r="BQ104" s="703"/>
      <c r="BR104" s="703"/>
      <c r="BS104" s="703"/>
      <c r="BT104" s="703"/>
      <c r="BU104" s="703"/>
      <c r="BV104" s="703"/>
      <c r="BW104" s="703"/>
      <c r="BX104" s="703"/>
      <c r="BY104" s="703"/>
      <c r="BZ104" s="703"/>
      <c r="CA104" s="703"/>
      <c r="CB104" s="703"/>
      <c r="CC104" s="703"/>
      <c r="CD104" s="703"/>
      <c r="CE104" s="703"/>
      <c r="CF104" s="703"/>
      <c r="CG104" s="703"/>
      <c r="CH104" s="703"/>
      <c r="CI104" s="703"/>
      <c r="CJ104" s="703"/>
      <c r="CK104" s="703"/>
      <c r="CL104" s="703"/>
      <c r="CM104" s="703"/>
      <c r="CN104" s="703"/>
      <c r="CO104" s="703"/>
      <c r="CP104" s="703"/>
      <c r="CQ104" s="703"/>
      <c r="CR104" s="703"/>
      <c r="CS104" s="703"/>
      <c r="CT104" s="703"/>
      <c r="CU104" s="703"/>
      <c r="CV104" s="703"/>
      <c r="CW104" s="703"/>
      <c r="CX104" s="703"/>
      <c r="CY104" s="703"/>
      <c r="CZ104" s="703"/>
      <c r="DA104" s="703"/>
      <c r="DB104" s="703"/>
      <c r="DC104" s="703"/>
      <c r="DD104" s="703"/>
      <c r="DE104" s="703"/>
      <c r="DF104" s="703"/>
      <c r="DG104" s="703"/>
      <c r="DH104" s="703"/>
      <c r="DI104" s="703"/>
      <c r="DJ104" s="703"/>
      <c r="DK104" s="703"/>
      <c r="DL104" s="703"/>
      <c r="DM104" s="703"/>
      <c r="DN104" s="703"/>
      <c r="DO104" s="703"/>
      <c r="DP104" s="703"/>
      <c r="DQ104" s="703"/>
      <c r="DR104" s="703"/>
      <c r="DS104" s="703"/>
      <c r="DT104" s="703"/>
      <c r="DU104" s="703"/>
      <c r="DV104" s="703"/>
      <c r="DW104" s="703"/>
      <c r="DX104" s="703"/>
      <c r="DY104" s="703"/>
      <c r="DZ104" s="703"/>
      <c r="EA104" s="703"/>
      <c r="EB104" s="703"/>
      <c r="EC104" s="703"/>
      <c r="ED104" s="703"/>
      <c r="EE104" s="703"/>
      <c r="EF104" s="703"/>
      <c r="EG104" s="703"/>
      <c r="EH104" s="703"/>
      <c r="EI104" s="703"/>
      <c r="EJ104" s="703"/>
      <c r="EK104" s="703"/>
      <c r="EL104" s="703"/>
      <c r="EM104" s="703"/>
      <c r="EN104" s="703"/>
      <c r="EO104" s="703"/>
      <c r="EP104" s="703"/>
      <c r="EQ104" s="703"/>
      <c r="ER104" s="703"/>
      <c r="ES104" s="703"/>
      <c r="ET104" s="703"/>
      <c r="EU104" s="703"/>
      <c r="EV104" s="703"/>
      <c r="EW104" s="703"/>
      <c r="EX104" s="703"/>
      <c r="EY104" s="703"/>
      <c r="EZ104" s="703"/>
      <c r="FA104" s="703"/>
      <c r="FB104" s="703"/>
      <c r="FC104" s="703"/>
      <c r="FD104" s="703"/>
      <c r="FE104" s="703"/>
      <c r="FF104" s="703"/>
      <c r="FG104" s="703"/>
      <c r="FH104" s="703"/>
      <c r="FI104" s="703"/>
      <c r="FJ104" s="703"/>
      <c r="FK104" s="703"/>
      <c r="FL104" s="703"/>
      <c r="FM104" s="703"/>
      <c r="FN104" s="703"/>
      <c r="FO104" s="703"/>
      <c r="FP104" s="703"/>
      <c r="FQ104" s="703"/>
      <c r="FR104" s="703"/>
      <c r="FS104" s="703"/>
      <c r="FT104" s="703"/>
      <c r="FU104" s="703"/>
      <c r="FV104" s="703"/>
      <c r="FW104" s="703"/>
      <c r="FX104" s="703"/>
      <c r="FY104" s="704"/>
    </row>
    <row r="105" spans="1:181" s="705" customFormat="1" ht="60.75" customHeight="1">
      <c r="A105" s="731" t="s">
        <v>1130</v>
      </c>
      <c r="B105" s="830" t="s">
        <v>1242</v>
      </c>
      <c r="C105" s="825" t="s">
        <v>1245</v>
      </c>
      <c r="D105" s="739" t="s">
        <v>662</v>
      </c>
      <c r="E105" s="593">
        <v>18</v>
      </c>
      <c r="F105" s="831">
        <v>58.4</v>
      </c>
      <c r="G105" s="801">
        <f>F105*1.2824</f>
        <v>74.892160000000004</v>
      </c>
      <c r="H105" s="807">
        <f>G105*E105</f>
        <v>1348.05888</v>
      </c>
      <c r="I105" s="686">
        <f>J105/E105*100</f>
        <v>0</v>
      </c>
      <c r="J105" s="603">
        <f t="shared" ref="J105" si="229">E105*0%</f>
        <v>0</v>
      </c>
      <c r="K105" s="612">
        <f>J105*F105</f>
        <v>0</v>
      </c>
      <c r="L105" s="608">
        <f t="shared" ref="L105" si="230">M105/$E105*100</f>
        <v>0</v>
      </c>
      <c r="M105" s="516">
        <f t="shared" ref="M105" si="231">E105*0%</f>
        <v>0</v>
      </c>
      <c r="N105" s="516">
        <f t="shared" ref="N105" si="232">TRUNC(M105*$F105,2)</f>
        <v>0</v>
      </c>
      <c r="O105" s="517">
        <f t="shared" ref="O105" si="233">P105/$E105*100</f>
        <v>0</v>
      </c>
      <c r="P105" s="518">
        <f t="shared" ref="P105" si="234">E105*0%</f>
        <v>0</v>
      </c>
      <c r="Q105" s="516">
        <f t="shared" ref="Q105" si="235">TRUNC(P105*$F105,2)</f>
        <v>0</v>
      </c>
      <c r="R105" s="517">
        <f t="shared" ref="R105" si="236">S105/$E105*100</f>
        <v>0</v>
      </c>
      <c r="S105" s="516">
        <f t="shared" ref="S105" si="237">M105+J105+P105</f>
        <v>0</v>
      </c>
      <c r="T105" s="516">
        <f>TRUNC(S105*F105,2)</f>
        <v>0</v>
      </c>
      <c r="U105" s="688">
        <f t="shared" ref="U105" si="238">V105/$E105*100</f>
        <v>100</v>
      </c>
      <c r="V105" s="516">
        <f>E105-S105</f>
        <v>18</v>
      </c>
      <c r="W105" s="516">
        <f>V105*F105</f>
        <v>1051.2</v>
      </c>
      <c r="X105" s="515">
        <f>$Y105/E105</f>
        <v>1</v>
      </c>
      <c r="Y105" s="636">
        <f t="shared" ref="Y105" si="239">E105</f>
        <v>18</v>
      </c>
      <c r="Z105" s="603">
        <f t="shared" ref="Z105" si="240">Y105*H235</f>
        <v>0</v>
      </c>
      <c r="AA105" s="702">
        <f>$AB105/$E105</f>
        <v>1</v>
      </c>
      <c r="AB105" s="516">
        <f t="shared" ref="AB105" si="241">V105</f>
        <v>18</v>
      </c>
      <c r="AC105" s="622">
        <f t="shared" ref="AC105" si="242">(AB105*G105)</f>
        <v>1348.05888</v>
      </c>
      <c r="AD105" s="703"/>
      <c r="AE105" s="703"/>
      <c r="AF105" s="703"/>
      <c r="AG105" s="703"/>
      <c r="AH105" s="703"/>
      <c r="AI105" s="703"/>
      <c r="AJ105" s="703"/>
      <c r="AK105" s="703"/>
      <c r="AL105" s="703"/>
      <c r="AM105" s="703"/>
      <c r="AN105" s="703"/>
      <c r="AO105" s="703"/>
      <c r="AP105" s="703"/>
      <c r="AQ105" s="703"/>
      <c r="AR105" s="703"/>
      <c r="AS105" s="703"/>
      <c r="AT105" s="703"/>
      <c r="AU105" s="703"/>
      <c r="AV105" s="703"/>
      <c r="AW105" s="703"/>
      <c r="AX105" s="703"/>
      <c r="AY105" s="703"/>
      <c r="AZ105" s="703"/>
      <c r="BA105" s="703"/>
      <c r="BB105" s="703"/>
      <c r="BC105" s="703"/>
      <c r="BD105" s="703"/>
      <c r="BE105" s="703"/>
      <c r="BF105" s="703"/>
      <c r="BG105" s="703"/>
      <c r="BH105" s="703"/>
      <c r="BI105" s="703"/>
      <c r="BJ105" s="703"/>
      <c r="BK105" s="703"/>
      <c r="BL105" s="703"/>
      <c r="BM105" s="703"/>
      <c r="BN105" s="703"/>
      <c r="BO105" s="703"/>
      <c r="BP105" s="703"/>
      <c r="BQ105" s="703"/>
      <c r="BR105" s="703"/>
      <c r="BS105" s="703"/>
      <c r="BT105" s="703"/>
      <c r="BU105" s="703"/>
      <c r="BV105" s="703"/>
      <c r="BW105" s="703"/>
      <c r="BX105" s="703"/>
      <c r="BY105" s="703"/>
      <c r="BZ105" s="703"/>
      <c r="CA105" s="703"/>
      <c r="CB105" s="703"/>
      <c r="CC105" s="703"/>
      <c r="CD105" s="703"/>
      <c r="CE105" s="703"/>
      <c r="CF105" s="703"/>
      <c r="CG105" s="703"/>
      <c r="CH105" s="703"/>
      <c r="CI105" s="703"/>
      <c r="CJ105" s="703"/>
      <c r="CK105" s="703"/>
      <c r="CL105" s="703"/>
      <c r="CM105" s="703"/>
      <c r="CN105" s="703"/>
      <c r="CO105" s="703"/>
      <c r="CP105" s="703"/>
      <c r="CQ105" s="703"/>
      <c r="CR105" s="703"/>
      <c r="CS105" s="703"/>
      <c r="CT105" s="703"/>
      <c r="CU105" s="703"/>
      <c r="CV105" s="703"/>
      <c r="CW105" s="703"/>
      <c r="CX105" s="703"/>
      <c r="CY105" s="703"/>
      <c r="CZ105" s="703"/>
      <c r="DA105" s="703"/>
      <c r="DB105" s="703"/>
      <c r="DC105" s="703"/>
      <c r="DD105" s="703"/>
      <c r="DE105" s="703"/>
      <c r="DF105" s="703"/>
      <c r="DG105" s="703"/>
      <c r="DH105" s="703"/>
      <c r="DI105" s="703"/>
      <c r="DJ105" s="703"/>
      <c r="DK105" s="703"/>
      <c r="DL105" s="703"/>
      <c r="DM105" s="703"/>
      <c r="DN105" s="703"/>
      <c r="DO105" s="703"/>
      <c r="DP105" s="703"/>
      <c r="DQ105" s="703"/>
      <c r="DR105" s="703"/>
      <c r="DS105" s="703"/>
      <c r="DT105" s="703"/>
      <c r="DU105" s="703"/>
      <c r="DV105" s="703"/>
      <c r="DW105" s="703"/>
      <c r="DX105" s="703"/>
      <c r="DY105" s="703"/>
      <c r="DZ105" s="703"/>
      <c r="EA105" s="703"/>
      <c r="EB105" s="703"/>
      <c r="EC105" s="703"/>
      <c r="ED105" s="703"/>
      <c r="EE105" s="703"/>
      <c r="EF105" s="703"/>
      <c r="EG105" s="703"/>
      <c r="EH105" s="703"/>
      <c r="EI105" s="703"/>
      <c r="EJ105" s="703"/>
      <c r="EK105" s="703"/>
      <c r="EL105" s="703"/>
      <c r="EM105" s="703"/>
      <c r="EN105" s="703"/>
      <c r="EO105" s="703"/>
      <c r="EP105" s="703"/>
      <c r="EQ105" s="703"/>
      <c r="ER105" s="703"/>
      <c r="ES105" s="703"/>
      <c r="ET105" s="703"/>
      <c r="EU105" s="703"/>
      <c r="EV105" s="703"/>
      <c r="EW105" s="703"/>
      <c r="EX105" s="703"/>
      <c r="EY105" s="703"/>
      <c r="EZ105" s="703"/>
      <c r="FA105" s="703"/>
      <c r="FB105" s="703"/>
      <c r="FC105" s="703"/>
      <c r="FD105" s="703"/>
      <c r="FE105" s="703"/>
      <c r="FF105" s="703"/>
      <c r="FG105" s="703"/>
      <c r="FH105" s="703"/>
      <c r="FI105" s="703"/>
      <c r="FJ105" s="703"/>
      <c r="FK105" s="703"/>
      <c r="FL105" s="703"/>
      <c r="FM105" s="703"/>
      <c r="FN105" s="703"/>
      <c r="FO105" s="703"/>
      <c r="FP105" s="703"/>
      <c r="FQ105" s="703"/>
      <c r="FR105" s="703"/>
      <c r="FS105" s="703"/>
      <c r="FT105" s="703"/>
      <c r="FU105" s="703"/>
      <c r="FV105" s="703"/>
      <c r="FW105" s="703"/>
      <c r="FX105" s="703"/>
      <c r="FY105" s="704"/>
    </row>
    <row r="106" spans="1:181" s="705" customFormat="1" ht="60.75" customHeight="1">
      <c r="A106" s="731" t="s">
        <v>1241</v>
      </c>
      <c r="B106" s="830" t="s">
        <v>1243</v>
      </c>
      <c r="C106" s="825" t="s">
        <v>1244</v>
      </c>
      <c r="D106" s="739" t="s">
        <v>673</v>
      </c>
      <c r="E106" s="593">
        <v>180</v>
      </c>
      <c r="F106" s="831">
        <v>28.46</v>
      </c>
      <c r="G106" s="801">
        <f>F106*1.2824</f>
        <v>36.497104</v>
      </c>
      <c r="H106" s="807">
        <f>G106*E106</f>
        <v>6569.4787200000001</v>
      </c>
      <c r="I106" s="901"/>
      <c r="J106" s="902"/>
      <c r="K106" s="903"/>
      <c r="L106" s="904"/>
      <c r="M106" s="905"/>
      <c r="N106" s="906"/>
      <c r="O106" s="907"/>
      <c r="P106" s="908"/>
      <c r="Q106" s="906"/>
      <c r="R106" s="907"/>
      <c r="S106" s="905"/>
      <c r="T106" s="906"/>
      <c r="U106" s="909"/>
      <c r="V106" s="905"/>
      <c r="W106" s="906"/>
      <c r="X106" s="910"/>
      <c r="Y106" s="911"/>
      <c r="Z106" s="610"/>
      <c r="AA106" s="912"/>
      <c r="AB106" s="905"/>
      <c r="AC106" s="913"/>
      <c r="AD106" s="703"/>
      <c r="AE106" s="703"/>
      <c r="AF106" s="703"/>
      <c r="AG106" s="703"/>
      <c r="AH106" s="703"/>
      <c r="AI106" s="703"/>
      <c r="AJ106" s="703"/>
      <c r="AK106" s="703"/>
      <c r="AL106" s="703"/>
      <c r="AM106" s="703"/>
      <c r="AN106" s="703"/>
      <c r="AO106" s="703"/>
      <c r="AP106" s="703"/>
      <c r="AQ106" s="703"/>
      <c r="AR106" s="703"/>
      <c r="AS106" s="703"/>
      <c r="AT106" s="703"/>
      <c r="AU106" s="703"/>
      <c r="AV106" s="703"/>
      <c r="AW106" s="703"/>
      <c r="AX106" s="703"/>
      <c r="AY106" s="703"/>
      <c r="AZ106" s="703"/>
      <c r="BA106" s="703"/>
      <c r="BB106" s="703"/>
      <c r="BC106" s="703"/>
      <c r="BD106" s="703"/>
      <c r="BE106" s="703"/>
      <c r="BF106" s="703"/>
      <c r="BG106" s="703"/>
      <c r="BH106" s="703"/>
      <c r="BI106" s="703"/>
      <c r="BJ106" s="703"/>
      <c r="BK106" s="703"/>
      <c r="BL106" s="703"/>
      <c r="BM106" s="703"/>
      <c r="BN106" s="703"/>
      <c r="BO106" s="703"/>
      <c r="BP106" s="703"/>
      <c r="BQ106" s="703"/>
      <c r="BR106" s="703"/>
      <c r="BS106" s="703"/>
      <c r="BT106" s="703"/>
      <c r="BU106" s="703"/>
      <c r="BV106" s="703"/>
      <c r="BW106" s="703"/>
      <c r="BX106" s="703"/>
      <c r="BY106" s="703"/>
      <c r="BZ106" s="703"/>
      <c r="CA106" s="703"/>
      <c r="CB106" s="703"/>
      <c r="CC106" s="703"/>
      <c r="CD106" s="703"/>
      <c r="CE106" s="703"/>
      <c r="CF106" s="703"/>
      <c r="CG106" s="703"/>
      <c r="CH106" s="703"/>
      <c r="CI106" s="703"/>
      <c r="CJ106" s="703"/>
      <c r="CK106" s="703"/>
      <c r="CL106" s="703"/>
      <c r="CM106" s="703"/>
      <c r="CN106" s="703"/>
      <c r="CO106" s="703"/>
      <c r="CP106" s="703"/>
      <c r="CQ106" s="703"/>
      <c r="CR106" s="703"/>
      <c r="CS106" s="703"/>
      <c r="CT106" s="703"/>
      <c r="CU106" s="703"/>
      <c r="CV106" s="703"/>
      <c r="CW106" s="703"/>
      <c r="CX106" s="703"/>
      <c r="CY106" s="703"/>
      <c r="CZ106" s="703"/>
      <c r="DA106" s="703"/>
      <c r="DB106" s="703"/>
      <c r="DC106" s="703"/>
      <c r="DD106" s="703"/>
      <c r="DE106" s="703"/>
      <c r="DF106" s="703"/>
      <c r="DG106" s="703"/>
      <c r="DH106" s="703"/>
      <c r="DI106" s="703"/>
      <c r="DJ106" s="703"/>
      <c r="DK106" s="703"/>
      <c r="DL106" s="703"/>
      <c r="DM106" s="703"/>
      <c r="DN106" s="703"/>
      <c r="DO106" s="703"/>
      <c r="DP106" s="703"/>
      <c r="DQ106" s="703"/>
      <c r="DR106" s="703"/>
      <c r="DS106" s="703"/>
      <c r="DT106" s="703"/>
      <c r="DU106" s="703"/>
      <c r="DV106" s="703"/>
      <c r="DW106" s="703"/>
      <c r="DX106" s="703"/>
      <c r="DY106" s="703"/>
      <c r="DZ106" s="703"/>
      <c r="EA106" s="703"/>
      <c r="EB106" s="703"/>
      <c r="EC106" s="703"/>
      <c r="ED106" s="703"/>
      <c r="EE106" s="703"/>
      <c r="EF106" s="703"/>
      <c r="EG106" s="703"/>
      <c r="EH106" s="703"/>
      <c r="EI106" s="703"/>
      <c r="EJ106" s="703"/>
      <c r="EK106" s="703"/>
      <c r="EL106" s="703"/>
      <c r="EM106" s="703"/>
      <c r="EN106" s="703"/>
      <c r="EO106" s="703"/>
      <c r="EP106" s="703"/>
      <c r="EQ106" s="703"/>
      <c r="ER106" s="703"/>
      <c r="ES106" s="703"/>
      <c r="ET106" s="703"/>
      <c r="EU106" s="703"/>
      <c r="EV106" s="703"/>
      <c r="EW106" s="703"/>
      <c r="EX106" s="703"/>
      <c r="EY106" s="703"/>
      <c r="EZ106" s="703"/>
      <c r="FA106" s="703"/>
      <c r="FB106" s="703"/>
      <c r="FC106" s="703"/>
      <c r="FD106" s="703"/>
      <c r="FE106" s="703"/>
      <c r="FF106" s="703"/>
      <c r="FG106" s="703"/>
      <c r="FH106" s="703"/>
      <c r="FI106" s="703"/>
      <c r="FJ106" s="703"/>
      <c r="FK106" s="703"/>
      <c r="FL106" s="703"/>
      <c r="FM106" s="703"/>
      <c r="FN106" s="703"/>
      <c r="FO106" s="703"/>
      <c r="FP106" s="703"/>
      <c r="FQ106" s="703"/>
      <c r="FR106" s="703"/>
      <c r="FS106" s="703"/>
      <c r="FT106" s="703"/>
      <c r="FU106" s="703"/>
      <c r="FV106" s="703"/>
      <c r="FW106" s="703"/>
      <c r="FX106" s="703"/>
      <c r="FY106" s="704"/>
    </row>
    <row r="107" spans="1:181" s="705" customFormat="1" ht="21" customHeight="1">
      <c r="A107" s="840"/>
      <c r="B107" s="841"/>
      <c r="C107" s="842"/>
      <c r="D107" s="843"/>
      <c r="E107" s="844"/>
      <c r="F107" s="845" t="s">
        <v>667</v>
      </c>
      <c r="G107" s="845"/>
      <c r="H107" s="914">
        <f>SUM(H105:H106)</f>
        <v>7917.5375999999997</v>
      </c>
      <c r="I107" s="1037" t="s">
        <v>667</v>
      </c>
      <c r="J107" s="1038"/>
      <c r="K107" s="751">
        <f>SUM(K105)</f>
        <v>0</v>
      </c>
      <c r="L107" s="1039" t="s">
        <v>667</v>
      </c>
      <c r="M107" s="1040"/>
      <c r="N107" s="752">
        <f>SUM(N105)</f>
        <v>0</v>
      </c>
      <c r="O107" s="1041" t="s">
        <v>667</v>
      </c>
      <c r="P107" s="1042"/>
      <c r="Q107" s="753">
        <f>SUM(Q105)</f>
        <v>0</v>
      </c>
      <c r="R107" s="1041" t="s">
        <v>667</v>
      </c>
      <c r="S107" s="1042"/>
      <c r="T107" s="754">
        <f>SUM(T105)</f>
        <v>0</v>
      </c>
      <c r="U107" s="1041" t="s">
        <v>667</v>
      </c>
      <c r="V107" s="1042"/>
      <c r="W107" s="637">
        <f>SUM(W105)</f>
        <v>1051.2</v>
      </c>
      <c r="X107" s="1043" t="s">
        <v>667</v>
      </c>
      <c r="Y107" s="1044"/>
      <c r="Z107" s="637">
        <f>SUM(Z105)</f>
        <v>0</v>
      </c>
      <c r="AA107" s="1043" t="s">
        <v>667</v>
      </c>
      <c r="AB107" s="1044"/>
      <c r="AC107" s="755">
        <f>SUM(AC105)</f>
        <v>1348.05888</v>
      </c>
      <c r="AD107" s="703"/>
      <c r="AE107" s="703"/>
      <c r="AF107" s="703"/>
      <c r="AG107" s="703"/>
      <c r="AH107" s="703"/>
      <c r="AI107" s="703"/>
      <c r="AJ107" s="703"/>
      <c r="AK107" s="703"/>
      <c r="AL107" s="703"/>
      <c r="AM107" s="703"/>
      <c r="AN107" s="703"/>
      <c r="AO107" s="703"/>
      <c r="AP107" s="703"/>
      <c r="AQ107" s="703"/>
      <c r="AR107" s="703"/>
      <c r="AS107" s="703"/>
      <c r="AT107" s="703"/>
      <c r="AU107" s="703"/>
      <c r="AV107" s="703"/>
      <c r="AW107" s="703"/>
      <c r="AX107" s="703"/>
      <c r="AY107" s="703"/>
      <c r="AZ107" s="703"/>
      <c r="BA107" s="703"/>
      <c r="BB107" s="703"/>
      <c r="BC107" s="703"/>
      <c r="BD107" s="703"/>
      <c r="BE107" s="703"/>
      <c r="BF107" s="703"/>
      <c r="BG107" s="703"/>
      <c r="BH107" s="703"/>
      <c r="BI107" s="703"/>
      <c r="BJ107" s="703"/>
      <c r="BK107" s="703"/>
      <c r="BL107" s="703"/>
      <c r="BM107" s="703"/>
      <c r="BN107" s="703"/>
      <c r="BO107" s="703"/>
      <c r="BP107" s="703"/>
      <c r="BQ107" s="703"/>
      <c r="BR107" s="703"/>
      <c r="BS107" s="703"/>
      <c r="BT107" s="703"/>
      <c r="BU107" s="703"/>
      <c r="BV107" s="703"/>
      <c r="BW107" s="703"/>
      <c r="BX107" s="703"/>
      <c r="BY107" s="703"/>
      <c r="BZ107" s="703"/>
      <c r="CA107" s="703"/>
      <c r="CB107" s="703"/>
      <c r="CC107" s="703"/>
      <c r="CD107" s="703"/>
      <c r="CE107" s="703"/>
      <c r="CF107" s="703"/>
      <c r="CG107" s="703"/>
      <c r="CH107" s="703"/>
      <c r="CI107" s="703"/>
      <c r="CJ107" s="703"/>
      <c r="CK107" s="703"/>
      <c r="CL107" s="703"/>
      <c r="CM107" s="703"/>
      <c r="CN107" s="703"/>
      <c r="CO107" s="703"/>
      <c r="CP107" s="703"/>
      <c r="CQ107" s="703"/>
      <c r="CR107" s="703"/>
      <c r="CS107" s="703"/>
      <c r="CT107" s="703"/>
      <c r="CU107" s="703"/>
      <c r="CV107" s="703"/>
      <c r="CW107" s="703"/>
      <c r="CX107" s="703"/>
      <c r="CY107" s="703"/>
      <c r="CZ107" s="703"/>
      <c r="DA107" s="703"/>
      <c r="DB107" s="703"/>
      <c r="DC107" s="703"/>
      <c r="DD107" s="703"/>
      <c r="DE107" s="703"/>
      <c r="DF107" s="703"/>
      <c r="DG107" s="703"/>
      <c r="DH107" s="703"/>
      <c r="DI107" s="703"/>
      <c r="DJ107" s="703"/>
      <c r="DK107" s="703"/>
      <c r="DL107" s="703"/>
      <c r="DM107" s="703"/>
      <c r="DN107" s="703"/>
      <c r="DO107" s="703"/>
      <c r="DP107" s="703"/>
      <c r="DQ107" s="703"/>
      <c r="DR107" s="703"/>
      <c r="DS107" s="703"/>
      <c r="DT107" s="703"/>
      <c r="DU107" s="703"/>
      <c r="DV107" s="703"/>
      <c r="DW107" s="703"/>
      <c r="DX107" s="703"/>
      <c r="DY107" s="703"/>
      <c r="DZ107" s="703"/>
      <c r="EA107" s="703"/>
      <c r="EB107" s="703"/>
      <c r="EC107" s="703"/>
      <c r="ED107" s="703"/>
      <c r="EE107" s="703"/>
      <c r="EF107" s="703"/>
      <c r="EG107" s="703"/>
      <c r="EH107" s="703"/>
      <c r="EI107" s="703"/>
      <c r="EJ107" s="703"/>
      <c r="EK107" s="703"/>
      <c r="EL107" s="703"/>
      <c r="EM107" s="703"/>
      <c r="EN107" s="703"/>
      <c r="EO107" s="703"/>
      <c r="EP107" s="703"/>
      <c r="EQ107" s="703"/>
      <c r="ER107" s="703"/>
      <c r="ES107" s="703"/>
      <c r="ET107" s="703"/>
      <c r="EU107" s="703"/>
      <c r="EV107" s="703"/>
      <c r="EW107" s="703"/>
      <c r="EX107" s="703"/>
      <c r="EY107" s="703"/>
      <c r="EZ107" s="703"/>
      <c r="FA107" s="703"/>
      <c r="FB107" s="703"/>
      <c r="FC107" s="703"/>
      <c r="FD107" s="703"/>
      <c r="FE107" s="703"/>
      <c r="FF107" s="703"/>
      <c r="FG107" s="703"/>
      <c r="FH107" s="703"/>
      <c r="FI107" s="703"/>
      <c r="FJ107" s="703"/>
      <c r="FK107" s="703"/>
      <c r="FL107" s="703"/>
      <c r="FM107" s="703"/>
      <c r="FN107" s="703"/>
      <c r="FO107" s="703"/>
      <c r="FP107" s="703"/>
      <c r="FQ107" s="703"/>
      <c r="FR107" s="703"/>
      <c r="FS107" s="703"/>
      <c r="FT107" s="703"/>
      <c r="FU107" s="703"/>
      <c r="FV107" s="703"/>
      <c r="FW107" s="703"/>
      <c r="FX107" s="703"/>
      <c r="FY107" s="704"/>
    </row>
    <row r="108" spans="1:181" s="705" customFormat="1" ht="21" customHeight="1">
      <c r="A108" s="839" t="s">
        <v>808</v>
      </c>
      <c r="B108" s="847"/>
      <c r="C108" s="848" t="s">
        <v>1128</v>
      </c>
      <c r="D108" s="849"/>
      <c r="E108" s="850"/>
      <c r="F108" s="795"/>
      <c r="G108" s="795"/>
      <c r="H108" s="795"/>
      <c r="I108" s="768"/>
      <c r="J108" s="767"/>
      <c r="K108" s="751"/>
      <c r="L108" s="757"/>
      <c r="M108" s="758"/>
      <c r="N108" s="752"/>
      <c r="O108" s="759"/>
      <c r="P108" s="766"/>
      <c r="Q108" s="753"/>
      <c r="R108" s="759"/>
      <c r="S108" s="760"/>
      <c r="T108" s="754"/>
      <c r="U108" s="759"/>
      <c r="V108" s="760"/>
      <c r="W108" s="637"/>
      <c r="X108" s="761"/>
      <c r="Y108" s="762"/>
      <c r="Z108" s="630"/>
      <c r="AA108" s="761"/>
      <c r="AB108" s="762"/>
      <c r="AC108" s="763"/>
      <c r="AD108" s="703"/>
      <c r="AE108" s="703"/>
      <c r="AF108" s="703"/>
      <c r="AG108" s="703"/>
      <c r="AH108" s="703"/>
      <c r="AI108" s="703"/>
      <c r="AJ108" s="703"/>
      <c r="AK108" s="703"/>
      <c r="AL108" s="703"/>
      <c r="AM108" s="703"/>
      <c r="AN108" s="703"/>
      <c r="AO108" s="703"/>
      <c r="AP108" s="703"/>
      <c r="AQ108" s="703"/>
      <c r="AR108" s="703"/>
      <c r="AS108" s="703"/>
      <c r="AT108" s="703"/>
      <c r="AU108" s="703"/>
      <c r="AV108" s="703"/>
      <c r="AW108" s="703"/>
      <c r="AX108" s="703"/>
      <c r="AY108" s="703"/>
      <c r="AZ108" s="703"/>
      <c r="BA108" s="703"/>
      <c r="BB108" s="703"/>
      <c r="BC108" s="703"/>
      <c r="BD108" s="703"/>
      <c r="BE108" s="703"/>
      <c r="BF108" s="703"/>
      <c r="BG108" s="703"/>
      <c r="BH108" s="703"/>
      <c r="BI108" s="703"/>
      <c r="BJ108" s="703"/>
      <c r="BK108" s="703"/>
      <c r="BL108" s="703"/>
      <c r="BM108" s="703"/>
      <c r="BN108" s="703"/>
      <c r="BO108" s="703"/>
      <c r="BP108" s="703"/>
      <c r="BQ108" s="703"/>
      <c r="BR108" s="703"/>
      <c r="BS108" s="703"/>
      <c r="BT108" s="703"/>
      <c r="BU108" s="703"/>
      <c r="BV108" s="703"/>
      <c r="BW108" s="703"/>
      <c r="BX108" s="703"/>
      <c r="BY108" s="703"/>
      <c r="BZ108" s="703"/>
      <c r="CA108" s="703"/>
      <c r="CB108" s="703"/>
      <c r="CC108" s="703"/>
      <c r="CD108" s="703"/>
      <c r="CE108" s="703"/>
      <c r="CF108" s="703"/>
      <c r="CG108" s="703"/>
      <c r="CH108" s="703"/>
      <c r="CI108" s="703"/>
      <c r="CJ108" s="703"/>
      <c r="CK108" s="703"/>
      <c r="CL108" s="703"/>
      <c r="CM108" s="703"/>
      <c r="CN108" s="703"/>
      <c r="CO108" s="703"/>
      <c r="CP108" s="703"/>
      <c r="CQ108" s="703"/>
      <c r="CR108" s="703"/>
      <c r="CS108" s="703"/>
      <c r="CT108" s="703"/>
      <c r="CU108" s="703"/>
      <c r="CV108" s="703"/>
      <c r="CW108" s="703"/>
      <c r="CX108" s="703"/>
      <c r="CY108" s="703"/>
      <c r="CZ108" s="703"/>
      <c r="DA108" s="703"/>
      <c r="DB108" s="703"/>
      <c r="DC108" s="703"/>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703"/>
      <c r="ER108" s="703"/>
      <c r="ES108" s="703"/>
      <c r="ET108" s="703"/>
      <c r="EU108" s="703"/>
      <c r="EV108" s="703"/>
      <c r="EW108" s="703"/>
      <c r="EX108" s="703"/>
      <c r="EY108" s="703"/>
      <c r="EZ108" s="703"/>
      <c r="FA108" s="703"/>
      <c r="FB108" s="703"/>
      <c r="FC108" s="703"/>
      <c r="FD108" s="703"/>
      <c r="FE108" s="703"/>
      <c r="FF108" s="703"/>
      <c r="FG108" s="703"/>
      <c r="FH108" s="703"/>
      <c r="FI108" s="703"/>
      <c r="FJ108" s="703"/>
      <c r="FK108" s="703"/>
      <c r="FL108" s="703"/>
      <c r="FM108" s="703"/>
      <c r="FN108" s="703"/>
      <c r="FO108" s="703"/>
      <c r="FP108" s="703"/>
      <c r="FQ108" s="703"/>
      <c r="FR108" s="703"/>
      <c r="FS108" s="703"/>
      <c r="FT108" s="703"/>
      <c r="FU108" s="703"/>
      <c r="FV108" s="703"/>
      <c r="FW108" s="703"/>
      <c r="FX108" s="703"/>
      <c r="FY108" s="704"/>
    </row>
    <row r="109" spans="1:181" s="705" customFormat="1" ht="45">
      <c r="A109" s="731" t="s">
        <v>1166</v>
      </c>
      <c r="B109" s="731">
        <v>1712</v>
      </c>
      <c r="C109" s="825" t="s">
        <v>1135</v>
      </c>
      <c r="D109" s="739" t="s">
        <v>662</v>
      </c>
      <c r="E109" s="593">
        <v>20</v>
      </c>
      <c r="F109" s="832">
        <v>145.97999999999999</v>
      </c>
      <c r="G109" s="801">
        <f>F109*1.2824</f>
        <v>187.20475199999998</v>
      </c>
      <c r="H109" s="807">
        <f>G109*E109</f>
        <v>3744.0950399999997</v>
      </c>
      <c r="I109" s="686">
        <f>J109/E109*100</f>
        <v>0</v>
      </c>
      <c r="J109" s="603">
        <f t="shared" ref="J109" si="243">E109*0%</f>
        <v>0</v>
      </c>
      <c r="K109" s="612">
        <f>J109*F109</f>
        <v>0</v>
      </c>
      <c r="L109" s="608">
        <f t="shared" ref="L109" si="244">M109/$E109*100</f>
        <v>0</v>
      </c>
      <c r="M109" s="516">
        <f t="shared" ref="M109" si="245">E109*0%</f>
        <v>0</v>
      </c>
      <c r="N109" s="516">
        <f t="shared" ref="N109" si="246">TRUNC(M109*$F109,2)</f>
        <v>0</v>
      </c>
      <c r="O109" s="517">
        <f t="shared" ref="O109" si="247">P109/$E109*100</f>
        <v>0</v>
      </c>
      <c r="P109" s="518">
        <f t="shared" ref="P109" si="248">E109*0%</f>
        <v>0</v>
      </c>
      <c r="Q109" s="516">
        <f t="shared" ref="Q109" si="249">TRUNC(P109*$F109,2)</f>
        <v>0</v>
      </c>
      <c r="R109" s="517">
        <f t="shared" ref="R109" si="250">S109/$E109*100</f>
        <v>0</v>
      </c>
      <c r="S109" s="516">
        <f t="shared" ref="S109" si="251">M109+J109+P109</f>
        <v>0</v>
      </c>
      <c r="T109" s="516">
        <f>TRUNC(S109*F109,2)</f>
        <v>0</v>
      </c>
      <c r="U109" s="688">
        <f t="shared" ref="U109" si="252">V109/$E109*100</f>
        <v>100</v>
      </c>
      <c r="V109" s="516">
        <f>E109-S109</f>
        <v>20</v>
      </c>
      <c r="W109" s="516">
        <f>V109*F109</f>
        <v>2919.6</v>
      </c>
      <c r="X109" s="515">
        <f>$Y109/E109</f>
        <v>1</v>
      </c>
      <c r="Y109" s="636">
        <f t="shared" ref="Y109" si="253">E109</f>
        <v>20</v>
      </c>
      <c r="Z109" s="603">
        <f t="shared" ref="Z109:Z112" si="254">Y109*H238</f>
        <v>0</v>
      </c>
      <c r="AA109" s="702">
        <f>$AB109/$E109</f>
        <v>1</v>
      </c>
      <c r="AB109" s="516">
        <f t="shared" ref="AB109" si="255">V109</f>
        <v>20</v>
      </c>
      <c r="AC109" s="622">
        <f t="shared" ref="AC109:AC112" si="256">(AB109*G109)</f>
        <v>3744.0950399999997</v>
      </c>
      <c r="AD109" s="703"/>
      <c r="AE109" s="703"/>
      <c r="AF109" s="703"/>
      <c r="AG109" s="703"/>
      <c r="AH109" s="703"/>
      <c r="AI109" s="703"/>
      <c r="AJ109" s="703"/>
      <c r="AK109" s="703"/>
      <c r="AL109" s="703"/>
      <c r="AM109" s="703"/>
      <c r="AN109" s="703"/>
      <c r="AO109" s="703"/>
      <c r="AP109" s="703"/>
      <c r="AQ109" s="703"/>
      <c r="AR109" s="703"/>
      <c r="AS109" s="703"/>
      <c r="AT109" s="703"/>
      <c r="AU109" s="703"/>
      <c r="AV109" s="703"/>
      <c r="AW109" s="703"/>
      <c r="AX109" s="703"/>
      <c r="AY109" s="703"/>
      <c r="AZ109" s="703"/>
      <c r="BA109" s="703"/>
      <c r="BB109" s="703"/>
      <c r="BC109" s="703"/>
      <c r="BD109" s="703"/>
      <c r="BE109" s="703"/>
      <c r="BF109" s="703"/>
      <c r="BG109" s="703"/>
      <c r="BH109" s="703"/>
      <c r="BI109" s="703"/>
      <c r="BJ109" s="703"/>
      <c r="BK109" s="703"/>
      <c r="BL109" s="703"/>
      <c r="BM109" s="703"/>
      <c r="BN109" s="703"/>
      <c r="BO109" s="703"/>
      <c r="BP109" s="703"/>
      <c r="BQ109" s="703"/>
      <c r="BR109" s="703"/>
      <c r="BS109" s="703"/>
      <c r="BT109" s="703"/>
      <c r="BU109" s="703"/>
      <c r="BV109" s="703"/>
      <c r="BW109" s="703"/>
      <c r="BX109" s="703"/>
      <c r="BY109" s="703"/>
      <c r="BZ109" s="703"/>
      <c r="CA109" s="703"/>
      <c r="CB109" s="703"/>
      <c r="CC109" s="703"/>
      <c r="CD109" s="703"/>
      <c r="CE109" s="703"/>
      <c r="CF109" s="703"/>
      <c r="CG109" s="703"/>
      <c r="CH109" s="703"/>
      <c r="CI109" s="703"/>
      <c r="CJ109" s="703"/>
      <c r="CK109" s="703"/>
      <c r="CL109" s="703"/>
      <c r="CM109" s="703"/>
      <c r="CN109" s="703"/>
      <c r="CO109" s="703"/>
      <c r="CP109" s="703"/>
      <c r="CQ109" s="703"/>
      <c r="CR109" s="703"/>
      <c r="CS109" s="703"/>
      <c r="CT109" s="703"/>
      <c r="CU109" s="703"/>
      <c r="CV109" s="703"/>
      <c r="CW109" s="703"/>
      <c r="CX109" s="703"/>
      <c r="CY109" s="703"/>
      <c r="CZ109" s="703"/>
      <c r="DA109" s="703"/>
      <c r="DB109" s="703"/>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703"/>
      <c r="ER109" s="703"/>
      <c r="ES109" s="703"/>
      <c r="ET109" s="703"/>
      <c r="EU109" s="703"/>
      <c r="EV109" s="703"/>
      <c r="EW109" s="703"/>
      <c r="EX109" s="703"/>
      <c r="EY109" s="703"/>
      <c r="EZ109" s="703"/>
      <c r="FA109" s="703"/>
      <c r="FB109" s="703"/>
      <c r="FC109" s="703"/>
      <c r="FD109" s="703"/>
      <c r="FE109" s="703"/>
      <c r="FF109" s="703"/>
      <c r="FG109" s="703"/>
      <c r="FH109" s="703"/>
      <c r="FI109" s="703"/>
      <c r="FJ109" s="703"/>
      <c r="FK109" s="703"/>
      <c r="FL109" s="703"/>
      <c r="FM109" s="703"/>
      <c r="FN109" s="703"/>
      <c r="FO109" s="703"/>
      <c r="FP109" s="703"/>
      <c r="FQ109" s="703"/>
      <c r="FR109" s="703"/>
      <c r="FS109" s="703"/>
      <c r="FT109" s="703"/>
      <c r="FU109" s="703"/>
      <c r="FV109" s="703"/>
      <c r="FW109" s="703"/>
      <c r="FX109" s="703"/>
      <c r="FY109" s="704"/>
    </row>
    <row r="110" spans="1:181" s="705" customFormat="1" ht="75">
      <c r="A110" s="731" t="s">
        <v>1167</v>
      </c>
      <c r="B110" s="731">
        <v>1711</v>
      </c>
      <c r="C110" s="825" t="s">
        <v>1136</v>
      </c>
      <c r="D110" s="739" t="s">
        <v>662</v>
      </c>
      <c r="E110" s="593">
        <v>28</v>
      </c>
      <c r="F110" s="832">
        <v>102.18</v>
      </c>
      <c r="G110" s="801">
        <f t="shared" ref="G110:G112" si="257">F110*1.2824</f>
        <v>131.03563200000002</v>
      </c>
      <c r="H110" s="807">
        <f t="shared" ref="H110:H112" si="258">G110*E110</f>
        <v>3668.9976960000004</v>
      </c>
      <c r="I110" s="686">
        <f>J110/E110*100</f>
        <v>0</v>
      </c>
      <c r="J110" s="603">
        <f t="shared" ref="J110:J112" si="259">E110*0%</f>
        <v>0</v>
      </c>
      <c r="K110" s="612">
        <f>J110*F110</f>
        <v>0</v>
      </c>
      <c r="L110" s="608">
        <f t="shared" ref="L110:L112" si="260">M110/$E110*100</f>
        <v>0</v>
      </c>
      <c r="M110" s="516">
        <f t="shared" ref="M110:M112" si="261">E110*0%</f>
        <v>0</v>
      </c>
      <c r="N110" s="516">
        <f t="shared" ref="N110:N112" si="262">TRUNC(M110*$F110,2)</f>
        <v>0</v>
      </c>
      <c r="O110" s="517">
        <f t="shared" ref="O110:O112" si="263">P110/$E110*100</f>
        <v>0</v>
      </c>
      <c r="P110" s="518">
        <f t="shared" ref="P110:P112" si="264">E110*0%</f>
        <v>0</v>
      </c>
      <c r="Q110" s="516">
        <f t="shared" ref="Q110:Q112" si="265">TRUNC(P110*$F110,2)</f>
        <v>0</v>
      </c>
      <c r="R110" s="517">
        <f t="shared" ref="R110:R112" si="266">S110/$E110*100</f>
        <v>0</v>
      </c>
      <c r="S110" s="516">
        <f t="shared" ref="S110:S112" si="267">M110+J110+P110</f>
        <v>0</v>
      </c>
      <c r="T110" s="516">
        <f>TRUNC(S110*F110,2)</f>
        <v>0</v>
      </c>
      <c r="U110" s="688">
        <f t="shared" ref="U110:U112" si="268">V110/$E110*100</f>
        <v>100</v>
      </c>
      <c r="V110" s="516">
        <f>E110-S110</f>
        <v>28</v>
      </c>
      <c r="W110" s="516">
        <f>V110*F110</f>
        <v>2861.04</v>
      </c>
      <c r="X110" s="515">
        <f>$Y110/E110</f>
        <v>1</v>
      </c>
      <c r="Y110" s="636">
        <f t="shared" ref="Y110:Y112" si="269">E110</f>
        <v>28</v>
      </c>
      <c r="Z110" s="603">
        <f t="shared" si="254"/>
        <v>0</v>
      </c>
      <c r="AA110" s="702">
        <f>$AB110/$E110</f>
        <v>1</v>
      </c>
      <c r="AB110" s="516">
        <f t="shared" ref="AB110:AB112" si="270">V110</f>
        <v>28</v>
      </c>
      <c r="AC110" s="622">
        <f t="shared" si="256"/>
        <v>3668.9976960000004</v>
      </c>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3"/>
      <c r="BU110" s="703"/>
      <c r="BV110" s="703"/>
      <c r="BW110" s="703"/>
      <c r="BX110" s="703"/>
      <c r="BY110" s="703"/>
      <c r="BZ110" s="703"/>
      <c r="CA110" s="703"/>
      <c r="CB110" s="703"/>
      <c r="CC110" s="703"/>
      <c r="CD110" s="703"/>
      <c r="CE110" s="703"/>
      <c r="CF110" s="703"/>
      <c r="CG110" s="703"/>
      <c r="CH110" s="703"/>
      <c r="CI110" s="703"/>
      <c r="CJ110" s="703"/>
      <c r="CK110" s="703"/>
      <c r="CL110" s="703"/>
      <c r="CM110" s="703"/>
      <c r="CN110" s="703"/>
      <c r="CO110" s="703"/>
      <c r="CP110" s="703"/>
      <c r="CQ110" s="703"/>
      <c r="CR110" s="703"/>
      <c r="CS110" s="703"/>
      <c r="CT110" s="703"/>
      <c r="CU110" s="703"/>
      <c r="CV110" s="703"/>
      <c r="CW110" s="703"/>
      <c r="CX110" s="703"/>
      <c r="CY110" s="703"/>
      <c r="CZ110" s="703"/>
      <c r="DA110" s="703"/>
      <c r="DB110" s="703"/>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703"/>
      <c r="FY110" s="704"/>
    </row>
    <row r="111" spans="1:181" s="705" customFormat="1" ht="75">
      <c r="A111" s="731" t="s">
        <v>1168</v>
      </c>
      <c r="B111" s="731">
        <v>1704</v>
      </c>
      <c r="C111" s="825" t="s">
        <v>1137</v>
      </c>
      <c r="D111" s="739" t="s">
        <v>662</v>
      </c>
      <c r="E111" s="593">
        <v>1</v>
      </c>
      <c r="F111" s="832">
        <v>7028.18</v>
      </c>
      <c r="G111" s="801">
        <f t="shared" si="257"/>
        <v>9012.938032</v>
      </c>
      <c r="H111" s="807">
        <f t="shared" si="258"/>
        <v>9012.938032</v>
      </c>
      <c r="I111" s="686">
        <f>J111/E111*100</f>
        <v>0</v>
      </c>
      <c r="J111" s="603">
        <f t="shared" si="259"/>
        <v>0</v>
      </c>
      <c r="K111" s="612">
        <f>J111*F111</f>
        <v>0</v>
      </c>
      <c r="L111" s="608">
        <f t="shared" si="260"/>
        <v>0</v>
      </c>
      <c r="M111" s="516">
        <f t="shared" si="261"/>
        <v>0</v>
      </c>
      <c r="N111" s="516">
        <f t="shared" si="262"/>
        <v>0</v>
      </c>
      <c r="O111" s="517">
        <f t="shared" si="263"/>
        <v>0</v>
      </c>
      <c r="P111" s="518">
        <f t="shared" si="264"/>
        <v>0</v>
      </c>
      <c r="Q111" s="516">
        <f t="shared" si="265"/>
        <v>0</v>
      </c>
      <c r="R111" s="517">
        <f t="shared" si="266"/>
        <v>0</v>
      </c>
      <c r="S111" s="516">
        <f t="shared" si="267"/>
        <v>0</v>
      </c>
      <c r="T111" s="516">
        <f>TRUNC(S111*F111,2)</f>
        <v>0</v>
      </c>
      <c r="U111" s="688">
        <f t="shared" si="268"/>
        <v>100</v>
      </c>
      <c r="V111" s="516">
        <f>E111-S111</f>
        <v>1</v>
      </c>
      <c r="W111" s="516">
        <f>V111*F111</f>
        <v>7028.18</v>
      </c>
      <c r="X111" s="515">
        <f>$Y111/E111</f>
        <v>1</v>
      </c>
      <c r="Y111" s="636">
        <f t="shared" si="269"/>
        <v>1</v>
      </c>
      <c r="Z111" s="603">
        <f t="shared" si="254"/>
        <v>0</v>
      </c>
      <c r="AA111" s="702">
        <f>$AB111/$E111</f>
        <v>1</v>
      </c>
      <c r="AB111" s="516">
        <f t="shared" si="270"/>
        <v>1</v>
      </c>
      <c r="AC111" s="622">
        <f t="shared" si="256"/>
        <v>9012.938032</v>
      </c>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703"/>
      <c r="BB111" s="703"/>
      <c r="BC111" s="703"/>
      <c r="BD111" s="703"/>
      <c r="BE111" s="703"/>
      <c r="BF111" s="703"/>
      <c r="BG111" s="703"/>
      <c r="BH111" s="703"/>
      <c r="BI111" s="703"/>
      <c r="BJ111" s="703"/>
      <c r="BK111" s="703"/>
      <c r="BL111" s="703"/>
      <c r="BM111" s="703"/>
      <c r="BN111" s="703"/>
      <c r="BO111" s="703"/>
      <c r="BP111" s="703"/>
      <c r="BQ111" s="703"/>
      <c r="BR111" s="703"/>
      <c r="BS111" s="703"/>
      <c r="BT111" s="703"/>
      <c r="BU111" s="703"/>
      <c r="BV111" s="703"/>
      <c r="BW111" s="703"/>
      <c r="BX111" s="703"/>
      <c r="BY111" s="703"/>
      <c r="BZ111" s="703"/>
      <c r="CA111" s="703"/>
      <c r="CB111" s="703"/>
      <c r="CC111" s="703"/>
      <c r="CD111" s="703"/>
      <c r="CE111" s="703"/>
      <c r="CF111" s="703"/>
      <c r="CG111" s="703"/>
      <c r="CH111" s="703"/>
      <c r="CI111" s="703"/>
      <c r="CJ111" s="703"/>
      <c r="CK111" s="703"/>
      <c r="CL111" s="703"/>
      <c r="CM111" s="703"/>
      <c r="CN111" s="703"/>
      <c r="CO111" s="703"/>
      <c r="CP111" s="703"/>
      <c r="CQ111" s="703"/>
      <c r="CR111" s="703"/>
      <c r="CS111" s="703"/>
      <c r="CT111" s="703"/>
      <c r="CU111" s="703"/>
      <c r="CV111" s="703"/>
      <c r="CW111" s="703"/>
      <c r="CX111" s="703"/>
      <c r="CY111" s="703"/>
      <c r="CZ111" s="703"/>
      <c r="DA111" s="703"/>
      <c r="DB111" s="703"/>
      <c r="DC111" s="703"/>
      <c r="DD111" s="703"/>
      <c r="DE111" s="703"/>
      <c r="DF111" s="703"/>
      <c r="DG111" s="703"/>
      <c r="DH111" s="703"/>
      <c r="DI111" s="703"/>
      <c r="DJ111" s="703"/>
      <c r="DK111" s="703"/>
      <c r="DL111" s="703"/>
      <c r="DM111" s="703"/>
      <c r="DN111" s="703"/>
      <c r="DO111" s="703"/>
      <c r="DP111" s="703"/>
      <c r="DQ111" s="703"/>
      <c r="DR111" s="703"/>
      <c r="DS111" s="703"/>
      <c r="DT111" s="703"/>
      <c r="DU111" s="703"/>
      <c r="DV111" s="703"/>
      <c r="DW111" s="703"/>
      <c r="DX111" s="703"/>
      <c r="DY111" s="703"/>
      <c r="DZ111" s="703"/>
      <c r="EA111" s="703"/>
      <c r="EB111" s="703"/>
      <c r="EC111" s="703"/>
      <c r="ED111" s="703"/>
      <c r="EE111" s="703"/>
      <c r="EF111" s="703"/>
      <c r="EG111" s="703"/>
      <c r="EH111" s="703"/>
      <c r="EI111" s="703"/>
      <c r="EJ111" s="703"/>
      <c r="EK111" s="703"/>
      <c r="EL111" s="703"/>
      <c r="EM111" s="703"/>
      <c r="EN111" s="703"/>
      <c r="EO111" s="703"/>
      <c r="EP111" s="703"/>
      <c r="EQ111" s="703"/>
      <c r="ER111" s="703"/>
      <c r="ES111" s="703"/>
      <c r="ET111" s="703"/>
      <c r="EU111" s="703"/>
      <c r="EV111" s="703"/>
      <c r="EW111" s="703"/>
      <c r="EX111" s="703"/>
      <c r="EY111" s="703"/>
      <c r="EZ111" s="703"/>
      <c r="FA111" s="703"/>
      <c r="FB111" s="703"/>
      <c r="FC111" s="703"/>
      <c r="FD111" s="703"/>
      <c r="FE111" s="703"/>
      <c r="FF111" s="703"/>
      <c r="FG111" s="703"/>
      <c r="FH111" s="703"/>
      <c r="FI111" s="703"/>
      <c r="FJ111" s="703"/>
      <c r="FK111" s="703"/>
      <c r="FL111" s="703"/>
      <c r="FM111" s="703"/>
      <c r="FN111" s="703"/>
      <c r="FO111" s="703"/>
      <c r="FP111" s="703"/>
      <c r="FQ111" s="703"/>
      <c r="FR111" s="703"/>
      <c r="FS111" s="703"/>
      <c r="FT111" s="703"/>
      <c r="FU111" s="703"/>
      <c r="FV111" s="703"/>
      <c r="FW111" s="703"/>
      <c r="FX111" s="703"/>
      <c r="FY111" s="704"/>
    </row>
    <row r="112" spans="1:181" s="705" customFormat="1" ht="75">
      <c r="A112" s="731" t="s">
        <v>1169</v>
      </c>
      <c r="B112" s="731">
        <v>1705</v>
      </c>
      <c r="C112" s="825" t="s">
        <v>1138</v>
      </c>
      <c r="D112" s="739" t="s">
        <v>662</v>
      </c>
      <c r="E112" s="593">
        <v>1</v>
      </c>
      <c r="F112" s="832">
        <v>5300.66</v>
      </c>
      <c r="G112" s="801">
        <f t="shared" si="257"/>
        <v>6797.5663839999997</v>
      </c>
      <c r="H112" s="807">
        <f t="shared" si="258"/>
        <v>6797.5663839999997</v>
      </c>
      <c r="I112" s="686">
        <f>J112/E112*100</f>
        <v>0</v>
      </c>
      <c r="J112" s="603">
        <f t="shared" si="259"/>
        <v>0</v>
      </c>
      <c r="K112" s="612">
        <f>J112*F112</f>
        <v>0</v>
      </c>
      <c r="L112" s="608">
        <f t="shared" si="260"/>
        <v>0</v>
      </c>
      <c r="M112" s="516">
        <f t="shared" si="261"/>
        <v>0</v>
      </c>
      <c r="N112" s="516">
        <f t="shared" si="262"/>
        <v>0</v>
      </c>
      <c r="O112" s="517">
        <f t="shared" si="263"/>
        <v>0</v>
      </c>
      <c r="P112" s="518">
        <f t="shared" si="264"/>
        <v>0</v>
      </c>
      <c r="Q112" s="516">
        <f t="shared" si="265"/>
        <v>0</v>
      </c>
      <c r="R112" s="517">
        <f t="shared" si="266"/>
        <v>0</v>
      </c>
      <c r="S112" s="516">
        <f t="shared" si="267"/>
        <v>0</v>
      </c>
      <c r="T112" s="516">
        <f>TRUNC(S112*F112,2)</f>
        <v>0</v>
      </c>
      <c r="U112" s="688">
        <f t="shared" si="268"/>
        <v>100</v>
      </c>
      <c r="V112" s="516">
        <f>E112-S112</f>
        <v>1</v>
      </c>
      <c r="W112" s="516">
        <f>V112*F112</f>
        <v>5300.66</v>
      </c>
      <c r="X112" s="515">
        <f>$Y112/E112</f>
        <v>1</v>
      </c>
      <c r="Y112" s="636">
        <f t="shared" si="269"/>
        <v>1</v>
      </c>
      <c r="Z112" s="603">
        <f t="shared" si="254"/>
        <v>0</v>
      </c>
      <c r="AA112" s="702">
        <f>$AB112/$E112</f>
        <v>1</v>
      </c>
      <c r="AB112" s="516">
        <f t="shared" si="270"/>
        <v>1</v>
      </c>
      <c r="AC112" s="622">
        <f t="shared" si="256"/>
        <v>6797.5663839999997</v>
      </c>
      <c r="AD112" s="703"/>
      <c r="AE112" s="703"/>
      <c r="AF112" s="703"/>
      <c r="AG112" s="703"/>
      <c r="AH112" s="703"/>
      <c r="AI112" s="703"/>
      <c r="AJ112" s="703"/>
      <c r="AK112" s="703"/>
      <c r="AL112" s="703"/>
      <c r="AM112" s="703"/>
      <c r="AN112" s="703"/>
      <c r="AO112" s="703"/>
      <c r="AP112" s="703"/>
      <c r="AQ112" s="703"/>
      <c r="AR112" s="703"/>
      <c r="AS112" s="703"/>
      <c r="AT112" s="703"/>
      <c r="AU112" s="703"/>
      <c r="AV112" s="703"/>
      <c r="AW112" s="703"/>
      <c r="AX112" s="703"/>
      <c r="AY112" s="703"/>
      <c r="AZ112" s="703"/>
      <c r="BA112" s="703"/>
      <c r="BB112" s="703"/>
      <c r="BC112" s="703"/>
      <c r="BD112" s="703"/>
      <c r="BE112" s="703"/>
      <c r="BF112" s="703"/>
      <c r="BG112" s="703"/>
      <c r="BH112" s="703"/>
      <c r="BI112" s="703"/>
      <c r="BJ112" s="703"/>
      <c r="BK112" s="703"/>
      <c r="BL112" s="703"/>
      <c r="BM112" s="703"/>
      <c r="BN112" s="703"/>
      <c r="BO112" s="703"/>
      <c r="BP112" s="703"/>
      <c r="BQ112" s="703"/>
      <c r="BR112" s="703"/>
      <c r="BS112" s="703"/>
      <c r="BT112" s="703"/>
      <c r="BU112" s="703"/>
      <c r="BV112" s="703"/>
      <c r="BW112" s="703"/>
      <c r="BX112" s="703"/>
      <c r="BY112" s="703"/>
      <c r="BZ112" s="703"/>
      <c r="CA112" s="703"/>
      <c r="CB112" s="703"/>
      <c r="CC112" s="703"/>
      <c r="CD112" s="703"/>
      <c r="CE112" s="703"/>
      <c r="CF112" s="703"/>
      <c r="CG112" s="703"/>
      <c r="CH112" s="703"/>
      <c r="CI112" s="703"/>
      <c r="CJ112" s="703"/>
      <c r="CK112" s="703"/>
      <c r="CL112" s="703"/>
      <c r="CM112" s="703"/>
      <c r="CN112" s="703"/>
      <c r="CO112" s="703"/>
      <c r="CP112" s="703"/>
      <c r="CQ112" s="703"/>
      <c r="CR112" s="703"/>
      <c r="CS112" s="703"/>
      <c r="CT112" s="703"/>
      <c r="CU112" s="703"/>
      <c r="CV112" s="703"/>
      <c r="CW112" s="703"/>
      <c r="CX112" s="703"/>
      <c r="CY112" s="703"/>
      <c r="CZ112" s="703"/>
      <c r="DA112" s="703"/>
      <c r="DB112" s="703"/>
      <c r="DC112" s="703"/>
      <c r="DD112" s="703"/>
      <c r="DE112" s="703"/>
      <c r="DF112" s="703"/>
      <c r="DG112" s="703"/>
      <c r="DH112" s="703"/>
      <c r="DI112" s="703"/>
      <c r="DJ112" s="703"/>
      <c r="DK112" s="703"/>
      <c r="DL112" s="703"/>
      <c r="DM112" s="703"/>
      <c r="DN112" s="703"/>
      <c r="DO112" s="703"/>
      <c r="DP112" s="703"/>
      <c r="DQ112" s="703"/>
      <c r="DR112" s="703"/>
      <c r="DS112" s="703"/>
      <c r="DT112" s="703"/>
      <c r="DU112" s="703"/>
      <c r="DV112" s="703"/>
      <c r="DW112" s="703"/>
      <c r="DX112" s="703"/>
      <c r="DY112" s="703"/>
      <c r="DZ112" s="703"/>
      <c r="EA112" s="703"/>
      <c r="EB112" s="703"/>
      <c r="EC112" s="703"/>
      <c r="ED112" s="703"/>
      <c r="EE112" s="703"/>
      <c r="EF112" s="703"/>
      <c r="EG112" s="703"/>
      <c r="EH112" s="703"/>
      <c r="EI112" s="703"/>
      <c r="EJ112" s="703"/>
      <c r="EK112" s="703"/>
      <c r="EL112" s="703"/>
      <c r="EM112" s="703"/>
      <c r="EN112" s="703"/>
      <c r="EO112" s="703"/>
      <c r="EP112" s="703"/>
      <c r="EQ112" s="703"/>
      <c r="ER112" s="703"/>
      <c r="ES112" s="703"/>
      <c r="ET112" s="703"/>
      <c r="EU112" s="703"/>
      <c r="EV112" s="703"/>
      <c r="EW112" s="703"/>
      <c r="EX112" s="703"/>
      <c r="EY112" s="703"/>
      <c r="EZ112" s="703"/>
      <c r="FA112" s="703"/>
      <c r="FB112" s="703"/>
      <c r="FC112" s="703"/>
      <c r="FD112" s="703"/>
      <c r="FE112" s="703"/>
      <c r="FF112" s="703"/>
      <c r="FG112" s="703"/>
      <c r="FH112" s="703"/>
      <c r="FI112" s="703"/>
      <c r="FJ112" s="703"/>
      <c r="FK112" s="703"/>
      <c r="FL112" s="703"/>
      <c r="FM112" s="703"/>
      <c r="FN112" s="703"/>
      <c r="FO112" s="703"/>
      <c r="FP112" s="703"/>
      <c r="FQ112" s="703"/>
      <c r="FR112" s="703"/>
      <c r="FS112" s="703"/>
      <c r="FT112" s="703"/>
      <c r="FU112" s="703"/>
      <c r="FV112" s="703"/>
      <c r="FW112" s="703"/>
      <c r="FX112" s="703"/>
      <c r="FY112" s="704"/>
    </row>
    <row r="113" spans="1:181" s="705" customFormat="1" ht="21" customHeight="1">
      <c r="A113" s="840"/>
      <c r="B113" s="841"/>
      <c r="C113" s="842"/>
      <c r="D113" s="843"/>
      <c r="E113" s="844"/>
      <c r="F113" s="845" t="s">
        <v>667</v>
      </c>
      <c r="G113" s="845"/>
      <c r="H113" s="846">
        <f>SUM(H109:H112)</f>
        <v>23223.597152000002</v>
      </c>
      <c r="I113" s="1037" t="s">
        <v>667</v>
      </c>
      <c r="J113" s="1038"/>
      <c r="K113" s="751">
        <f>SUM(K109:K112)</f>
        <v>0</v>
      </c>
      <c r="L113" s="1039" t="s">
        <v>667</v>
      </c>
      <c r="M113" s="1040"/>
      <c r="N113" s="752">
        <f>SUM(N109:N112)</f>
        <v>0</v>
      </c>
      <c r="O113" s="1041" t="s">
        <v>667</v>
      </c>
      <c r="P113" s="1042"/>
      <c r="Q113" s="753">
        <f>SUM(Q109:Q112)</f>
        <v>0</v>
      </c>
      <c r="R113" s="1041" t="s">
        <v>667</v>
      </c>
      <c r="S113" s="1042"/>
      <c r="T113" s="754">
        <f>SUM(T109:T112)</f>
        <v>0</v>
      </c>
      <c r="U113" s="1041" t="s">
        <v>667</v>
      </c>
      <c r="V113" s="1042"/>
      <c r="W113" s="637">
        <f>SUM(W109:W112)</f>
        <v>18109.48</v>
      </c>
      <c r="X113" s="1043" t="s">
        <v>667</v>
      </c>
      <c r="Y113" s="1044"/>
      <c r="Z113" s="637">
        <f>SUM(Z109:Z112)</f>
        <v>0</v>
      </c>
      <c r="AA113" s="1043" t="s">
        <v>667</v>
      </c>
      <c r="AB113" s="1044"/>
      <c r="AC113" s="755">
        <f>SUM(AC109:AC112)</f>
        <v>23223.597152000002</v>
      </c>
      <c r="AD113" s="703"/>
      <c r="AE113" s="703"/>
      <c r="AF113" s="703"/>
      <c r="AG113" s="703"/>
      <c r="AH113" s="703"/>
      <c r="AI113" s="703"/>
      <c r="AJ113" s="703"/>
      <c r="AK113" s="703"/>
      <c r="AL113" s="703"/>
      <c r="AM113" s="703"/>
      <c r="AN113" s="703"/>
      <c r="AO113" s="703"/>
      <c r="AP113" s="703"/>
      <c r="AQ113" s="703"/>
      <c r="AR113" s="703"/>
      <c r="AS113" s="703"/>
      <c r="AT113" s="703"/>
      <c r="AU113" s="703"/>
      <c r="AV113" s="703"/>
      <c r="AW113" s="703"/>
      <c r="AX113" s="703"/>
      <c r="AY113" s="703"/>
      <c r="AZ113" s="703"/>
      <c r="BA113" s="703"/>
      <c r="BB113" s="703"/>
      <c r="BC113" s="703"/>
      <c r="BD113" s="703"/>
      <c r="BE113" s="703"/>
      <c r="BF113" s="703"/>
      <c r="BG113" s="703"/>
      <c r="BH113" s="703"/>
      <c r="BI113" s="703"/>
      <c r="BJ113" s="703"/>
      <c r="BK113" s="703"/>
      <c r="BL113" s="703"/>
      <c r="BM113" s="703"/>
      <c r="BN113" s="703"/>
      <c r="BO113" s="703"/>
      <c r="BP113" s="703"/>
      <c r="BQ113" s="703"/>
      <c r="BR113" s="703"/>
      <c r="BS113" s="703"/>
      <c r="BT113" s="703"/>
      <c r="BU113" s="703"/>
      <c r="BV113" s="703"/>
      <c r="BW113" s="703"/>
      <c r="BX113" s="703"/>
      <c r="BY113" s="703"/>
      <c r="BZ113" s="703"/>
      <c r="CA113" s="703"/>
      <c r="CB113" s="703"/>
      <c r="CC113" s="703"/>
      <c r="CD113" s="703"/>
      <c r="CE113" s="703"/>
      <c r="CF113" s="703"/>
      <c r="CG113" s="703"/>
      <c r="CH113" s="703"/>
      <c r="CI113" s="703"/>
      <c r="CJ113" s="703"/>
      <c r="CK113" s="703"/>
      <c r="CL113" s="703"/>
      <c r="CM113" s="703"/>
      <c r="CN113" s="703"/>
      <c r="CO113" s="703"/>
      <c r="CP113" s="703"/>
      <c r="CQ113" s="703"/>
      <c r="CR113" s="703"/>
      <c r="CS113" s="703"/>
      <c r="CT113" s="703"/>
      <c r="CU113" s="703"/>
      <c r="CV113" s="703"/>
      <c r="CW113" s="703"/>
      <c r="CX113" s="703"/>
      <c r="CY113" s="703"/>
      <c r="CZ113" s="703"/>
      <c r="DA113" s="703"/>
      <c r="DB113" s="703"/>
      <c r="DC113" s="703"/>
      <c r="DD113" s="703"/>
      <c r="DE113" s="703"/>
      <c r="DF113" s="703"/>
      <c r="DG113" s="703"/>
      <c r="DH113" s="703"/>
      <c r="DI113" s="703"/>
      <c r="DJ113" s="703"/>
      <c r="DK113" s="703"/>
      <c r="DL113" s="703"/>
      <c r="DM113" s="703"/>
      <c r="DN113" s="703"/>
      <c r="DO113" s="703"/>
      <c r="DP113" s="703"/>
      <c r="DQ113" s="703"/>
      <c r="DR113" s="703"/>
      <c r="DS113" s="703"/>
      <c r="DT113" s="703"/>
      <c r="DU113" s="703"/>
      <c r="DV113" s="703"/>
      <c r="DW113" s="703"/>
      <c r="DX113" s="703"/>
      <c r="DY113" s="703"/>
      <c r="DZ113" s="703"/>
      <c r="EA113" s="703"/>
      <c r="EB113" s="703"/>
      <c r="EC113" s="703"/>
      <c r="ED113" s="703"/>
      <c r="EE113" s="703"/>
      <c r="EF113" s="703"/>
      <c r="EG113" s="703"/>
      <c r="EH113" s="703"/>
      <c r="EI113" s="703"/>
      <c r="EJ113" s="703"/>
      <c r="EK113" s="703"/>
      <c r="EL113" s="703"/>
      <c r="EM113" s="703"/>
      <c r="EN113" s="703"/>
      <c r="EO113" s="703"/>
      <c r="EP113" s="703"/>
      <c r="EQ113" s="703"/>
      <c r="ER113" s="703"/>
      <c r="ES113" s="703"/>
      <c r="ET113" s="703"/>
      <c r="EU113" s="703"/>
      <c r="EV113" s="703"/>
      <c r="EW113" s="703"/>
      <c r="EX113" s="703"/>
      <c r="EY113" s="703"/>
      <c r="EZ113" s="703"/>
      <c r="FA113" s="703"/>
      <c r="FB113" s="703"/>
      <c r="FC113" s="703"/>
      <c r="FD113" s="703"/>
      <c r="FE113" s="703"/>
      <c r="FF113" s="703"/>
      <c r="FG113" s="703"/>
      <c r="FH113" s="703"/>
      <c r="FI113" s="703"/>
      <c r="FJ113" s="703"/>
      <c r="FK113" s="703"/>
      <c r="FL113" s="703"/>
      <c r="FM113" s="703"/>
      <c r="FN113" s="703"/>
      <c r="FO113" s="703"/>
      <c r="FP113" s="703"/>
      <c r="FQ113" s="703"/>
      <c r="FR113" s="703"/>
      <c r="FS113" s="703"/>
      <c r="FT113" s="703"/>
      <c r="FU113" s="703"/>
      <c r="FV113" s="703"/>
      <c r="FW113" s="703"/>
      <c r="FX113" s="703"/>
      <c r="FY113" s="704"/>
    </row>
    <row r="114" spans="1:181" s="705" customFormat="1" ht="21" customHeight="1">
      <c r="A114" s="839" t="s">
        <v>809</v>
      </c>
      <c r="B114" s="847"/>
      <c r="C114" s="848" t="s">
        <v>1129</v>
      </c>
      <c r="D114" s="849"/>
      <c r="E114" s="850"/>
      <c r="F114" s="795"/>
      <c r="G114" s="795"/>
      <c r="H114" s="795"/>
      <c r="I114" s="756"/>
      <c r="J114" s="747"/>
      <c r="K114" s="751"/>
      <c r="L114" s="757"/>
      <c r="M114" s="758"/>
      <c r="N114" s="752"/>
      <c r="O114" s="759"/>
      <c r="P114" s="766"/>
      <c r="Q114" s="753"/>
      <c r="R114" s="759"/>
      <c r="S114" s="760"/>
      <c r="T114" s="754"/>
      <c r="U114" s="759"/>
      <c r="V114" s="760"/>
      <c r="W114" s="637"/>
      <c r="X114" s="761"/>
      <c r="Y114" s="762"/>
      <c r="Z114" s="630"/>
      <c r="AA114" s="761"/>
      <c r="AB114" s="762"/>
      <c r="AC114" s="763"/>
      <c r="AD114" s="703"/>
      <c r="AE114" s="703"/>
      <c r="AF114" s="703"/>
      <c r="AG114" s="703"/>
      <c r="AH114" s="703"/>
      <c r="AI114" s="703"/>
      <c r="AJ114" s="703"/>
      <c r="AK114" s="703"/>
      <c r="AL114" s="703"/>
      <c r="AM114" s="703"/>
      <c r="AN114" s="703"/>
      <c r="AO114" s="703"/>
      <c r="AP114" s="703"/>
      <c r="AQ114" s="703"/>
      <c r="AR114" s="703"/>
      <c r="AS114" s="703"/>
      <c r="AT114" s="703"/>
      <c r="AU114" s="703"/>
      <c r="AV114" s="703"/>
      <c r="AW114" s="703"/>
      <c r="AX114" s="703"/>
      <c r="AY114" s="703"/>
      <c r="AZ114" s="703"/>
      <c r="BA114" s="703"/>
      <c r="BB114" s="703"/>
      <c r="BC114" s="703"/>
      <c r="BD114" s="703"/>
      <c r="BE114" s="703"/>
      <c r="BF114" s="703"/>
      <c r="BG114" s="703"/>
      <c r="BH114" s="703"/>
      <c r="BI114" s="703"/>
      <c r="BJ114" s="703"/>
      <c r="BK114" s="703"/>
      <c r="BL114" s="703"/>
      <c r="BM114" s="703"/>
      <c r="BN114" s="703"/>
      <c r="BO114" s="703"/>
      <c r="BP114" s="703"/>
      <c r="BQ114" s="703"/>
      <c r="BR114" s="703"/>
      <c r="BS114" s="703"/>
      <c r="BT114" s="703"/>
      <c r="BU114" s="703"/>
      <c r="BV114" s="703"/>
      <c r="BW114" s="703"/>
      <c r="BX114" s="703"/>
      <c r="BY114" s="703"/>
      <c r="BZ114" s="703"/>
      <c r="CA114" s="703"/>
      <c r="CB114" s="703"/>
      <c r="CC114" s="703"/>
      <c r="CD114" s="703"/>
      <c r="CE114" s="703"/>
      <c r="CF114" s="703"/>
      <c r="CG114" s="703"/>
      <c r="CH114" s="703"/>
      <c r="CI114" s="703"/>
      <c r="CJ114" s="703"/>
      <c r="CK114" s="703"/>
      <c r="CL114" s="703"/>
      <c r="CM114" s="703"/>
      <c r="CN114" s="703"/>
      <c r="CO114" s="703"/>
      <c r="CP114" s="703"/>
      <c r="CQ114" s="703"/>
      <c r="CR114" s="703"/>
      <c r="CS114" s="703"/>
      <c r="CT114" s="703"/>
      <c r="CU114" s="703"/>
      <c r="CV114" s="703"/>
      <c r="CW114" s="703"/>
      <c r="CX114" s="703"/>
      <c r="CY114" s="703"/>
      <c r="CZ114" s="703"/>
      <c r="DA114" s="703"/>
      <c r="DB114" s="703"/>
      <c r="DC114" s="703"/>
      <c r="DD114" s="703"/>
      <c r="DE114" s="703"/>
      <c r="DF114" s="703"/>
      <c r="DG114" s="703"/>
      <c r="DH114" s="703"/>
      <c r="DI114" s="703"/>
      <c r="DJ114" s="703"/>
      <c r="DK114" s="703"/>
      <c r="DL114" s="703"/>
      <c r="DM114" s="703"/>
      <c r="DN114" s="703"/>
      <c r="DO114" s="703"/>
      <c r="DP114" s="703"/>
      <c r="DQ114" s="703"/>
      <c r="DR114" s="703"/>
      <c r="DS114" s="703"/>
      <c r="DT114" s="703"/>
      <c r="DU114" s="703"/>
      <c r="DV114" s="703"/>
      <c r="DW114" s="703"/>
      <c r="DX114" s="703"/>
      <c r="DY114" s="703"/>
      <c r="DZ114" s="703"/>
      <c r="EA114" s="703"/>
      <c r="EB114" s="703"/>
      <c r="EC114" s="703"/>
      <c r="ED114" s="703"/>
      <c r="EE114" s="703"/>
      <c r="EF114" s="703"/>
      <c r="EG114" s="703"/>
      <c r="EH114" s="703"/>
      <c r="EI114" s="703"/>
      <c r="EJ114" s="703"/>
      <c r="EK114" s="703"/>
      <c r="EL114" s="703"/>
      <c r="EM114" s="703"/>
      <c r="EN114" s="703"/>
      <c r="EO114" s="703"/>
      <c r="EP114" s="703"/>
      <c r="EQ114" s="703"/>
      <c r="ER114" s="703"/>
      <c r="ES114" s="703"/>
      <c r="ET114" s="703"/>
      <c r="EU114" s="703"/>
      <c r="EV114" s="703"/>
      <c r="EW114" s="703"/>
      <c r="EX114" s="703"/>
      <c r="EY114" s="703"/>
      <c r="EZ114" s="703"/>
      <c r="FA114" s="703"/>
      <c r="FB114" s="703"/>
      <c r="FC114" s="703"/>
      <c r="FD114" s="703"/>
      <c r="FE114" s="703"/>
      <c r="FF114" s="703"/>
      <c r="FG114" s="703"/>
      <c r="FH114" s="703"/>
      <c r="FI114" s="703"/>
      <c r="FJ114" s="703"/>
      <c r="FK114" s="703"/>
      <c r="FL114" s="703"/>
      <c r="FM114" s="703"/>
      <c r="FN114" s="703"/>
      <c r="FO114" s="703"/>
      <c r="FP114" s="703"/>
      <c r="FQ114" s="703"/>
      <c r="FR114" s="703"/>
      <c r="FS114" s="703"/>
      <c r="FT114" s="703"/>
      <c r="FU114" s="703"/>
      <c r="FV114" s="703"/>
      <c r="FW114" s="703"/>
      <c r="FX114" s="703"/>
      <c r="FY114" s="704"/>
    </row>
    <row r="115" spans="1:181" s="705" customFormat="1" ht="40.5" customHeight="1">
      <c r="A115" s="731" t="s">
        <v>1196</v>
      </c>
      <c r="B115" s="830" t="s">
        <v>1197</v>
      </c>
      <c r="C115" s="825" t="s">
        <v>1139</v>
      </c>
      <c r="D115" s="741"/>
      <c r="E115" s="593">
        <v>1</v>
      </c>
      <c r="F115" s="831">
        <v>13000</v>
      </c>
      <c r="G115" s="801">
        <f>F115*1.2824</f>
        <v>16671.2</v>
      </c>
      <c r="H115" s="807">
        <f>G115*E115</f>
        <v>16671.2</v>
      </c>
      <c r="I115" s="686">
        <f>J115/E115*100</f>
        <v>0</v>
      </c>
      <c r="J115" s="603">
        <f t="shared" ref="J115" si="271">E115*0%</f>
        <v>0</v>
      </c>
      <c r="K115" s="612">
        <f>J115*F115</f>
        <v>0</v>
      </c>
      <c r="L115" s="608">
        <f t="shared" ref="L115" si="272">M115/$E115*100</f>
        <v>0</v>
      </c>
      <c r="M115" s="516">
        <f t="shared" ref="M115" si="273">E115*0%</f>
        <v>0</v>
      </c>
      <c r="N115" s="516">
        <f t="shared" ref="N115" si="274">TRUNC(M115*$F115,2)</f>
        <v>0</v>
      </c>
      <c r="O115" s="517">
        <f t="shared" ref="O115" si="275">P115/$E115*100</f>
        <v>0</v>
      </c>
      <c r="P115" s="518">
        <f t="shared" ref="P115" si="276">E115*0%</f>
        <v>0</v>
      </c>
      <c r="Q115" s="516">
        <f t="shared" ref="Q115" si="277">TRUNC(P115*$F115,2)</f>
        <v>0</v>
      </c>
      <c r="R115" s="517">
        <f t="shared" ref="R115" si="278">S115/$E115*100</f>
        <v>0</v>
      </c>
      <c r="S115" s="516">
        <f t="shared" ref="S115" si="279">M115+J115+P115</f>
        <v>0</v>
      </c>
      <c r="T115" s="516">
        <f>TRUNC(S115*F115,2)</f>
        <v>0</v>
      </c>
      <c r="U115" s="688">
        <f t="shared" ref="U115" si="280">V115/$E115*100</f>
        <v>100</v>
      </c>
      <c r="V115" s="516">
        <f>E115-S115</f>
        <v>1</v>
      </c>
      <c r="W115" s="516">
        <f>V115*F115</f>
        <v>13000</v>
      </c>
      <c r="X115" s="515">
        <f>$Y115/E115</f>
        <v>1</v>
      </c>
      <c r="Y115" s="636">
        <f t="shared" ref="Y115" si="281">E115</f>
        <v>1</v>
      </c>
      <c r="Z115" s="603">
        <f t="shared" ref="Z115" si="282">Y115*H244</f>
        <v>0</v>
      </c>
      <c r="AA115" s="702">
        <f>$AB115/$E115</f>
        <v>1</v>
      </c>
      <c r="AB115" s="516">
        <f t="shared" ref="AB115" si="283">V115</f>
        <v>1</v>
      </c>
      <c r="AC115" s="622">
        <f t="shared" ref="AC115" si="284">(AB115*G115)</f>
        <v>16671.2</v>
      </c>
      <c r="AD115" s="703"/>
      <c r="AE115" s="703"/>
      <c r="AF115" s="703"/>
      <c r="AG115" s="703"/>
      <c r="AH115" s="703"/>
      <c r="AI115" s="703"/>
      <c r="AJ115" s="703"/>
      <c r="AK115" s="703"/>
      <c r="AL115" s="703"/>
      <c r="AM115" s="703"/>
      <c r="AN115" s="703"/>
      <c r="AO115" s="703"/>
      <c r="AP115" s="703"/>
      <c r="AQ115" s="703"/>
      <c r="AR115" s="703"/>
      <c r="AS115" s="703"/>
      <c r="AT115" s="703"/>
      <c r="AU115" s="703"/>
      <c r="AV115" s="703"/>
      <c r="AW115" s="703"/>
      <c r="AX115" s="703"/>
      <c r="AY115" s="703"/>
      <c r="AZ115" s="703"/>
      <c r="BA115" s="703"/>
      <c r="BB115" s="703"/>
      <c r="BC115" s="703"/>
      <c r="BD115" s="703"/>
      <c r="BE115" s="703"/>
      <c r="BF115" s="703"/>
      <c r="BG115" s="703"/>
      <c r="BH115" s="703"/>
      <c r="BI115" s="703"/>
      <c r="BJ115" s="703"/>
      <c r="BK115" s="703"/>
      <c r="BL115" s="703"/>
      <c r="BM115" s="703"/>
      <c r="BN115" s="703"/>
      <c r="BO115" s="703"/>
      <c r="BP115" s="703"/>
      <c r="BQ115" s="703"/>
      <c r="BR115" s="703"/>
      <c r="BS115" s="703"/>
      <c r="BT115" s="703"/>
      <c r="BU115" s="703"/>
      <c r="BV115" s="703"/>
      <c r="BW115" s="703"/>
      <c r="BX115" s="703"/>
      <c r="BY115" s="703"/>
      <c r="BZ115" s="703"/>
      <c r="CA115" s="703"/>
      <c r="CB115" s="703"/>
      <c r="CC115" s="703"/>
      <c r="CD115" s="703"/>
      <c r="CE115" s="703"/>
      <c r="CF115" s="703"/>
      <c r="CG115" s="703"/>
      <c r="CH115" s="703"/>
      <c r="CI115" s="703"/>
      <c r="CJ115" s="703"/>
      <c r="CK115" s="703"/>
      <c r="CL115" s="703"/>
      <c r="CM115" s="703"/>
      <c r="CN115" s="703"/>
      <c r="CO115" s="703"/>
      <c r="CP115" s="703"/>
      <c r="CQ115" s="703"/>
      <c r="CR115" s="703"/>
      <c r="CS115" s="703"/>
      <c r="CT115" s="703"/>
      <c r="CU115" s="703"/>
      <c r="CV115" s="703"/>
      <c r="CW115" s="703"/>
      <c r="CX115" s="703"/>
      <c r="CY115" s="703"/>
      <c r="CZ115" s="703"/>
      <c r="DA115" s="703"/>
      <c r="DB115" s="703"/>
      <c r="DC115" s="703"/>
      <c r="DD115" s="703"/>
      <c r="DE115" s="703"/>
      <c r="DF115" s="703"/>
      <c r="DG115" s="703"/>
      <c r="DH115" s="703"/>
      <c r="DI115" s="703"/>
      <c r="DJ115" s="703"/>
      <c r="DK115" s="703"/>
      <c r="DL115" s="703"/>
      <c r="DM115" s="703"/>
      <c r="DN115" s="703"/>
      <c r="DO115" s="703"/>
      <c r="DP115" s="703"/>
      <c r="DQ115" s="703"/>
      <c r="DR115" s="703"/>
      <c r="DS115" s="703"/>
      <c r="DT115" s="703"/>
      <c r="DU115" s="703"/>
      <c r="DV115" s="703"/>
      <c r="DW115" s="703"/>
      <c r="DX115" s="703"/>
      <c r="DY115" s="703"/>
      <c r="DZ115" s="703"/>
      <c r="EA115" s="703"/>
      <c r="EB115" s="703"/>
      <c r="EC115" s="703"/>
      <c r="ED115" s="703"/>
      <c r="EE115" s="703"/>
      <c r="EF115" s="703"/>
      <c r="EG115" s="703"/>
      <c r="EH115" s="703"/>
      <c r="EI115" s="703"/>
      <c r="EJ115" s="703"/>
      <c r="EK115" s="703"/>
      <c r="EL115" s="703"/>
      <c r="EM115" s="703"/>
      <c r="EN115" s="703"/>
      <c r="EO115" s="703"/>
      <c r="EP115" s="703"/>
      <c r="EQ115" s="703"/>
      <c r="ER115" s="703"/>
      <c r="ES115" s="703"/>
      <c r="ET115" s="703"/>
      <c r="EU115" s="703"/>
      <c r="EV115" s="703"/>
      <c r="EW115" s="703"/>
      <c r="EX115" s="703"/>
      <c r="EY115" s="703"/>
      <c r="EZ115" s="703"/>
      <c r="FA115" s="703"/>
      <c r="FB115" s="703"/>
      <c r="FC115" s="703"/>
      <c r="FD115" s="703"/>
      <c r="FE115" s="703"/>
      <c r="FF115" s="703"/>
      <c r="FG115" s="703"/>
      <c r="FH115" s="703"/>
      <c r="FI115" s="703"/>
      <c r="FJ115" s="703"/>
      <c r="FK115" s="703"/>
      <c r="FL115" s="703"/>
      <c r="FM115" s="703"/>
      <c r="FN115" s="703"/>
      <c r="FO115" s="703"/>
      <c r="FP115" s="703"/>
      <c r="FQ115" s="703"/>
      <c r="FR115" s="703"/>
      <c r="FS115" s="703"/>
      <c r="FT115" s="703"/>
      <c r="FU115" s="703"/>
      <c r="FV115" s="703"/>
      <c r="FW115" s="703"/>
      <c r="FX115" s="703"/>
      <c r="FY115" s="704"/>
    </row>
    <row r="116" spans="1:181" s="705" customFormat="1" ht="21" customHeight="1">
      <c r="A116" s="731"/>
      <c r="B116" s="830"/>
      <c r="C116" s="825"/>
      <c r="D116" s="827"/>
      <c r="E116" s="593"/>
      <c r="F116" s="818" t="s">
        <v>667</v>
      </c>
      <c r="G116" s="818"/>
      <c r="H116" s="812">
        <f>SUM(H115)</f>
        <v>16671.2</v>
      </c>
      <c r="I116" s="1033" t="s">
        <v>667</v>
      </c>
      <c r="J116" s="1033"/>
      <c r="K116" s="627">
        <f>SUM(K115)</f>
        <v>0</v>
      </c>
      <c r="L116" s="1034" t="s">
        <v>667</v>
      </c>
      <c r="M116" s="1034"/>
      <c r="N116" s="631">
        <f>SUM(N115)</f>
        <v>0</v>
      </c>
      <c r="O116" s="1035" t="s">
        <v>667</v>
      </c>
      <c r="P116" s="1035"/>
      <c r="Q116" s="628">
        <f>SUM(Q115)</f>
        <v>0</v>
      </c>
      <c r="R116" s="1035" t="s">
        <v>667</v>
      </c>
      <c r="S116" s="1035"/>
      <c r="T116" s="629">
        <f>SUM(T115)</f>
        <v>0</v>
      </c>
      <c r="U116" s="1035" t="s">
        <v>667</v>
      </c>
      <c r="V116" s="1035"/>
      <c r="W116" s="630">
        <f>SUM(W115)</f>
        <v>13000</v>
      </c>
      <c r="X116" s="1036" t="s">
        <v>667</v>
      </c>
      <c r="Y116" s="1036"/>
      <c r="Z116" s="630">
        <f>SUM(Z115)</f>
        <v>0</v>
      </c>
      <c r="AA116" s="1036" t="s">
        <v>667</v>
      </c>
      <c r="AB116" s="1036"/>
      <c r="AC116" s="631">
        <f>SUM(AC115)</f>
        <v>16671.2</v>
      </c>
      <c r="AD116" s="703"/>
      <c r="AE116" s="703"/>
      <c r="AF116" s="703"/>
      <c r="AG116" s="703"/>
      <c r="AH116" s="703"/>
      <c r="AI116" s="703"/>
      <c r="AJ116" s="703"/>
      <c r="AK116" s="703"/>
      <c r="AL116" s="703"/>
      <c r="AM116" s="703"/>
      <c r="AN116" s="703"/>
      <c r="AO116" s="703"/>
      <c r="AP116" s="703"/>
      <c r="AQ116" s="703"/>
      <c r="AR116" s="703"/>
      <c r="AS116" s="703"/>
      <c r="AT116" s="703"/>
      <c r="AU116" s="703"/>
      <c r="AV116" s="703"/>
      <c r="AW116" s="703"/>
      <c r="AX116" s="703"/>
      <c r="AY116" s="703"/>
      <c r="AZ116" s="703"/>
      <c r="BA116" s="703"/>
      <c r="BB116" s="703"/>
      <c r="BC116" s="703"/>
      <c r="BD116" s="703"/>
      <c r="BE116" s="703"/>
      <c r="BF116" s="703"/>
      <c r="BG116" s="703"/>
      <c r="BH116" s="703"/>
      <c r="BI116" s="703"/>
      <c r="BJ116" s="703"/>
      <c r="BK116" s="703"/>
      <c r="BL116" s="703"/>
      <c r="BM116" s="703"/>
      <c r="BN116" s="703"/>
      <c r="BO116" s="703"/>
      <c r="BP116" s="703"/>
      <c r="BQ116" s="703"/>
      <c r="BR116" s="703"/>
      <c r="BS116" s="703"/>
      <c r="BT116" s="703"/>
      <c r="BU116" s="703"/>
      <c r="BV116" s="703"/>
      <c r="BW116" s="703"/>
      <c r="BX116" s="703"/>
      <c r="BY116" s="703"/>
      <c r="BZ116" s="703"/>
      <c r="CA116" s="703"/>
      <c r="CB116" s="703"/>
      <c r="CC116" s="703"/>
      <c r="CD116" s="703"/>
      <c r="CE116" s="703"/>
      <c r="CF116" s="703"/>
      <c r="CG116" s="703"/>
      <c r="CH116" s="703"/>
      <c r="CI116" s="703"/>
      <c r="CJ116" s="703"/>
      <c r="CK116" s="703"/>
      <c r="CL116" s="703"/>
      <c r="CM116" s="703"/>
      <c r="CN116" s="703"/>
      <c r="CO116" s="703"/>
      <c r="CP116" s="703"/>
      <c r="CQ116" s="703"/>
      <c r="CR116" s="703"/>
      <c r="CS116" s="703"/>
      <c r="CT116" s="703"/>
      <c r="CU116" s="703"/>
      <c r="CV116" s="703"/>
      <c r="CW116" s="703"/>
      <c r="CX116" s="703"/>
      <c r="CY116" s="703"/>
      <c r="CZ116" s="703"/>
      <c r="DA116" s="703"/>
      <c r="DB116" s="703"/>
      <c r="DC116" s="703"/>
      <c r="DD116" s="703"/>
      <c r="DE116" s="703"/>
      <c r="DF116" s="703"/>
      <c r="DG116" s="703"/>
      <c r="DH116" s="703"/>
      <c r="DI116" s="703"/>
      <c r="DJ116" s="703"/>
      <c r="DK116" s="703"/>
      <c r="DL116" s="703"/>
      <c r="DM116" s="703"/>
      <c r="DN116" s="703"/>
      <c r="DO116" s="703"/>
      <c r="DP116" s="703"/>
      <c r="DQ116" s="703"/>
      <c r="DR116" s="703"/>
      <c r="DS116" s="703"/>
      <c r="DT116" s="703"/>
      <c r="DU116" s="703"/>
      <c r="DV116" s="703"/>
      <c r="DW116" s="703"/>
      <c r="DX116" s="703"/>
      <c r="DY116" s="703"/>
      <c r="DZ116" s="703"/>
      <c r="EA116" s="703"/>
      <c r="EB116" s="703"/>
      <c r="EC116" s="703"/>
      <c r="ED116" s="703"/>
      <c r="EE116" s="703"/>
      <c r="EF116" s="703"/>
      <c r="EG116" s="703"/>
      <c r="EH116" s="703"/>
      <c r="EI116" s="703"/>
      <c r="EJ116" s="703"/>
      <c r="EK116" s="703"/>
      <c r="EL116" s="703"/>
      <c r="EM116" s="703"/>
      <c r="EN116" s="703"/>
      <c r="EO116" s="703"/>
      <c r="EP116" s="703"/>
      <c r="EQ116" s="703"/>
      <c r="ER116" s="703"/>
      <c r="ES116" s="703"/>
      <c r="ET116" s="703"/>
      <c r="EU116" s="703"/>
      <c r="EV116" s="703"/>
      <c r="EW116" s="703"/>
      <c r="EX116" s="703"/>
      <c r="EY116" s="703"/>
      <c r="EZ116" s="703"/>
      <c r="FA116" s="703"/>
      <c r="FB116" s="703"/>
      <c r="FC116" s="703"/>
      <c r="FD116" s="703"/>
      <c r="FE116" s="703"/>
      <c r="FF116" s="703"/>
      <c r="FG116" s="703"/>
      <c r="FH116" s="703"/>
      <c r="FI116" s="703"/>
      <c r="FJ116" s="703"/>
      <c r="FK116" s="703"/>
      <c r="FL116" s="703"/>
      <c r="FM116" s="703"/>
      <c r="FN116" s="703"/>
      <c r="FO116" s="703"/>
      <c r="FP116" s="703"/>
      <c r="FQ116" s="703"/>
      <c r="FR116" s="703"/>
      <c r="FS116" s="703"/>
      <c r="FT116" s="703"/>
      <c r="FU116" s="703"/>
      <c r="FV116" s="703"/>
      <c r="FW116" s="703"/>
      <c r="FX116" s="703"/>
      <c r="FY116" s="704"/>
    </row>
    <row r="117" spans="1:181" s="709" customFormat="1" ht="44.45" customHeight="1" thickBot="1">
      <c r="A117" s="1030" t="s">
        <v>668</v>
      </c>
      <c r="B117" s="1031"/>
      <c r="C117" s="1031"/>
      <c r="D117" s="1031"/>
      <c r="E117" s="1031"/>
      <c r="F117" s="1031"/>
      <c r="G117" s="1032"/>
      <c r="H117" s="851">
        <f>H116+H113+H107+H103+H74+H69+H64+H55+H45+H41+H35+H27+H24+H19+H15</f>
        <v>376826.36002882104</v>
      </c>
      <c r="I117" s="774"/>
      <c r="J117" s="775"/>
      <c r="K117" s="775"/>
      <c r="L117" s="775"/>
      <c r="M117" s="775"/>
      <c r="N117" s="775"/>
      <c r="O117" s="775"/>
      <c r="P117" s="775"/>
      <c r="Q117" s="775"/>
      <c r="R117" s="775"/>
      <c r="S117" s="775"/>
      <c r="T117" s="775"/>
      <c r="U117" s="775"/>
      <c r="V117" s="775"/>
      <c r="W117" s="775"/>
      <c r="X117" s="775"/>
      <c r="Y117" s="775"/>
      <c r="Z117" s="775"/>
      <c r="AA117" s="1045" t="s">
        <v>115</v>
      </c>
      <c r="AB117" s="1046"/>
      <c r="AC117" s="776" t="e">
        <f>AC15+AC19+AC24+AC27+AC35+AC41+AC45+AC55+AC64+AC69+AC74+AC103+AC107+AC113+AC116</f>
        <v>#REF!</v>
      </c>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c r="BA117" s="707"/>
      <c r="BB117" s="707"/>
      <c r="BC117" s="707"/>
      <c r="BD117" s="707"/>
      <c r="BE117" s="707"/>
      <c r="BF117" s="707"/>
      <c r="BG117" s="707"/>
      <c r="BH117" s="707"/>
      <c r="BI117" s="707"/>
      <c r="BJ117" s="707"/>
      <c r="BK117" s="707"/>
      <c r="BL117" s="707"/>
      <c r="BM117" s="707"/>
      <c r="BN117" s="707"/>
      <c r="BO117" s="707"/>
      <c r="BP117" s="707"/>
      <c r="BQ117" s="707"/>
      <c r="BR117" s="707"/>
      <c r="BS117" s="707"/>
      <c r="BT117" s="707"/>
      <c r="BU117" s="707"/>
      <c r="BV117" s="707"/>
      <c r="BW117" s="707"/>
      <c r="BX117" s="707"/>
      <c r="BY117" s="707"/>
      <c r="BZ117" s="707"/>
      <c r="CA117" s="707"/>
      <c r="CB117" s="707"/>
      <c r="CC117" s="707"/>
      <c r="CD117" s="707"/>
      <c r="CE117" s="707"/>
      <c r="CF117" s="707"/>
      <c r="CG117" s="707"/>
      <c r="CH117" s="707"/>
      <c r="CI117" s="707"/>
      <c r="CJ117" s="707"/>
      <c r="CK117" s="707"/>
      <c r="CL117" s="707"/>
      <c r="CM117" s="707"/>
      <c r="CN117" s="707"/>
      <c r="CO117" s="707"/>
      <c r="CP117" s="707"/>
      <c r="CQ117" s="707"/>
      <c r="CR117" s="707"/>
      <c r="CS117" s="707"/>
      <c r="CT117" s="707"/>
      <c r="CU117" s="707"/>
      <c r="CV117" s="707"/>
      <c r="CW117" s="707"/>
      <c r="CX117" s="707"/>
      <c r="CY117" s="707"/>
      <c r="CZ117" s="707"/>
      <c r="DA117" s="707"/>
      <c r="DB117" s="707"/>
      <c r="DC117" s="707"/>
      <c r="DD117" s="707"/>
      <c r="DE117" s="707"/>
      <c r="DF117" s="707"/>
      <c r="DG117" s="707"/>
      <c r="DH117" s="707"/>
      <c r="DI117" s="707"/>
      <c r="DJ117" s="707"/>
      <c r="DK117" s="707"/>
      <c r="DL117" s="707"/>
      <c r="DM117" s="707"/>
      <c r="DN117" s="707"/>
      <c r="DO117" s="707"/>
      <c r="DP117" s="707"/>
      <c r="DQ117" s="707"/>
      <c r="DR117" s="707"/>
      <c r="DS117" s="707"/>
      <c r="DT117" s="707"/>
      <c r="DU117" s="707"/>
      <c r="DV117" s="707"/>
      <c r="DW117" s="707"/>
      <c r="DX117" s="707"/>
      <c r="DY117" s="707"/>
      <c r="DZ117" s="707"/>
      <c r="EA117" s="707"/>
      <c r="EB117" s="707"/>
      <c r="EC117" s="707"/>
      <c r="ED117" s="707"/>
      <c r="EE117" s="707"/>
      <c r="EF117" s="707"/>
      <c r="EG117" s="707"/>
      <c r="EH117" s="707"/>
      <c r="EI117" s="707"/>
      <c r="EJ117" s="707"/>
      <c r="EK117" s="707"/>
      <c r="EL117" s="707"/>
      <c r="EM117" s="707"/>
      <c r="EN117" s="707"/>
      <c r="EO117" s="707"/>
      <c r="EP117" s="707"/>
      <c r="EQ117" s="707"/>
      <c r="ER117" s="707"/>
      <c r="ES117" s="707"/>
      <c r="ET117" s="707"/>
      <c r="EU117" s="707"/>
      <c r="EV117" s="707"/>
      <c r="EW117" s="707"/>
      <c r="EX117" s="707"/>
      <c r="EY117" s="707"/>
      <c r="EZ117" s="707"/>
      <c r="FA117" s="707"/>
      <c r="FB117" s="707"/>
      <c r="FC117" s="707"/>
      <c r="FD117" s="707"/>
      <c r="FE117" s="707"/>
      <c r="FF117" s="707"/>
      <c r="FG117" s="707"/>
      <c r="FH117" s="707"/>
      <c r="FI117" s="707"/>
      <c r="FJ117" s="707"/>
      <c r="FK117" s="707"/>
      <c r="FL117" s="707"/>
      <c r="FM117" s="707"/>
      <c r="FN117" s="707"/>
      <c r="FO117" s="707"/>
      <c r="FP117" s="707"/>
      <c r="FQ117" s="707"/>
      <c r="FR117" s="707"/>
      <c r="FS117" s="707"/>
      <c r="FT117" s="707"/>
      <c r="FU117" s="707"/>
      <c r="FV117" s="707"/>
      <c r="FW117" s="707"/>
      <c r="FX117" s="707"/>
      <c r="FY117" s="708"/>
    </row>
    <row r="118" spans="1:181" s="705" customFormat="1" ht="27.75" customHeight="1">
      <c r="A118" s="770"/>
      <c r="B118" s="771"/>
      <c r="C118" s="710"/>
      <c r="D118" s="703"/>
      <c r="E118" s="703"/>
      <c r="F118" s="691"/>
      <c r="G118" s="691"/>
      <c r="H118" s="791"/>
      <c r="I118" s="787"/>
      <c r="J118" s="791">
        <f>H117-H118</f>
        <v>376826.36002882104</v>
      </c>
      <c r="K118" s="712"/>
      <c r="L118" s="711"/>
      <c r="M118" s="703"/>
      <c r="N118" s="711"/>
      <c r="O118" s="711"/>
      <c r="P118" s="703"/>
      <c r="Q118" s="711"/>
      <c r="R118" s="711"/>
      <c r="S118" s="711"/>
      <c r="T118" s="711"/>
      <c r="U118" s="711"/>
      <c r="V118" s="711"/>
      <c r="W118" s="711"/>
      <c r="X118" s="711"/>
      <c r="Y118" s="711"/>
      <c r="Z118" s="711"/>
      <c r="AA118" s="711"/>
      <c r="AB118" s="789" t="e">
        <f>(AC118-AC117)/2</f>
        <v>#REF!</v>
      </c>
      <c r="AC118" s="788" t="e">
        <f>SUM(AC14:AC116)/2</f>
        <v>#REF!</v>
      </c>
      <c r="AD118" s="703"/>
      <c r="AE118" s="703"/>
      <c r="AF118" s="703"/>
      <c r="AG118" s="703"/>
      <c r="AH118" s="703"/>
      <c r="AI118" s="703"/>
      <c r="AJ118" s="703"/>
      <c r="AK118" s="703"/>
      <c r="AL118" s="703"/>
      <c r="AM118" s="703"/>
      <c r="AN118" s="703"/>
      <c r="AO118" s="703"/>
      <c r="AP118" s="703"/>
      <c r="AQ118" s="703"/>
      <c r="AR118" s="703"/>
      <c r="AS118" s="703"/>
      <c r="AT118" s="703"/>
      <c r="AU118" s="703"/>
      <c r="AV118" s="703"/>
      <c r="AW118" s="703"/>
      <c r="AX118" s="703"/>
      <c r="AY118" s="703"/>
      <c r="AZ118" s="703"/>
      <c r="BA118" s="703"/>
      <c r="BB118" s="703"/>
      <c r="BC118" s="703"/>
      <c r="BD118" s="703"/>
      <c r="BE118" s="703"/>
      <c r="BF118" s="703"/>
      <c r="BG118" s="703"/>
      <c r="BH118" s="703"/>
      <c r="BI118" s="703"/>
      <c r="BJ118" s="703"/>
      <c r="BK118" s="703"/>
      <c r="BL118" s="703"/>
      <c r="BM118" s="703"/>
      <c r="BN118" s="703"/>
      <c r="BO118" s="703"/>
      <c r="BP118" s="703"/>
      <c r="BQ118" s="703"/>
      <c r="BR118" s="703"/>
      <c r="BS118" s="703"/>
      <c r="BT118" s="703"/>
      <c r="BU118" s="703"/>
      <c r="BV118" s="703"/>
      <c r="BW118" s="703"/>
      <c r="BX118" s="703"/>
      <c r="BY118" s="703"/>
      <c r="BZ118" s="703"/>
      <c r="CA118" s="703"/>
      <c r="CB118" s="703"/>
      <c r="CC118" s="703"/>
      <c r="CD118" s="703"/>
      <c r="CE118" s="703"/>
      <c r="CF118" s="703"/>
      <c r="CG118" s="703"/>
      <c r="CH118" s="703"/>
      <c r="CI118" s="703"/>
      <c r="CJ118" s="703"/>
      <c r="CK118" s="703"/>
      <c r="CL118" s="703"/>
      <c r="CM118" s="703"/>
      <c r="CN118" s="703"/>
      <c r="CO118" s="703"/>
      <c r="CP118" s="703"/>
      <c r="CQ118" s="703"/>
      <c r="CR118" s="703"/>
      <c r="CS118" s="703"/>
      <c r="CT118" s="703"/>
      <c r="CU118" s="703"/>
      <c r="CV118" s="703"/>
      <c r="CW118" s="703"/>
      <c r="CX118" s="703"/>
      <c r="CY118" s="703"/>
      <c r="CZ118" s="703"/>
      <c r="DA118" s="703"/>
      <c r="DB118" s="703"/>
      <c r="DC118" s="703"/>
      <c r="DD118" s="703"/>
      <c r="DE118" s="703"/>
      <c r="DF118" s="703"/>
      <c r="DG118" s="703"/>
      <c r="DH118" s="703"/>
      <c r="DI118" s="703"/>
      <c r="DJ118" s="703"/>
      <c r="DK118" s="703"/>
      <c r="DL118" s="703"/>
      <c r="DM118" s="703"/>
      <c r="DN118" s="703"/>
      <c r="DO118" s="703"/>
      <c r="DP118" s="703"/>
      <c r="DQ118" s="703"/>
      <c r="DR118" s="703"/>
      <c r="DS118" s="703"/>
      <c r="DT118" s="703"/>
      <c r="DU118" s="703"/>
      <c r="DV118" s="703"/>
      <c r="DW118" s="703"/>
      <c r="DX118" s="703"/>
      <c r="DY118" s="703"/>
      <c r="DZ118" s="703"/>
      <c r="EA118" s="703"/>
      <c r="EB118" s="703"/>
      <c r="EC118" s="703"/>
      <c r="ED118" s="703"/>
      <c r="EE118" s="703"/>
      <c r="EF118" s="703"/>
      <c r="EG118" s="703"/>
      <c r="EH118" s="703"/>
      <c r="EI118" s="703"/>
      <c r="EJ118" s="703"/>
      <c r="EK118" s="703"/>
      <c r="EL118" s="703"/>
      <c r="EM118" s="703"/>
      <c r="EN118" s="703"/>
      <c r="EO118" s="703"/>
      <c r="EP118" s="703"/>
      <c r="EQ118" s="703"/>
      <c r="ER118" s="703"/>
      <c r="ES118" s="703"/>
      <c r="ET118" s="703"/>
      <c r="EU118" s="703"/>
      <c r="EV118" s="703"/>
      <c r="EW118" s="703"/>
      <c r="EX118" s="703"/>
      <c r="EY118" s="703"/>
      <c r="EZ118" s="703"/>
      <c r="FA118" s="703"/>
      <c r="FB118" s="703"/>
      <c r="FC118" s="703"/>
      <c r="FD118" s="703"/>
      <c r="FE118" s="703"/>
      <c r="FF118" s="703"/>
      <c r="FG118" s="703"/>
      <c r="FH118" s="703"/>
      <c r="FI118" s="703"/>
      <c r="FJ118" s="703"/>
      <c r="FK118" s="703"/>
      <c r="FL118" s="703"/>
      <c r="FM118" s="703"/>
      <c r="FN118" s="703"/>
      <c r="FO118" s="703"/>
      <c r="FP118" s="703"/>
      <c r="FQ118" s="703"/>
      <c r="FR118" s="703"/>
      <c r="FS118" s="703"/>
      <c r="FT118" s="703"/>
      <c r="FU118" s="703"/>
      <c r="FV118" s="703"/>
      <c r="FW118" s="703"/>
      <c r="FX118" s="703"/>
      <c r="FY118" s="704"/>
    </row>
    <row r="119" spans="1:181" s="705" customFormat="1" ht="14.25" customHeight="1">
      <c r="A119" s="770"/>
      <c r="B119" s="771"/>
      <c r="C119" s="710"/>
      <c r="D119" s="703"/>
      <c r="E119" s="713"/>
      <c r="F119" s="692"/>
      <c r="G119" s="692"/>
      <c r="H119" s="764"/>
      <c r="I119" s="711"/>
      <c r="J119" s="703"/>
      <c r="K119" s="712"/>
      <c r="L119" s="711"/>
      <c r="M119" s="703"/>
      <c r="N119" s="711"/>
      <c r="O119" s="711"/>
      <c r="P119" s="703"/>
      <c r="Q119" s="711"/>
      <c r="R119" s="711"/>
      <c r="S119" s="711"/>
      <c r="T119" s="711"/>
      <c r="U119" s="711"/>
      <c r="V119" s="711"/>
      <c r="W119" s="711"/>
      <c r="X119" s="711"/>
      <c r="Y119" s="711"/>
      <c r="Z119" s="711"/>
      <c r="AA119" s="790" t="e">
        <f>AC416+AC113+AC107+AC103+AC74+AC69+AC64+AC55+AC45+AC35+AC27+AC24+AC19+AC15+AC116+AC41</f>
        <v>#REF!</v>
      </c>
      <c r="AB119" s="711"/>
      <c r="AC119" s="711"/>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703"/>
      <c r="BB119" s="703"/>
      <c r="BC119" s="703"/>
      <c r="BD119" s="703"/>
      <c r="BE119" s="703"/>
      <c r="BF119" s="703"/>
      <c r="BG119" s="703"/>
      <c r="BH119" s="703"/>
      <c r="BI119" s="703"/>
      <c r="BJ119" s="703"/>
      <c r="BK119" s="703"/>
      <c r="BL119" s="703"/>
      <c r="BM119" s="703"/>
      <c r="BN119" s="703"/>
      <c r="BO119" s="703"/>
      <c r="BP119" s="703"/>
      <c r="BQ119" s="703"/>
      <c r="BR119" s="703"/>
      <c r="BS119" s="703"/>
      <c r="BT119" s="703"/>
      <c r="BU119" s="703"/>
      <c r="BV119" s="703"/>
      <c r="BW119" s="703"/>
      <c r="BX119" s="703"/>
      <c r="BY119" s="703"/>
      <c r="BZ119" s="703"/>
      <c r="CA119" s="703"/>
      <c r="CB119" s="703"/>
      <c r="CC119" s="703"/>
      <c r="CD119" s="703"/>
      <c r="CE119" s="703"/>
      <c r="CF119" s="703"/>
      <c r="CG119" s="703"/>
      <c r="CH119" s="703"/>
      <c r="CI119" s="703"/>
      <c r="CJ119" s="703"/>
      <c r="CK119" s="703"/>
      <c r="CL119" s="703"/>
      <c r="CM119" s="703"/>
      <c r="CN119" s="703"/>
      <c r="CO119" s="703"/>
      <c r="CP119" s="703"/>
      <c r="CQ119" s="703"/>
      <c r="CR119" s="703"/>
      <c r="CS119" s="703"/>
      <c r="CT119" s="703"/>
      <c r="CU119" s="703"/>
      <c r="CV119" s="703"/>
      <c r="CW119" s="703"/>
      <c r="CX119" s="703"/>
      <c r="CY119" s="703"/>
      <c r="CZ119" s="703"/>
      <c r="DA119" s="703"/>
      <c r="DB119" s="703"/>
      <c r="DC119" s="703"/>
      <c r="DD119" s="703"/>
      <c r="DE119" s="703"/>
      <c r="DF119" s="703"/>
      <c r="DG119" s="703"/>
      <c r="DH119" s="703"/>
      <c r="DI119" s="703"/>
      <c r="DJ119" s="703"/>
      <c r="DK119" s="703"/>
      <c r="DL119" s="703"/>
      <c r="DM119" s="703"/>
      <c r="DN119" s="703"/>
      <c r="DO119" s="703"/>
      <c r="DP119" s="703"/>
      <c r="DQ119" s="703"/>
      <c r="DR119" s="703"/>
      <c r="DS119" s="703"/>
      <c r="DT119" s="703"/>
      <c r="DU119" s="703"/>
      <c r="DV119" s="703"/>
      <c r="DW119" s="703"/>
      <c r="DX119" s="703"/>
      <c r="DY119" s="703"/>
      <c r="DZ119" s="703"/>
      <c r="EA119" s="703"/>
      <c r="EB119" s="703"/>
      <c r="EC119" s="703"/>
      <c r="ED119" s="703"/>
      <c r="EE119" s="703"/>
      <c r="EF119" s="703"/>
      <c r="EG119" s="703"/>
      <c r="EH119" s="703"/>
      <c r="EI119" s="703"/>
      <c r="EJ119" s="703"/>
      <c r="EK119" s="703"/>
      <c r="EL119" s="703"/>
      <c r="EM119" s="703"/>
      <c r="EN119" s="703"/>
      <c r="EO119" s="703"/>
      <c r="EP119" s="703"/>
      <c r="EQ119" s="703"/>
      <c r="ER119" s="703"/>
      <c r="ES119" s="703"/>
      <c r="ET119" s="703"/>
      <c r="EU119" s="703"/>
      <c r="EV119" s="703"/>
      <c r="EW119" s="703"/>
      <c r="EX119" s="703"/>
      <c r="EY119" s="703"/>
      <c r="EZ119" s="703"/>
      <c r="FA119" s="703"/>
      <c r="FB119" s="703"/>
      <c r="FC119" s="703"/>
      <c r="FD119" s="703"/>
      <c r="FE119" s="703"/>
      <c r="FF119" s="703"/>
      <c r="FG119" s="703"/>
      <c r="FH119" s="703"/>
      <c r="FI119" s="703"/>
      <c r="FJ119" s="703"/>
      <c r="FK119" s="703"/>
      <c r="FL119" s="703"/>
      <c r="FM119" s="703"/>
      <c r="FN119" s="703"/>
      <c r="FO119" s="703"/>
      <c r="FP119" s="703"/>
      <c r="FQ119" s="703"/>
      <c r="FR119" s="703"/>
      <c r="FS119" s="703"/>
      <c r="FT119" s="703"/>
      <c r="FU119" s="703"/>
      <c r="FV119" s="703"/>
      <c r="FW119" s="703"/>
      <c r="FX119" s="703"/>
      <c r="FY119" s="704"/>
    </row>
    <row r="120" spans="1:181" s="705" customFormat="1" ht="14.25" customHeight="1">
      <c r="A120" s="770"/>
      <c r="B120" s="771"/>
      <c r="C120" s="710"/>
      <c r="D120" s="703"/>
      <c r="E120" s="713"/>
      <c r="F120" s="692"/>
      <c r="G120" s="692"/>
      <c r="H120" s="769"/>
      <c r="I120" s="711"/>
      <c r="J120" s="703"/>
      <c r="K120" s="712"/>
      <c r="L120" s="703"/>
      <c r="M120" s="703"/>
      <c r="N120" s="703"/>
      <c r="O120" s="703"/>
      <c r="P120" s="703"/>
      <c r="Q120" s="703"/>
      <c r="R120" s="703"/>
      <c r="S120" s="703"/>
      <c r="T120" s="703"/>
      <c r="U120" s="703"/>
      <c r="V120" s="703"/>
      <c r="W120" s="703"/>
      <c r="X120" s="703"/>
      <c r="Y120" s="703"/>
      <c r="Z120" s="703"/>
      <c r="AA120" s="703"/>
      <c r="AB120" s="703"/>
      <c r="AC120" s="703"/>
      <c r="AD120" s="703"/>
      <c r="AE120" s="703"/>
      <c r="AF120" s="703"/>
      <c r="AG120" s="703"/>
      <c r="AH120" s="703"/>
      <c r="AI120" s="703"/>
      <c r="AJ120" s="703"/>
      <c r="AK120" s="703"/>
      <c r="AL120" s="703"/>
      <c r="AM120" s="703"/>
      <c r="AN120" s="703"/>
      <c r="AO120" s="703"/>
      <c r="AP120" s="703"/>
      <c r="AQ120" s="703"/>
      <c r="AR120" s="703"/>
      <c r="AS120" s="703"/>
      <c r="AT120" s="703"/>
      <c r="AU120" s="703"/>
      <c r="AV120" s="703"/>
      <c r="AW120" s="703"/>
      <c r="AX120" s="703"/>
      <c r="AY120" s="703"/>
      <c r="AZ120" s="703"/>
      <c r="BA120" s="703"/>
      <c r="BB120" s="703"/>
      <c r="BC120" s="703"/>
      <c r="BD120" s="703"/>
      <c r="BE120" s="703"/>
      <c r="BF120" s="703"/>
      <c r="BG120" s="703"/>
      <c r="BH120" s="703"/>
      <c r="BI120" s="703"/>
      <c r="BJ120" s="703"/>
      <c r="BK120" s="703"/>
      <c r="BL120" s="703"/>
      <c r="BM120" s="703"/>
      <c r="BN120" s="703"/>
      <c r="BO120" s="703"/>
      <c r="BP120" s="703"/>
      <c r="BQ120" s="703"/>
      <c r="BR120" s="703"/>
      <c r="BS120" s="703"/>
      <c r="BT120" s="703"/>
      <c r="BU120" s="703"/>
      <c r="BV120" s="703"/>
      <c r="BW120" s="703"/>
      <c r="BX120" s="703"/>
      <c r="BY120" s="703"/>
      <c r="BZ120" s="703"/>
      <c r="CA120" s="703"/>
      <c r="CB120" s="703"/>
      <c r="CC120" s="703"/>
      <c r="CD120" s="703"/>
      <c r="CE120" s="703"/>
      <c r="CF120" s="703"/>
      <c r="CG120" s="703"/>
      <c r="CH120" s="703"/>
      <c r="CI120" s="703"/>
      <c r="CJ120" s="703"/>
      <c r="CK120" s="703"/>
      <c r="CL120" s="703"/>
      <c r="CM120" s="703"/>
      <c r="CN120" s="703"/>
      <c r="CO120" s="703"/>
      <c r="CP120" s="703"/>
      <c r="CQ120" s="703"/>
      <c r="CR120" s="703"/>
      <c r="CS120" s="703"/>
      <c r="CT120" s="703"/>
      <c r="CU120" s="703"/>
      <c r="CV120" s="703"/>
      <c r="CW120" s="703"/>
      <c r="CX120" s="703"/>
      <c r="CY120" s="703"/>
      <c r="CZ120" s="703"/>
      <c r="DA120" s="703"/>
      <c r="DB120" s="703"/>
      <c r="DC120" s="703"/>
      <c r="DD120" s="703"/>
      <c r="DE120" s="703"/>
      <c r="DF120" s="703"/>
      <c r="DG120" s="703"/>
      <c r="DH120" s="703"/>
      <c r="DI120" s="703"/>
      <c r="DJ120" s="703"/>
      <c r="DK120" s="703"/>
      <c r="DL120" s="703"/>
      <c r="DM120" s="703"/>
      <c r="DN120" s="703"/>
      <c r="DO120" s="703"/>
      <c r="DP120" s="703"/>
      <c r="DQ120" s="703"/>
      <c r="DR120" s="703"/>
      <c r="DS120" s="703"/>
      <c r="DT120" s="703"/>
      <c r="DU120" s="703"/>
      <c r="DV120" s="703"/>
      <c r="DW120" s="703"/>
      <c r="DX120" s="703"/>
      <c r="DY120" s="703"/>
      <c r="DZ120" s="703"/>
      <c r="EA120" s="703"/>
      <c r="EB120" s="703"/>
      <c r="EC120" s="703"/>
      <c r="ED120" s="703"/>
      <c r="EE120" s="703"/>
      <c r="EF120" s="703"/>
      <c r="EG120" s="703"/>
      <c r="EH120" s="703"/>
      <c r="EI120" s="703"/>
      <c r="EJ120" s="703"/>
      <c r="EK120" s="703"/>
      <c r="EL120" s="703"/>
      <c r="EM120" s="703"/>
      <c r="EN120" s="703"/>
      <c r="EO120" s="703"/>
      <c r="EP120" s="703"/>
      <c r="EQ120" s="703"/>
      <c r="ER120" s="703"/>
      <c r="ES120" s="703"/>
      <c r="ET120" s="703"/>
      <c r="EU120" s="703"/>
      <c r="EV120" s="703"/>
      <c r="EW120" s="703"/>
      <c r="EX120" s="703"/>
      <c r="EY120" s="703"/>
      <c r="EZ120" s="703"/>
      <c r="FA120" s="703"/>
      <c r="FB120" s="703"/>
      <c r="FC120" s="703"/>
      <c r="FD120" s="703"/>
      <c r="FE120" s="703"/>
      <c r="FF120" s="703"/>
      <c r="FG120" s="703"/>
      <c r="FH120" s="703"/>
      <c r="FI120" s="703"/>
      <c r="FJ120" s="703"/>
      <c r="FK120" s="703"/>
      <c r="FL120" s="703"/>
      <c r="FM120" s="703"/>
      <c r="FN120" s="703"/>
      <c r="FO120" s="703"/>
      <c r="FP120" s="703"/>
      <c r="FQ120" s="703"/>
      <c r="FR120" s="703"/>
      <c r="FS120" s="703"/>
      <c r="FT120" s="703"/>
      <c r="FU120" s="703"/>
      <c r="FV120" s="703"/>
      <c r="FW120" s="703"/>
      <c r="FX120" s="703"/>
      <c r="FY120" s="704"/>
    </row>
    <row r="121" spans="1:181" s="705" customFormat="1" ht="14.25" customHeight="1">
      <c r="A121" s="770"/>
      <c r="B121" s="771"/>
      <c r="C121" s="710"/>
      <c r="D121" s="703"/>
      <c r="E121" s="713"/>
      <c r="F121" s="692"/>
      <c r="G121" s="692"/>
      <c r="H121" s="769"/>
      <c r="I121" s="711"/>
      <c r="J121" s="689"/>
      <c r="K121" s="712"/>
      <c r="L121" s="703"/>
      <c r="M121" s="703"/>
      <c r="N121" s="703"/>
      <c r="O121" s="703"/>
      <c r="P121" s="703"/>
      <c r="Q121" s="703"/>
      <c r="R121" s="703"/>
      <c r="S121" s="703"/>
      <c r="T121" s="703"/>
      <c r="U121" s="703"/>
      <c r="V121" s="703"/>
      <c r="W121" s="703"/>
      <c r="X121" s="703"/>
      <c r="Y121" s="703"/>
      <c r="Z121" s="703"/>
      <c r="AA121" s="703"/>
      <c r="AB121" s="703"/>
      <c r="AC121" s="703"/>
      <c r="AD121" s="703"/>
      <c r="AE121" s="703"/>
      <c r="AF121" s="703"/>
      <c r="AG121" s="703"/>
      <c r="AH121" s="703"/>
      <c r="AI121" s="703"/>
      <c r="AJ121" s="703"/>
      <c r="AK121" s="703"/>
      <c r="AL121" s="703"/>
      <c r="AM121" s="703"/>
      <c r="AN121" s="703"/>
      <c r="AO121" s="703"/>
      <c r="AP121" s="703"/>
      <c r="AQ121" s="703"/>
      <c r="AR121" s="703"/>
      <c r="AS121" s="703"/>
      <c r="AT121" s="703"/>
      <c r="AU121" s="703"/>
      <c r="AV121" s="703"/>
      <c r="AW121" s="703"/>
      <c r="AX121" s="703"/>
      <c r="AY121" s="703"/>
      <c r="AZ121" s="703"/>
      <c r="BA121" s="703"/>
      <c r="BB121" s="703"/>
      <c r="BC121" s="703"/>
      <c r="BD121" s="703"/>
      <c r="BE121" s="703"/>
      <c r="BF121" s="703"/>
      <c r="BG121" s="703"/>
      <c r="BH121" s="703"/>
      <c r="BI121" s="703"/>
      <c r="BJ121" s="703"/>
      <c r="BK121" s="703"/>
      <c r="BL121" s="703"/>
      <c r="BM121" s="703"/>
      <c r="BN121" s="703"/>
      <c r="BO121" s="703"/>
      <c r="BP121" s="703"/>
      <c r="BQ121" s="703"/>
      <c r="BR121" s="703"/>
      <c r="BS121" s="703"/>
      <c r="BT121" s="703"/>
      <c r="BU121" s="703"/>
      <c r="BV121" s="703"/>
      <c r="BW121" s="703"/>
      <c r="BX121" s="703"/>
      <c r="BY121" s="703"/>
      <c r="BZ121" s="703"/>
      <c r="CA121" s="703"/>
      <c r="CB121" s="703"/>
      <c r="CC121" s="703"/>
      <c r="CD121" s="703"/>
      <c r="CE121" s="703"/>
      <c r="CF121" s="703"/>
      <c r="CG121" s="703"/>
      <c r="CH121" s="703"/>
      <c r="CI121" s="703"/>
      <c r="CJ121" s="703"/>
      <c r="CK121" s="703"/>
      <c r="CL121" s="703"/>
      <c r="CM121" s="703"/>
      <c r="CN121" s="703"/>
      <c r="CO121" s="703"/>
      <c r="CP121" s="703"/>
      <c r="CQ121" s="703"/>
      <c r="CR121" s="703"/>
      <c r="CS121" s="703"/>
      <c r="CT121" s="703"/>
      <c r="CU121" s="703"/>
      <c r="CV121" s="703"/>
      <c r="CW121" s="703"/>
      <c r="CX121" s="703"/>
      <c r="CY121" s="703"/>
      <c r="CZ121" s="703"/>
      <c r="DA121" s="703"/>
      <c r="DB121" s="703"/>
      <c r="DC121" s="703"/>
      <c r="DD121" s="703"/>
      <c r="DE121" s="703"/>
      <c r="DF121" s="703"/>
      <c r="DG121" s="703"/>
      <c r="DH121" s="703"/>
      <c r="DI121" s="703"/>
      <c r="DJ121" s="703"/>
      <c r="DK121" s="703"/>
      <c r="DL121" s="703"/>
      <c r="DM121" s="703"/>
      <c r="DN121" s="703"/>
      <c r="DO121" s="703"/>
      <c r="DP121" s="703"/>
      <c r="DQ121" s="703"/>
      <c r="DR121" s="703"/>
      <c r="DS121" s="703"/>
      <c r="DT121" s="703"/>
      <c r="DU121" s="703"/>
      <c r="DV121" s="703"/>
      <c r="DW121" s="703"/>
      <c r="DX121" s="703"/>
      <c r="DY121" s="703"/>
      <c r="DZ121" s="703"/>
      <c r="EA121" s="703"/>
      <c r="EB121" s="703"/>
      <c r="EC121" s="703"/>
      <c r="ED121" s="703"/>
      <c r="EE121" s="703"/>
      <c r="EF121" s="703"/>
      <c r="EG121" s="703"/>
      <c r="EH121" s="703"/>
      <c r="EI121" s="703"/>
      <c r="EJ121" s="703"/>
      <c r="EK121" s="703"/>
      <c r="EL121" s="703"/>
      <c r="EM121" s="703"/>
      <c r="EN121" s="703"/>
      <c r="EO121" s="703"/>
      <c r="EP121" s="703"/>
      <c r="EQ121" s="703"/>
      <c r="ER121" s="703"/>
      <c r="ES121" s="703"/>
      <c r="ET121" s="703"/>
      <c r="EU121" s="703"/>
      <c r="EV121" s="703"/>
      <c r="EW121" s="703"/>
      <c r="EX121" s="703"/>
      <c r="EY121" s="703"/>
      <c r="EZ121" s="703"/>
      <c r="FA121" s="703"/>
      <c r="FB121" s="703"/>
      <c r="FC121" s="703"/>
      <c r="FD121" s="703"/>
      <c r="FE121" s="703"/>
      <c r="FF121" s="703"/>
      <c r="FG121" s="703"/>
      <c r="FH121" s="703"/>
      <c r="FI121" s="703"/>
      <c r="FJ121" s="703"/>
      <c r="FK121" s="703"/>
      <c r="FL121" s="703"/>
      <c r="FM121" s="703"/>
      <c r="FN121" s="703"/>
      <c r="FO121" s="703"/>
      <c r="FP121" s="703"/>
      <c r="FQ121" s="703"/>
      <c r="FR121" s="703"/>
      <c r="FS121" s="703"/>
      <c r="FT121" s="703"/>
      <c r="FU121" s="703"/>
      <c r="FV121" s="703"/>
      <c r="FW121" s="703"/>
      <c r="FX121" s="703"/>
      <c r="FY121" s="704"/>
    </row>
    <row r="122" spans="1:181" s="705" customFormat="1" ht="37.5" customHeight="1">
      <c r="A122" s="770"/>
      <c r="B122" s="772"/>
      <c r="C122" s="714"/>
      <c r="D122" s="715"/>
      <c r="E122" s="1111"/>
      <c r="F122" s="1111"/>
      <c r="G122" s="778"/>
      <c r="H122" s="713"/>
      <c r="I122" s="711"/>
      <c r="J122" s="703"/>
      <c r="K122" s="712"/>
      <c r="L122" s="703"/>
      <c r="M122" s="703"/>
      <c r="N122" s="703"/>
      <c r="O122" s="703"/>
      <c r="P122" s="703"/>
      <c r="Q122" s="703"/>
      <c r="R122" s="703"/>
      <c r="S122" s="703"/>
      <c r="T122" s="703"/>
      <c r="U122" s="703"/>
      <c r="V122" s="703"/>
      <c r="W122" s="703"/>
      <c r="X122" s="703"/>
      <c r="Y122" s="703"/>
      <c r="Z122" s="703"/>
      <c r="AA122" s="703"/>
      <c r="AB122" s="703"/>
      <c r="AC122" s="703"/>
      <c r="AD122" s="703"/>
      <c r="AE122" s="703"/>
      <c r="AF122" s="703"/>
      <c r="AG122" s="703"/>
      <c r="AH122" s="703"/>
      <c r="AI122" s="703"/>
      <c r="AJ122" s="703"/>
      <c r="AK122" s="703"/>
      <c r="AL122" s="703"/>
      <c r="AM122" s="703"/>
      <c r="AN122" s="703"/>
      <c r="AO122" s="703"/>
      <c r="AP122" s="703"/>
      <c r="AQ122" s="703"/>
      <c r="AR122" s="703"/>
      <c r="AS122" s="703"/>
      <c r="AT122" s="703"/>
      <c r="AU122" s="703"/>
      <c r="AV122" s="703"/>
      <c r="AW122" s="703"/>
      <c r="AX122" s="703"/>
      <c r="AY122" s="703"/>
      <c r="AZ122" s="703"/>
      <c r="BA122" s="703"/>
      <c r="BB122" s="703"/>
      <c r="BC122" s="703"/>
      <c r="BD122" s="703"/>
      <c r="BE122" s="703"/>
      <c r="BF122" s="703"/>
      <c r="BG122" s="703"/>
      <c r="BH122" s="703"/>
      <c r="BI122" s="703"/>
      <c r="BJ122" s="703"/>
      <c r="BK122" s="703"/>
      <c r="BL122" s="703"/>
      <c r="BM122" s="703"/>
      <c r="BN122" s="703"/>
      <c r="BO122" s="703"/>
      <c r="BP122" s="703"/>
      <c r="BQ122" s="703"/>
      <c r="BR122" s="703"/>
      <c r="BS122" s="703"/>
      <c r="BT122" s="703"/>
      <c r="BU122" s="703"/>
      <c r="BV122" s="703"/>
      <c r="BW122" s="703"/>
      <c r="BX122" s="703"/>
      <c r="BY122" s="703"/>
      <c r="BZ122" s="703"/>
      <c r="CA122" s="703"/>
      <c r="CB122" s="703"/>
      <c r="CC122" s="703"/>
      <c r="CD122" s="703"/>
      <c r="CE122" s="703"/>
      <c r="CF122" s="703"/>
      <c r="CG122" s="703"/>
      <c r="CH122" s="703"/>
      <c r="CI122" s="703"/>
      <c r="CJ122" s="703"/>
      <c r="CK122" s="703"/>
      <c r="CL122" s="703"/>
      <c r="CM122" s="703"/>
      <c r="CN122" s="703"/>
      <c r="CO122" s="703"/>
      <c r="CP122" s="703"/>
      <c r="CQ122" s="703"/>
      <c r="CR122" s="703"/>
      <c r="CS122" s="703"/>
      <c r="CT122" s="703"/>
      <c r="CU122" s="703"/>
      <c r="CV122" s="703"/>
      <c r="CW122" s="703"/>
      <c r="CX122" s="703"/>
      <c r="CY122" s="703"/>
      <c r="CZ122" s="703"/>
      <c r="DA122" s="703"/>
      <c r="DB122" s="703"/>
      <c r="DC122" s="703"/>
      <c r="DD122" s="703"/>
      <c r="DE122" s="703"/>
      <c r="DF122" s="703"/>
      <c r="DG122" s="703"/>
      <c r="DH122" s="703"/>
      <c r="DI122" s="703"/>
      <c r="DJ122" s="703"/>
      <c r="DK122" s="703"/>
      <c r="DL122" s="703"/>
      <c r="DM122" s="703"/>
      <c r="DN122" s="703"/>
      <c r="DO122" s="703"/>
      <c r="DP122" s="703"/>
      <c r="DQ122" s="703"/>
      <c r="DR122" s="703"/>
      <c r="DS122" s="703"/>
      <c r="DT122" s="703"/>
      <c r="DU122" s="703"/>
      <c r="DV122" s="703"/>
      <c r="DW122" s="703"/>
      <c r="DX122" s="703"/>
      <c r="DY122" s="703"/>
      <c r="DZ122" s="703"/>
      <c r="EA122" s="703"/>
      <c r="EB122" s="703"/>
      <c r="EC122" s="703"/>
      <c r="ED122" s="703"/>
      <c r="EE122" s="703"/>
      <c r="EF122" s="703"/>
      <c r="EG122" s="703"/>
      <c r="EH122" s="703"/>
      <c r="EI122" s="703"/>
      <c r="EJ122" s="703"/>
      <c r="EK122" s="703"/>
      <c r="EL122" s="703"/>
      <c r="EM122" s="703"/>
      <c r="EN122" s="703"/>
      <c r="EO122" s="703"/>
      <c r="EP122" s="703"/>
      <c r="EQ122" s="703"/>
      <c r="ER122" s="703"/>
      <c r="ES122" s="703"/>
      <c r="ET122" s="703"/>
      <c r="EU122" s="703"/>
      <c r="EV122" s="703"/>
      <c r="EW122" s="703"/>
      <c r="EX122" s="703"/>
      <c r="EY122" s="703"/>
      <c r="EZ122" s="703"/>
      <c r="FA122" s="703"/>
      <c r="FB122" s="703"/>
      <c r="FC122" s="703"/>
      <c r="FD122" s="703"/>
      <c r="FE122" s="703"/>
      <c r="FF122" s="703"/>
      <c r="FG122" s="703"/>
      <c r="FH122" s="703"/>
      <c r="FI122" s="703"/>
      <c r="FJ122" s="703"/>
      <c r="FK122" s="703"/>
      <c r="FL122" s="703"/>
      <c r="FM122" s="703"/>
      <c r="FN122" s="703"/>
      <c r="FO122" s="703"/>
      <c r="FP122" s="703"/>
      <c r="FQ122" s="703"/>
      <c r="FR122" s="703"/>
      <c r="FS122" s="703"/>
      <c r="FT122" s="703"/>
      <c r="FU122" s="703"/>
      <c r="FV122" s="703"/>
      <c r="FW122" s="703"/>
      <c r="FX122" s="703"/>
      <c r="FY122" s="704"/>
    </row>
    <row r="123" spans="1:181" s="705" customFormat="1" ht="14.25" customHeight="1">
      <c r="A123" s="770"/>
      <c r="B123" s="772"/>
      <c r="C123" s="714"/>
      <c r="D123" s="716"/>
      <c r="E123" s="713"/>
      <c r="F123" s="692"/>
      <c r="G123" s="692"/>
      <c r="H123" s="713"/>
      <c r="I123" s="711"/>
      <c r="J123" s="703"/>
      <c r="K123" s="712"/>
      <c r="L123" s="703"/>
      <c r="M123" s="703"/>
      <c r="N123" s="703"/>
      <c r="O123" s="703"/>
      <c r="P123" s="703"/>
      <c r="Q123" s="703"/>
      <c r="R123" s="703"/>
      <c r="S123" s="703"/>
      <c r="T123" s="703"/>
      <c r="U123" s="703"/>
      <c r="V123" s="703"/>
      <c r="W123" s="703"/>
      <c r="X123" s="703"/>
      <c r="Y123" s="703"/>
      <c r="Z123" s="703"/>
      <c r="AA123" s="703"/>
      <c r="AB123" s="703"/>
      <c r="AC123" s="703"/>
      <c r="AD123" s="703"/>
      <c r="AE123" s="703"/>
      <c r="AF123" s="703"/>
      <c r="AG123" s="703"/>
      <c r="AH123" s="703"/>
      <c r="AI123" s="703"/>
      <c r="AJ123" s="703"/>
      <c r="AK123" s="703"/>
      <c r="AL123" s="703"/>
      <c r="AM123" s="703"/>
      <c r="AN123" s="703"/>
      <c r="AO123" s="703"/>
      <c r="AP123" s="703"/>
      <c r="AQ123" s="703"/>
      <c r="AR123" s="703"/>
      <c r="AS123" s="703"/>
      <c r="AT123" s="703"/>
      <c r="AU123" s="703"/>
      <c r="AV123" s="703"/>
      <c r="AW123" s="703"/>
      <c r="AX123" s="703"/>
      <c r="AY123" s="703"/>
      <c r="AZ123" s="703"/>
      <c r="BA123" s="703"/>
      <c r="BB123" s="703"/>
      <c r="BC123" s="703"/>
      <c r="BD123" s="703"/>
      <c r="BE123" s="703"/>
      <c r="BF123" s="703"/>
      <c r="BG123" s="703"/>
      <c r="BH123" s="703"/>
      <c r="BI123" s="703"/>
      <c r="BJ123" s="703"/>
      <c r="BK123" s="703"/>
      <c r="BL123" s="703"/>
      <c r="BM123" s="703"/>
      <c r="BN123" s="703"/>
      <c r="BO123" s="703"/>
      <c r="BP123" s="703"/>
      <c r="BQ123" s="703"/>
      <c r="BR123" s="703"/>
      <c r="BS123" s="703"/>
      <c r="BT123" s="703"/>
      <c r="BU123" s="703"/>
      <c r="BV123" s="703"/>
      <c r="BW123" s="703"/>
      <c r="BX123" s="703"/>
      <c r="BY123" s="703"/>
      <c r="BZ123" s="703"/>
      <c r="CA123" s="703"/>
      <c r="CB123" s="703"/>
      <c r="CC123" s="703"/>
      <c r="CD123" s="703"/>
      <c r="CE123" s="703"/>
      <c r="CF123" s="703"/>
      <c r="CG123" s="703"/>
      <c r="CH123" s="703"/>
      <c r="CI123" s="703"/>
      <c r="CJ123" s="703"/>
      <c r="CK123" s="703"/>
      <c r="CL123" s="703"/>
      <c r="CM123" s="703"/>
      <c r="CN123" s="703"/>
      <c r="CO123" s="703"/>
      <c r="CP123" s="703"/>
      <c r="CQ123" s="703"/>
      <c r="CR123" s="703"/>
      <c r="CS123" s="703"/>
      <c r="CT123" s="703"/>
      <c r="CU123" s="703"/>
      <c r="CV123" s="703"/>
      <c r="CW123" s="703"/>
      <c r="CX123" s="703"/>
      <c r="CY123" s="703"/>
      <c r="CZ123" s="703"/>
      <c r="DA123" s="703"/>
      <c r="DB123" s="703"/>
      <c r="DC123" s="703"/>
      <c r="DD123" s="703"/>
      <c r="DE123" s="703"/>
      <c r="DF123" s="703"/>
      <c r="DG123" s="703"/>
      <c r="DH123" s="703"/>
      <c r="DI123" s="703"/>
      <c r="DJ123" s="703"/>
      <c r="DK123" s="703"/>
      <c r="DL123" s="703"/>
      <c r="DM123" s="703"/>
      <c r="DN123" s="703"/>
      <c r="DO123" s="703"/>
      <c r="DP123" s="703"/>
      <c r="DQ123" s="703"/>
      <c r="DR123" s="703"/>
      <c r="DS123" s="703"/>
      <c r="DT123" s="703"/>
      <c r="DU123" s="703"/>
      <c r="DV123" s="703"/>
      <c r="DW123" s="703"/>
      <c r="DX123" s="703"/>
      <c r="DY123" s="703"/>
      <c r="DZ123" s="703"/>
      <c r="EA123" s="703"/>
      <c r="EB123" s="703"/>
      <c r="EC123" s="703"/>
      <c r="ED123" s="703"/>
      <c r="EE123" s="703"/>
      <c r="EF123" s="703"/>
      <c r="EG123" s="703"/>
      <c r="EH123" s="703"/>
      <c r="EI123" s="703"/>
      <c r="EJ123" s="703"/>
      <c r="EK123" s="703"/>
      <c r="EL123" s="703"/>
      <c r="EM123" s="703"/>
      <c r="EN123" s="703"/>
      <c r="EO123" s="703"/>
      <c r="EP123" s="703"/>
      <c r="EQ123" s="703"/>
      <c r="ER123" s="703"/>
      <c r="ES123" s="703"/>
      <c r="ET123" s="703"/>
      <c r="EU123" s="703"/>
      <c r="EV123" s="703"/>
      <c r="EW123" s="703"/>
      <c r="EX123" s="703"/>
      <c r="EY123" s="703"/>
      <c r="EZ123" s="703"/>
      <c r="FA123" s="703"/>
      <c r="FB123" s="703"/>
      <c r="FC123" s="703"/>
      <c r="FD123" s="703"/>
      <c r="FE123" s="703"/>
      <c r="FF123" s="703"/>
      <c r="FG123" s="703"/>
      <c r="FH123" s="703"/>
      <c r="FI123" s="703"/>
      <c r="FJ123" s="703"/>
      <c r="FK123" s="703"/>
      <c r="FL123" s="703"/>
      <c r="FM123" s="703"/>
      <c r="FN123" s="703"/>
      <c r="FO123" s="703"/>
      <c r="FP123" s="703"/>
      <c r="FQ123" s="703"/>
      <c r="FR123" s="703"/>
      <c r="FS123" s="703"/>
      <c r="FT123" s="703"/>
      <c r="FU123" s="703"/>
      <c r="FV123" s="703"/>
      <c r="FW123" s="703"/>
      <c r="FX123" s="703"/>
      <c r="FY123" s="704"/>
    </row>
    <row r="124" spans="1:181" s="705" customFormat="1" ht="14.25" customHeight="1">
      <c r="A124" s="770"/>
      <c r="B124" s="772"/>
      <c r="C124" s="714"/>
      <c r="D124" s="716"/>
      <c r="E124" s="713"/>
      <c r="F124" s="692"/>
      <c r="G124" s="692"/>
      <c r="H124" s="713"/>
      <c r="I124" s="711"/>
      <c r="J124" s="703"/>
      <c r="K124" s="712"/>
      <c r="L124" s="703"/>
      <c r="M124" s="703"/>
      <c r="N124" s="703"/>
      <c r="O124" s="703"/>
      <c r="P124" s="703"/>
      <c r="Q124" s="703"/>
      <c r="R124" s="703"/>
      <c r="S124" s="703"/>
      <c r="T124" s="703"/>
      <c r="U124" s="703"/>
      <c r="V124" s="703"/>
      <c r="W124" s="703"/>
      <c r="X124" s="703"/>
      <c r="Y124" s="703"/>
      <c r="Z124" s="703"/>
      <c r="AA124" s="703"/>
      <c r="AB124" s="703"/>
      <c r="AC124" s="703"/>
      <c r="AD124" s="703"/>
      <c r="AE124" s="703"/>
      <c r="AF124" s="703"/>
      <c r="AG124" s="703"/>
      <c r="AH124" s="703"/>
      <c r="AI124" s="703"/>
      <c r="AJ124" s="703"/>
      <c r="AK124" s="703"/>
      <c r="AL124" s="703"/>
      <c r="AM124" s="703"/>
      <c r="AN124" s="703"/>
      <c r="AO124" s="703"/>
      <c r="AP124" s="703"/>
      <c r="AQ124" s="703"/>
      <c r="AR124" s="703"/>
      <c r="AS124" s="703"/>
      <c r="AT124" s="703"/>
      <c r="AU124" s="703"/>
      <c r="AV124" s="703"/>
      <c r="AW124" s="703"/>
      <c r="AX124" s="703"/>
      <c r="AY124" s="703"/>
      <c r="AZ124" s="703"/>
      <c r="BA124" s="703"/>
      <c r="BB124" s="703"/>
      <c r="BC124" s="703"/>
      <c r="BD124" s="703"/>
      <c r="BE124" s="703"/>
      <c r="BF124" s="703"/>
      <c r="BG124" s="703"/>
      <c r="BH124" s="703"/>
      <c r="BI124" s="703"/>
      <c r="BJ124" s="703"/>
      <c r="BK124" s="703"/>
      <c r="BL124" s="703"/>
      <c r="BM124" s="703"/>
      <c r="BN124" s="703"/>
      <c r="BO124" s="703"/>
      <c r="BP124" s="703"/>
      <c r="BQ124" s="703"/>
      <c r="BR124" s="703"/>
      <c r="BS124" s="703"/>
      <c r="BT124" s="703"/>
      <c r="BU124" s="703"/>
      <c r="BV124" s="703"/>
      <c r="BW124" s="703"/>
      <c r="BX124" s="703"/>
      <c r="BY124" s="703"/>
      <c r="BZ124" s="703"/>
      <c r="CA124" s="703"/>
      <c r="CB124" s="703"/>
      <c r="CC124" s="703"/>
      <c r="CD124" s="703"/>
      <c r="CE124" s="703"/>
      <c r="CF124" s="703"/>
      <c r="CG124" s="703"/>
      <c r="CH124" s="703"/>
      <c r="CI124" s="703"/>
      <c r="CJ124" s="703"/>
      <c r="CK124" s="703"/>
      <c r="CL124" s="703"/>
      <c r="CM124" s="703"/>
      <c r="CN124" s="703"/>
      <c r="CO124" s="703"/>
      <c r="CP124" s="703"/>
      <c r="CQ124" s="703"/>
      <c r="CR124" s="703"/>
      <c r="CS124" s="703"/>
      <c r="CT124" s="703"/>
      <c r="CU124" s="703"/>
      <c r="CV124" s="703"/>
      <c r="CW124" s="703"/>
      <c r="CX124" s="703"/>
      <c r="CY124" s="703"/>
      <c r="CZ124" s="703"/>
      <c r="DA124" s="703"/>
      <c r="DB124" s="703"/>
      <c r="DC124" s="703"/>
      <c r="DD124" s="703"/>
      <c r="DE124" s="703"/>
      <c r="DF124" s="703"/>
      <c r="DG124" s="703"/>
      <c r="DH124" s="703"/>
      <c r="DI124" s="703"/>
      <c r="DJ124" s="703"/>
      <c r="DK124" s="703"/>
      <c r="DL124" s="703"/>
      <c r="DM124" s="703"/>
      <c r="DN124" s="703"/>
      <c r="DO124" s="703"/>
      <c r="DP124" s="703"/>
      <c r="DQ124" s="703"/>
      <c r="DR124" s="703"/>
      <c r="DS124" s="703"/>
      <c r="DT124" s="703"/>
      <c r="DU124" s="703"/>
      <c r="DV124" s="703"/>
      <c r="DW124" s="703"/>
      <c r="DX124" s="703"/>
      <c r="DY124" s="703"/>
      <c r="DZ124" s="703"/>
      <c r="EA124" s="703"/>
      <c r="EB124" s="703"/>
      <c r="EC124" s="703"/>
      <c r="ED124" s="703"/>
      <c r="EE124" s="703"/>
      <c r="EF124" s="703"/>
      <c r="EG124" s="703"/>
      <c r="EH124" s="703"/>
      <c r="EI124" s="703"/>
      <c r="EJ124" s="703"/>
      <c r="EK124" s="703"/>
      <c r="EL124" s="703"/>
      <c r="EM124" s="703"/>
      <c r="EN124" s="703"/>
      <c r="EO124" s="703"/>
      <c r="EP124" s="703"/>
      <c r="EQ124" s="703"/>
      <c r="ER124" s="703"/>
      <c r="ES124" s="703"/>
      <c r="ET124" s="703"/>
      <c r="EU124" s="703"/>
      <c r="EV124" s="703"/>
      <c r="EW124" s="703"/>
      <c r="EX124" s="703"/>
      <c r="EY124" s="703"/>
      <c r="EZ124" s="703"/>
      <c r="FA124" s="703"/>
      <c r="FB124" s="703"/>
      <c r="FC124" s="703"/>
      <c r="FD124" s="703"/>
      <c r="FE124" s="703"/>
      <c r="FF124" s="703"/>
      <c r="FG124" s="703"/>
      <c r="FH124" s="703"/>
      <c r="FI124" s="703"/>
      <c r="FJ124" s="703"/>
      <c r="FK124" s="703"/>
      <c r="FL124" s="703"/>
      <c r="FM124" s="703"/>
      <c r="FN124" s="703"/>
      <c r="FO124" s="703"/>
      <c r="FP124" s="703"/>
      <c r="FQ124" s="703"/>
      <c r="FR124" s="703"/>
      <c r="FS124" s="703"/>
      <c r="FT124" s="703"/>
      <c r="FU124" s="703"/>
      <c r="FV124" s="703"/>
      <c r="FW124" s="703"/>
      <c r="FX124" s="703"/>
      <c r="FY124" s="704"/>
    </row>
    <row r="125" spans="1:181" s="705" customFormat="1" ht="14.25" customHeight="1">
      <c r="A125" s="770"/>
      <c r="B125" s="772"/>
      <c r="C125" s="714"/>
      <c r="D125" s="716"/>
      <c r="E125" s="713"/>
      <c r="F125" s="692"/>
      <c r="G125" s="692"/>
      <c r="H125" s="713"/>
      <c r="I125" s="711"/>
      <c r="J125" s="703"/>
      <c r="K125" s="712"/>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703"/>
      <c r="AK125" s="703"/>
      <c r="AL125" s="703"/>
      <c r="AM125" s="703"/>
      <c r="AN125" s="703"/>
      <c r="AO125" s="703"/>
      <c r="AP125" s="703"/>
      <c r="AQ125" s="703"/>
      <c r="AR125" s="703"/>
      <c r="AS125" s="703"/>
      <c r="AT125" s="703"/>
      <c r="AU125" s="703"/>
      <c r="AV125" s="703"/>
      <c r="AW125" s="703"/>
      <c r="AX125" s="703"/>
      <c r="AY125" s="703"/>
      <c r="AZ125" s="703"/>
      <c r="BA125" s="703"/>
      <c r="BB125" s="703"/>
      <c r="BC125" s="703"/>
      <c r="BD125" s="703"/>
      <c r="BE125" s="703"/>
      <c r="BF125" s="703"/>
      <c r="BG125" s="703"/>
      <c r="BH125" s="703"/>
      <c r="BI125" s="703"/>
      <c r="BJ125" s="703"/>
      <c r="BK125" s="703"/>
      <c r="BL125" s="703"/>
      <c r="BM125" s="703"/>
      <c r="BN125" s="703"/>
      <c r="BO125" s="703"/>
      <c r="BP125" s="703"/>
      <c r="BQ125" s="703"/>
      <c r="BR125" s="703"/>
      <c r="BS125" s="703"/>
      <c r="BT125" s="703"/>
      <c r="BU125" s="703"/>
      <c r="BV125" s="703"/>
      <c r="BW125" s="703"/>
      <c r="BX125" s="703"/>
      <c r="BY125" s="703"/>
      <c r="BZ125" s="703"/>
      <c r="CA125" s="703"/>
      <c r="CB125" s="703"/>
      <c r="CC125" s="703"/>
      <c r="CD125" s="703"/>
      <c r="CE125" s="703"/>
      <c r="CF125" s="703"/>
      <c r="CG125" s="703"/>
      <c r="CH125" s="703"/>
      <c r="CI125" s="703"/>
      <c r="CJ125" s="703"/>
      <c r="CK125" s="703"/>
      <c r="CL125" s="703"/>
      <c r="CM125" s="703"/>
      <c r="CN125" s="703"/>
      <c r="CO125" s="703"/>
      <c r="CP125" s="703"/>
      <c r="CQ125" s="703"/>
      <c r="CR125" s="703"/>
      <c r="CS125" s="703"/>
      <c r="CT125" s="703"/>
      <c r="CU125" s="703"/>
      <c r="CV125" s="703"/>
      <c r="CW125" s="703"/>
      <c r="CX125" s="703"/>
      <c r="CY125" s="703"/>
      <c r="CZ125" s="703"/>
      <c r="DA125" s="703"/>
      <c r="DB125" s="703"/>
      <c r="DC125" s="703"/>
      <c r="DD125" s="703"/>
      <c r="DE125" s="703"/>
      <c r="DF125" s="703"/>
      <c r="DG125" s="703"/>
      <c r="DH125" s="703"/>
      <c r="DI125" s="703"/>
      <c r="DJ125" s="703"/>
      <c r="DK125" s="703"/>
      <c r="DL125" s="703"/>
      <c r="DM125" s="703"/>
      <c r="DN125" s="703"/>
      <c r="DO125" s="703"/>
      <c r="DP125" s="703"/>
      <c r="DQ125" s="703"/>
      <c r="DR125" s="703"/>
      <c r="DS125" s="703"/>
      <c r="DT125" s="703"/>
      <c r="DU125" s="703"/>
      <c r="DV125" s="703"/>
      <c r="DW125" s="703"/>
      <c r="DX125" s="703"/>
      <c r="DY125" s="703"/>
      <c r="DZ125" s="703"/>
      <c r="EA125" s="703"/>
      <c r="EB125" s="703"/>
      <c r="EC125" s="703"/>
      <c r="ED125" s="703"/>
      <c r="EE125" s="703"/>
      <c r="EF125" s="703"/>
      <c r="EG125" s="703"/>
      <c r="EH125" s="703"/>
      <c r="EI125" s="703"/>
      <c r="EJ125" s="703"/>
      <c r="EK125" s="703"/>
      <c r="EL125" s="703"/>
      <c r="EM125" s="703"/>
      <c r="EN125" s="703"/>
      <c r="EO125" s="703"/>
      <c r="EP125" s="703"/>
      <c r="EQ125" s="703"/>
      <c r="ER125" s="703"/>
      <c r="ES125" s="703"/>
      <c r="ET125" s="703"/>
      <c r="EU125" s="703"/>
      <c r="EV125" s="703"/>
      <c r="EW125" s="703"/>
      <c r="EX125" s="703"/>
      <c r="EY125" s="703"/>
      <c r="EZ125" s="703"/>
      <c r="FA125" s="703"/>
      <c r="FB125" s="703"/>
      <c r="FC125" s="703"/>
      <c r="FD125" s="703"/>
      <c r="FE125" s="703"/>
      <c r="FF125" s="703"/>
      <c r="FG125" s="703"/>
      <c r="FH125" s="703"/>
      <c r="FI125" s="703"/>
      <c r="FJ125" s="703"/>
      <c r="FK125" s="703"/>
      <c r="FL125" s="703"/>
      <c r="FM125" s="703"/>
      <c r="FN125" s="703"/>
      <c r="FO125" s="703"/>
      <c r="FP125" s="703"/>
      <c r="FQ125" s="703"/>
      <c r="FR125" s="703"/>
      <c r="FS125" s="703"/>
      <c r="FT125" s="703"/>
      <c r="FU125" s="703"/>
      <c r="FV125" s="703"/>
      <c r="FW125" s="703"/>
      <c r="FX125" s="703"/>
      <c r="FY125" s="704"/>
    </row>
    <row r="126" spans="1:181" s="705" customFormat="1" ht="14.25" customHeight="1">
      <c r="A126" s="770"/>
      <c r="B126" s="772"/>
      <c r="C126" s="714"/>
      <c r="D126" s="716"/>
      <c r="E126" s="713"/>
      <c r="F126" s="692"/>
      <c r="G126" s="692"/>
      <c r="H126" s="713"/>
      <c r="I126" s="711"/>
      <c r="J126" s="703"/>
      <c r="K126" s="712"/>
      <c r="L126" s="703"/>
      <c r="M126" s="703"/>
      <c r="N126" s="703"/>
      <c r="O126" s="703"/>
      <c r="P126" s="703"/>
      <c r="Q126" s="703"/>
      <c r="R126" s="703"/>
      <c r="S126" s="703"/>
      <c r="T126" s="703"/>
      <c r="U126" s="703"/>
      <c r="V126" s="703"/>
      <c r="W126" s="703"/>
      <c r="X126" s="703"/>
      <c r="Y126" s="703"/>
      <c r="Z126" s="703"/>
      <c r="AA126" s="703"/>
      <c r="AB126" s="703"/>
      <c r="AC126" s="703"/>
      <c r="AD126" s="703"/>
      <c r="AE126" s="703"/>
      <c r="AF126" s="703"/>
      <c r="AG126" s="703"/>
      <c r="AH126" s="703"/>
      <c r="AI126" s="703"/>
      <c r="AJ126" s="703"/>
      <c r="AK126" s="703"/>
      <c r="AL126" s="703"/>
      <c r="AM126" s="703"/>
      <c r="AN126" s="703"/>
      <c r="AO126" s="703"/>
      <c r="AP126" s="703"/>
      <c r="AQ126" s="703"/>
      <c r="AR126" s="703"/>
      <c r="AS126" s="703"/>
      <c r="AT126" s="703"/>
      <c r="AU126" s="703"/>
      <c r="AV126" s="703"/>
      <c r="AW126" s="703"/>
      <c r="AX126" s="703"/>
      <c r="AY126" s="703"/>
      <c r="AZ126" s="703"/>
      <c r="BA126" s="703"/>
      <c r="BB126" s="703"/>
      <c r="BC126" s="703"/>
      <c r="BD126" s="703"/>
      <c r="BE126" s="703"/>
      <c r="BF126" s="703"/>
      <c r="BG126" s="703"/>
      <c r="BH126" s="703"/>
      <c r="BI126" s="703"/>
      <c r="BJ126" s="703"/>
      <c r="BK126" s="703"/>
      <c r="BL126" s="703"/>
      <c r="BM126" s="703"/>
      <c r="BN126" s="703"/>
      <c r="BO126" s="703"/>
      <c r="BP126" s="703"/>
      <c r="BQ126" s="703"/>
      <c r="BR126" s="703"/>
      <c r="BS126" s="703"/>
      <c r="BT126" s="703"/>
      <c r="BU126" s="703"/>
      <c r="BV126" s="703"/>
      <c r="BW126" s="703"/>
      <c r="BX126" s="703"/>
      <c r="BY126" s="703"/>
      <c r="BZ126" s="703"/>
      <c r="CA126" s="703"/>
      <c r="CB126" s="703"/>
      <c r="CC126" s="703"/>
      <c r="CD126" s="703"/>
      <c r="CE126" s="703"/>
      <c r="CF126" s="703"/>
      <c r="CG126" s="703"/>
      <c r="CH126" s="703"/>
      <c r="CI126" s="703"/>
      <c r="CJ126" s="703"/>
      <c r="CK126" s="703"/>
      <c r="CL126" s="703"/>
      <c r="CM126" s="703"/>
      <c r="CN126" s="703"/>
      <c r="CO126" s="703"/>
      <c r="CP126" s="703"/>
      <c r="CQ126" s="703"/>
      <c r="CR126" s="703"/>
      <c r="CS126" s="703"/>
      <c r="CT126" s="703"/>
      <c r="CU126" s="703"/>
      <c r="CV126" s="703"/>
      <c r="CW126" s="703"/>
      <c r="CX126" s="703"/>
      <c r="CY126" s="703"/>
      <c r="CZ126" s="703"/>
      <c r="DA126" s="703"/>
      <c r="DB126" s="703"/>
      <c r="DC126" s="703"/>
      <c r="DD126" s="703"/>
      <c r="DE126" s="703"/>
      <c r="DF126" s="703"/>
      <c r="DG126" s="703"/>
      <c r="DH126" s="703"/>
      <c r="DI126" s="703"/>
      <c r="DJ126" s="703"/>
      <c r="DK126" s="703"/>
      <c r="DL126" s="703"/>
      <c r="DM126" s="703"/>
      <c r="DN126" s="703"/>
      <c r="DO126" s="703"/>
      <c r="DP126" s="703"/>
      <c r="DQ126" s="703"/>
      <c r="DR126" s="703"/>
      <c r="DS126" s="703"/>
      <c r="DT126" s="703"/>
      <c r="DU126" s="703"/>
      <c r="DV126" s="703"/>
      <c r="DW126" s="703"/>
      <c r="DX126" s="703"/>
      <c r="DY126" s="703"/>
      <c r="DZ126" s="703"/>
      <c r="EA126" s="703"/>
      <c r="EB126" s="703"/>
      <c r="EC126" s="703"/>
      <c r="ED126" s="703"/>
      <c r="EE126" s="703"/>
      <c r="EF126" s="703"/>
      <c r="EG126" s="703"/>
      <c r="EH126" s="703"/>
      <c r="EI126" s="703"/>
      <c r="EJ126" s="703"/>
      <c r="EK126" s="703"/>
      <c r="EL126" s="703"/>
      <c r="EM126" s="703"/>
      <c r="EN126" s="703"/>
      <c r="EO126" s="703"/>
      <c r="EP126" s="703"/>
      <c r="EQ126" s="703"/>
      <c r="ER126" s="703"/>
      <c r="ES126" s="703"/>
      <c r="ET126" s="703"/>
      <c r="EU126" s="703"/>
      <c r="EV126" s="703"/>
      <c r="EW126" s="703"/>
      <c r="EX126" s="703"/>
      <c r="EY126" s="703"/>
      <c r="EZ126" s="703"/>
      <c r="FA126" s="703"/>
      <c r="FB126" s="703"/>
      <c r="FC126" s="703"/>
      <c r="FD126" s="703"/>
      <c r="FE126" s="703"/>
      <c r="FF126" s="703"/>
      <c r="FG126" s="703"/>
      <c r="FH126" s="703"/>
      <c r="FI126" s="703"/>
      <c r="FJ126" s="703"/>
      <c r="FK126" s="703"/>
      <c r="FL126" s="703"/>
      <c r="FM126" s="703"/>
      <c r="FN126" s="703"/>
      <c r="FO126" s="703"/>
      <c r="FP126" s="703"/>
      <c r="FQ126" s="703"/>
      <c r="FR126" s="703"/>
      <c r="FS126" s="703"/>
      <c r="FT126" s="703"/>
      <c r="FU126" s="703"/>
      <c r="FV126" s="703"/>
      <c r="FW126" s="703"/>
      <c r="FX126" s="703"/>
      <c r="FY126" s="704"/>
    </row>
    <row r="127" spans="1:181" s="705" customFormat="1" ht="14.25" customHeight="1">
      <c r="A127" s="770"/>
      <c r="B127" s="772"/>
      <c r="C127" s="714"/>
      <c r="D127" s="716"/>
      <c r="E127" s="713"/>
      <c r="F127" s="692"/>
      <c r="G127" s="692"/>
      <c r="H127" s="713"/>
      <c r="I127" s="711"/>
      <c r="J127" s="703"/>
      <c r="K127" s="712"/>
      <c r="L127" s="703"/>
      <c r="M127" s="703"/>
      <c r="N127" s="703"/>
      <c r="O127" s="703"/>
      <c r="P127" s="703"/>
      <c r="Q127" s="703"/>
      <c r="R127" s="703"/>
      <c r="S127" s="703"/>
      <c r="T127" s="703"/>
      <c r="U127" s="703"/>
      <c r="V127" s="703"/>
      <c r="W127" s="703"/>
      <c r="X127" s="703"/>
      <c r="Y127" s="703"/>
      <c r="Z127" s="703"/>
      <c r="AA127" s="703"/>
      <c r="AB127" s="703"/>
      <c r="AC127" s="703"/>
      <c r="AD127" s="703"/>
      <c r="AE127" s="703"/>
      <c r="AF127" s="703"/>
      <c r="AG127" s="703"/>
      <c r="AH127" s="703"/>
      <c r="AI127" s="703"/>
      <c r="AJ127" s="703"/>
      <c r="AK127" s="703"/>
      <c r="AL127" s="703"/>
      <c r="AM127" s="703"/>
      <c r="AN127" s="703"/>
      <c r="AO127" s="703"/>
      <c r="AP127" s="703"/>
      <c r="AQ127" s="703"/>
      <c r="AR127" s="703"/>
      <c r="AS127" s="703"/>
      <c r="AT127" s="703"/>
      <c r="AU127" s="703"/>
      <c r="AV127" s="703"/>
      <c r="AW127" s="703"/>
      <c r="AX127" s="703"/>
      <c r="AY127" s="703"/>
      <c r="AZ127" s="703"/>
      <c r="BA127" s="703"/>
      <c r="BB127" s="703"/>
      <c r="BC127" s="703"/>
      <c r="BD127" s="703"/>
      <c r="BE127" s="703"/>
      <c r="BF127" s="703"/>
      <c r="BG127" s="703"/>
      <c r="BH127" s="703"/>
      <c r="BI127" s="703"/>
      <c r="BJ127" s="703"/>
      <c r="BK127" s="703"/>
      <c r="BL127" s="703"/>
      <c r="BM127" s="703"/>
      <c r="BN127" s="703"/>
      <c r="BO127" s="703"/>
      <c r="BP127" s="703"/>
      <c r="BQ127" s="703"/>
      <c r="BR127" s="703"/>
      <c r="BS127" s="703"/>
      <c r="BT127" s="703"/>
      <c r="BU127" s="703"/>
      <c r="BV127" s="703"/>
      <c r="BW127" s="703"/>
      <c r="BX127" s="703"/>
      <c r="BY127" s="703"/>
      <c r="BZ127" s="703"/>
      <c r="CA127" s="703"/>
      <c r="CB127" s="703"/>
      <c r="CC127" s="703"/>
      <c r="CD127" s="703"/>
      <c r="CE127" s="703"/>
      <c r="CF127" s="703"/>
      <c r="CG127" s="703"/>
      <c r="CH127" s="703"/>
      <c r="CI127" s="703"/>
      <c r="CJ127" s="703"/>
      <c r="CK127" s="703"/>
      <c r="CL127" s="703"/>
      <c r="CM127" s="703"/>
      <c r="CN127" s="703"/>
      <c r="CO127" s="703"/>
      <c r="CP127" s="703"/>
      <c r="CQ127" s="703"/>
      <c r="CR127" s="703"/>
      <c r="CS127" s="703"/>
      <c r="CT127" s="703"/>
      <c r="CU127" s="703"/>
      <c r="CV127" s="703"/>
      <c r="CW127" s="703"/>
      <c r="CX127" s="703"/>
      <c r="CY127" s="703"/>
      <c r="CZ127" s="703"/>
      <c r="DA127" s="703"/>
      <c r="DB127" s="703"/>
      <c r="DC127" s="703"/>
      <c r="DD127" s="703"/>
      <c r="DE127" s="703"/>
      <c r="DF127" s="703"/>
      <c r="DG127" s="703"/>
      <c r="DH127" s="703"/>
      <c r="DI127" s="703"/>
      <c r="DJ127" s="703"/>
      <c r="DK127" s="703"/>
      <c r="DL127" s="703"/>
      <c r="DM127" s="703"/>
      <c r="DN127" s="703"/>
      <c r="DO127" s="703"/>
      <c r="DP127" s="703"/>
      <c r="DQ127" s="703"/>
      <c r="DR127" s="703"/>
      <c r="DS127" s="703"/>
      <c r="DT127" s="703"/>
      <c r="DU127" s="703"/>
      <c r="DV127" s="703"/>
      <c r="DW127" s="703"/>
      <c r="DX127" s="703"/>
      <c r="DY127" s="703"/>
      <c r="DZ127" s="703"/>
      <c r="EA127" s="703"/>
      <c r="EB127" s="703"/>
      <c r="EC127" s="703"/>
      <c r="ED127" s="703"/>
      <c r="EE127" s="703"/>
      <c r="EF127" s="703"/>
      <c r="EG127" s="703"/>
      <c r="EH127" s="703"/>
      <c r="EI127" s="703"/>
      <c r="EJ127" s="703"/>
      <c r="EK127" s="703"/>
      <c r="EL127" s="703"/>
      <c r="EM127" s="703"/>
      <c r="EN127" s="703"/>
      <c r="EO127" s="703"/>
      <c r="EP127" s="703"/>
      <c r="EQ127" s="703"/>
      <c r="ER127" s="703"/>
      <c r="ES127" s="703"/>
      <c r="ET127" s="703"/>
      <c r="EU127" s="703"/>
      <c r="EV127" s="703"/>
      <c r="EW127" s="703"/>
      <c r="EX127" s="703"/>
      <c r="EY127" s="703"/>
      <c r="EZ127" s="703"/>
      <c r="FA127" s="703"/>
      <c r="FB127" s="703"/>
      <c r="FC127" s="703"/>
      <c r="FD127" s="703"/>
      <c r="FE127" s="703"/>
      <c r="FF127" s="703"/>
      <c r="FG127" s="703"/>
      <c r="FH127" s="703"/>
      <c r="FI127" s="703"/>
      <c r="FJ127" s="703"/>
      <c r="FK127" s="703"/>
      <c r="FL127" s="703"/>
      <c r="FM127" s="703"/>
      <c r="FN127" s="703"/>
      <c r="FO127" s="703"/>
      <c r="FP127" s="703"/>
      <c r="FQ127" s="703"/>
      <c r="FR127" s="703"/>
      <c r="FS127" s="703"/>
      <c r="FT127" s="703"/>
      <c r="FU127" s="703"/>
      <c r="FV127" s="703"/>
      <c r="FW127" s="703"/>
      <c r="FX127" s="703"/>
      <c r="FY127" s="704"/>
    </row>
    <row r="128" spans="1:181" s="705" customFormat="1" ht="14.25" customHeight="1">
      <c r="A128" s="770"/>
      <c r="B128" s="772"/>
      <c r="C128" s="714"/>
      <c r="D128" s="716"/>
      <c r="E128" s="713"/>
      <c r="F128" s="692"/>
      <c r="G128" s="692"/>
      <c r="H128" s="713"/>
      <c r="I128" s="711"/>
      <c r="J128" s="703"/>
      <c r="K128" s="712"/>
      <c r="L128" s="703"/>
      <c r="M128" s="703"/>
      <c r="N128" s="703"/>
      <c r="O128" s="703"/>
      <c r="P128" s="703"/>
      <c r="Q128" s="703"/>
      <c r="R128" s="703"/>
      <c r="S128" s="703"/>
      <c r="T128" s="703"/>
      <c r="U128" s="703"/>
      <c r="V128" s="703"/>
      <c r="W128" s="703"/>
      <c r="X128" s="703"/>
      <c r="Y128" s="703"/>
      <c r="Z128" s="703"/>
      <c r="AA128" s="703"/>
      <c r="AB128" s="703"/>
      <c r="AC128" s="703"/>
      <c r="AD128" s="703"/>
      <c r="AE128" s="703"/>
      <c r="AF128" s="703"/>
      <c r="AG128" s="703"/>
      <c r="AH128" s="703"/>
      <c r="AI128" s="703"/>
      <c r="AJ128" s="703"/>
      <c r="AK128" s="703"/>
      <c r="AL128" s="703"/>
      <c r="AM128" s="703"/>
      <c r="AN128" s="703"/>
      <c r="AO128" s="703"/>
      <c r="AP128" s="703"/>
      <c r="AQ128" s="703"/>
      <c r="AR128" s="703"/>
      <c r="AS128" s="703"/>
      <c r="AT128" s="703"/>
      <c r="AU128" s="703"/>
      <c r="AV128" s="703"/>
      <c r="AW128" s="703"/>
      <c r="AX128" s="703"/>
      <c r="AY128" s="703"/>
      <c r="AZ128" s="703"/>
      <c r="BA128" s="703"/>
      <c r="BB128" s="703"/>
      <c r="BC128" s="703"/>
      <c r="BD128" s="703"/>
      <c r="BE128" s="703"/>
      <c r="BF128" s="703"/>
      <c r="BG128" s="703"/>
      <c r="BH128" s="703"/>
      <c r="BI128" s="703"/>
      <c r="BJ128" s="703"/>
      <c r="BK128" s="703"/>
      <c r="BL128" s="703"/>
      <c r="BM128" s="703"/>
      <c r="BN128" s="703"/>
      <c r="BO128" s="703"/>
      <c r="BP128" s="703"/>
      <c r="BQ128" s="703"/>
      <c r="BR128" s="703"/>
      <c r="BS128" s="703"/>
      <c r="BT128" s="703"/>
      <c r="BU128" s="703"/>
      <c r="BV128" s="703"/>
      <c r="BW128" s="703"/>
      <c r="BX128" s="703"/>
      <c r="BY128" s="703"/>
      <c r="BZ128" s="703"/>
      <c r="CA128" s="703"/>
      <c r="CB128" s="703"/>
      <c r="CC128" s="703"/>
      <c r="CD128" s="703"/>
      <c r="CE128" s="703"/>
      <c r="CF128" s="703"/>
      <c r="CG128" s="703"/>
      <c r="CH128" s="703"/>
      <c r="CI128" s="703"/>
      <c r="CJ128" s="703"/>
      <c r="CK128" s="703"/>
      <c r="CL128" s="703"/>
      <c r="CM128" s="703"/>
      <c r="CN128" s="703"/>
      <c r="CO128" s="703"/>
      <c r="CP128" s="703"/>
      <c r="CQ128" s="703"/>
      <c r="CR128" s="703"/>
      <c r="CS128" s="703"/>
      <c r="CT128" s="703"/>
      <c r="CU128" s="703"/>
      <c r="CV128" s="703"/>
      <c r="CW128" s="703"/>
      <c r="CX128" s="703"/>
      <c r="CY128" s="703"/>
      <c r="CZ128" s="703"/>
      <c r="DA128" s="703"/>
      <c r="DB128" s="703"/>
      <c r="DC128" s="703"/>
      <c r="DD128" s="703"/>
      <c r="DE128" s="703"/>
      <c r="DF128" s="703"/>
      <c r="DG128" s="703"/>
      <c r="DH128" s="703"/>
      <c r="DI128" s="703"/>
      <c r="DJ128" s="703"/>
      <c r="DK128" s="703"/>
      <c r="DL128" s="703"/>
      <c r="DM128" s="703"/>
      <c r="DN128" s="703"/>
      <c r="DO128" s="703"/>
      <c r="DP128" s="703"/>
      <c r="DQ128" s="703"/>
      <c r="DR128" s="703"/>
      <c r="DS128" s="703"/>
      <c r="DT128" s="703"/>
      <c r="DU128" s="703"/>
      <c r="DV128" s="703"/>
      <c r="DW128" s="703"/>
      <c r="DX128" s="703"/>
      <c r="DY128" s="703"/>
      <c r="DZ128" s="703"/>
      <c r="EA128" s="703"/>
      <c r="EB128" s="703"/>
      <c r="EC128" s="703"/>
      <c r="ED128" s="703"/>
      <c r="EE128" s="703"/>
      <c r="EF128" s="703"/>
      <c r="EG128" s="703"/>
      <c r="EH128" s="703"/>
      <c r="EI128" s="703"/>
      <c r="EJ128" s="703"/>
      <c r="EK128" s="703"/>
      <c r="EL128" s="703"/>
      <c r="EM128" s="703"/>
      <c r="EN128" s="703"/>
      <c r="EO128" s="703"/>
      <c r="EP128" s="703"/>
      <c r="EQ128" s="703"/>
      <c r="ER128" s="703"/>
      <c r="ES128" s="703"/>
      <c r="ET128" s="703"/>
      <c r="EU128" s="703"/>
      <c r="EV128" s="703"/>
      <c r="EW128" s="703"/>
      <c r="EX128" s="703"/>
      <c r="EY128" s="703"/>
      <c r="EZ128" s="703"/>
      <c r="FA128" s="703"/>
      <c r="FB128" s="703"/>
      <c r="FC128" s="703"/>
      <c r="FD128" s="703"/>
      <c r="FE128" s="703"/>
      <c r="FF128" s="703"/>
      <c r="FG128" s="703"/>
      <c r="FH128" s="703"/>
      <c r="FI128" s="703"/>
      <c r="FJ128" s="703"/>
      <c r="FK128" s="703"/>
      <c r="FL128" s="703"/>
      <c r="FM128" s="703"/>
      <c r="FN128" s="703"/>
      <c r="FO128" s="703"/>
      <c r="FP128" s="703"/>
      <c r="FQ128" s="703"/>
      <c r="FR128" s="703"/>
      <c r="FS128" s="703"/>
      <c r="FT128" s="703"/>
      <c r="FU128" s="703"/>
      <c r="FV128" s="703"/>
      <c r="FW128" s="703"/>
      <c r="FX128" s="703"/>
      <c r="FY128" s="704"/>
    </row>
    <row r="129" spans="1:181" s="705" customFormat="1" ht="14.25" customHeight="1">
      <c r="A129" s="770"/>
      <c r="B129" s="772"/>
      <c r="C129" s="714"/>
      <c r="D129" s="716"/>
      <c r="E129" s="713"/>
      <c r="F129" s="692"/>
      <c r="G129" s="692"/>
      <c r="H129" s="713"/>
      <c r="I129" s="711"/>
      <c r="J129" s="703"/>
      <c r="K129" s="712"/>
      <c r="L129" s="703"/>
      <c r="M129" s="703"/>
      <c r="N129" s="703"/>
      <c r="O129" s="703"/>
      <c r="P129" s="703"/>
      <c r="Q129" s="703"/>
      <c r="R129" s="703"/>
      <c r="S129" s="703"/>
      <c r="T129" s="703"/>
      <c r="U129" s="703"/>
      <c r="V129" s="703"/>
      <c r="W129" s="703"/>
      <c r="X129" s="703"/>
      <c r="Y129" s="703"/>
      <c r="Z129" s="703"/>
      <c r="AA129" s="703"/>
      <c r="AB129" s="703"/>
      <c r="AC129" s="703"/>
      <c r="AD129" s="703"/>
      <c r="AE129" s="703"/>
      <c r="AF129" s="703"/>
      <c r="AG129" s="703"/>
      <c r="AH129" s="703"/>
      <c r="AI129" s="703"/>
      <c r="AJ129" s="703"/>
      <c r="AK129" s="703"/>
      <c r="AL129" s="703"/>
      <c r="AM129" s="703"/>
      <c r="AN129" s="703"/>
      <c r="AO129" s="703"/>
      <c r="AP129" s="703"/>
      <c r="AQ129" s="703"/>
      <c r="AR129" s="703"/>
      <c r="AS129" s="703"/>
      <c r="AT129" s="703"/>
      <c r="AU129" s="703"/>
      <c r="AV129" s="703"/>
      <c r="AW129" s="703"/>
      <c r="AX129" s="703"/>
      <c r="AY129" s="703"/>
      <c r="AZ129" s="703"/>
      <c r="BA129" s="703"/>
      <c r="BB129" s="703"/>
      <c r="BC129" s="703"/>
      <c r="BD129" s="703"/>
      <c r="BE129" s="703"/>
      <c r="BF129" s="703"/>
      <c r="BG129" s="703"/>
      <c r="BH129" s="703"/>
      <c r="BI129" s="703"/>
      <c r="BJ129" s="703"/>
      <c r="BK129" s="703"/>
      <c r="BL129" s="703"/>
      <c r="BM129" s="703"/>
      <c r="BN129" s="703"/>
      <c r="BO129" s="703"/>
      <c r="BP129" s="703"/>
      <c r="BQ129" s="703"/>
      <c r="BR129" s="703"/>
      <c r="BS129" s="703"/>
      <c r="BT129" s="703"/>
      <c r="BU129" s="703"/>
      <c r="BV129" s="703"/>
      <c r="BW129" s="703"/>
      <c r="BX129" s="703"/>
      <c r="BY129" s="703"/>
      <c r="BZ129" s="703"/>
      <c r="CA129" s="703"/>
      <c r="CB129" s="703"/>
      <c r="CC129" s="703"/>
      <c r="CD129" s="703"/>
      <c r="CE129" s="703"/>
      <c r="CF129" s="703"/>
      <c r="CG129" s="703"/>
      <c r="CH129" s="703"/>
      <c r="CI129" s="703"/>
      <c r="CJ129" s="703"/>
      <c r="CK129" s="703"/>
      <c r="CL129" s="703"/>
      <c r="CM129" s="703"/>
      <c r="CN129" s="703"/>
      <c r="CO129" s="703"/>
      <c r="CP129" s="703"/>
      <c r="CQ129" s="703"/>
      <c r="CR129" s="703"/>
      <c r="CS129" s="703"/>
      <c r="CT129" s="703"/>
      <c r="CU129" s="703"/>
      <c r="CV129" s="703"/>
      <c r="CW129" s="703"/>
      <c r="CX129" s="703"/>
      <c r="CY129" s="703"/>
      <c r="CZ129" s="703"/>
      <c r="DA129" s="703"/>
      <c r="DB129" s="703"/>
      <c r="DC129" s="703"/>
      <c r="DD129" s="703"/>
      <c r="DE129" s="703"/>
      <c r="DF129" s="703"/>
      <c r="DG129" s="703"/>
      <c r="DH129" s="703"/>
      <c r="DI129" s="703"/>
      <c r="DJ129" s="703"/>
      <c r="DK129" s="703"/>
      <c r="DL129" s="703"/>
      <c r="DM129" s="703"/>
      <c r="DN129" s="703"/>
      <c r="DO129" s="703"/>
      <c r="DP129" s="703"/>
      <c r="DQ129" s="703"/>
      <c r="DR129" s="703"/>
      <c r="DS129" s="703"/>
      <c r="DT129" s="703"/>
      <c r="DU129" s="703"/>
      <c r="DV129" s="703"/>
      <c r="DW129" s="703"/>
      <c r="DX129" s="703"/>
      <c r="DY129" s="703"/>
      <c r="DZ129" s="703"/>
      <c r="EA129" s="703"/>
      <c r="EB129" s="703"/>
      <c r="EC129" s="703"/>
      <c r="ED129" s="703"/>
      <c r="EE129" s="703"/>
      <c r="EF129" s="703"/>
      <c r="EG129" s="703"/>
      <c r="EH129" s="703"/>
      <c r="EI129" s="703"/>
      <c r="EJ129" s="703"/>
      <c r="EK129" s="703"/>
      <c r="EL129" s="703"/>
      <c r="EM129" s="703"/>
      <c r="EN129" s="703"/>
      <c r="EO129" s="703"/>
      <c r="EP129" s="703"/>
      <c r="EQ129" s="703"/>
      <c r="ER129" s="703"/>
      <c r="ES129" s="703"/>
      <c r="ET129" s="703"/>
      <c r="EU129" s="703"/>
      <c r="EV129" s="703"/>
      <c r="EW129" s="703"/>
      <c r="EX129" s="703"/>
      <c r="EY129" s="703"/>
      <c r="EZ129" s="703"/>
      <c r="FA129" s="703"/>
      <c r="FB129" s="703"/>
      <c r="FC129" s="703"/>
      <c r="FD129" s="703"/>
      <c r="FE129" s="703"/>
      <c r="FF129" s="703"/>
      <c r="FG129" s="703"/>
      <c r="FH129" s="703"/>
      <c r="FI129" s="703"/>
      <c r="FJ129" s="703"/>
      <c r="FK129" s="703"/>
      <c r="FL129" s="703"/>
      <c r="FM129" s="703"/>
      <c r="FN129" s="703"/>
      <c r="FO129" s="703"/>
      <c r="FP129" s="703"/>
      <c r="FQ129" s="703"/>
      <c r="FR129" s="703"/>
      <c r="FS129" s="703"/>
      <c r="FT129" s="703"/>
      <c r="FU129" s="703"/>
      <c r="FV129" s="703"/>
      <c r="FW129" s="703"/>
      <c r="FX129" s="703"/>
      <c r="FY129" s="704"/>
    </row>
    <row r="130" spans="1:181" s="705" customFormat="1" ht="14.25" customHeight="1">
      <c r="A130" s="770"/>
      <c r="B130" s="772"/>
      <c r="C130" s="714"/>
      <c r="D130" s="716"/>
      <c r="E130" s="713"/>
      <c r="F130" s="692"/>
      <c r="G130" s="692"/>
      <c r="H130" s="713"/>
      <c r="I130" s="711"/>
      <c r="J130" s="703"/>
      <c r="K130" s="712"/>
      <c r="L130" s="703"/>
      <c r="M130" s="703"/>
      <c r="N130" s="703"/>
      <c r="O130" s="703"/>
      <c r="P130" s="703"/>
      <c r="Q130" s="703"/>
      <c r="R130" s="703"/>
      <c r="S130" s="703"/>
      <c r="T130" s="703"/>
      <c r="U130" s="703"/>
      <c r="V130" s="703"/>
      <c r="W130" s="703"/>
      <c r="X130" s="703"/>
      <c r="Y130" s="703"/>
      <c r="Z130" s="703"/>
      <c r="AA130" s="703"/>
      <c r="AB130" s="703"/>
      <c r="AC130" s="703"/>
      <c r="AD130" s="703"/>
      <c r="AE130" s="703"/>
      <c r="AF130" s="703"/>
      <c r="AG130" s="703"/>
      <c r="AH130" s="703"/>
      <c r="AI130" s="703"/>
      <c r="AJ130" s="703"/>
      <c r="AK130" s="703"/>
      <c r="AL130" s="703"/>
      <c r="AM130" s="703"/>
      <c r="AN130" s="703"/>
      <c r="AO130" s="703"/>
      <c r="AP130" s="703"/>
      <c r="AQ130" s="703"/>
      <c r="AR130" s="703"/>
      <c r="AS130" s="703"/>
      <c r="AT130" s="703"/>
      <c r="AU130" s="703"/>
      <c r="AV130" s="703"/>
      <c r="AW130" s="703"/>
      <c r="AX130" s="703"/>
      <c r="AY130" s="703"/>
      <c r="AZ130" s="703"/>
      <c r="BA130" s="703"/>
      <c r="BB130" s="703"/>
      <c r="BC130" s="703"/>
      <c r="BD130" s="703"/>
      <c r="BE130" s="703"/>
      <c r="BF130" s="703"/>
      <c r="BG130" s="703"/>
      <c r="BH130" s="703"/>
      <c r="BI130" s="703"/>
      <c r="BJ130" s="703"/>
      <c r="BK130" s="703"/>
      <c r="BL130" s="703"/>
      <c r="BM130" s="703"/>
      <c r="BN130" s="703"/>
      <c r="BO130" s="703"/>
      <c r="BP130" s="703"/>
      <c r="BQ130" s="703"/>
      <c r="BR130" s="703"/>
      <c r="BS130" s="703"/>
      <c r="BT130" s="703"/>
      <c r="BU130" s="703"/>
      <c r="BV130" s="703"/>
      <c r="BW130" s="703"/>
      <c r="BX130" s="703"/>
      <c r="BY130" s="703"/>
      <c r="BZ130" s="703"/>
      <c r="CA130" s="703"/>
      <c r="CB130" s="703"/>
      <c r="CC130" s="703"/>
      <c r="CD130" s="703"/>
      <c r="CE130" s="703"/>
      <c r="CF130" s="703"/>
      <c r="CG130" s="703"/>
      <c r="CH130" s="703"/>
      <c r="CI130" s="703"/>
      <c r="CJ130" s="703"/>
      <c r="CK130" s="703"/>
      <c r="CL130" s="703"/>
      <c r="CM130" s="703"/>
      <c r="CN130" s="703"/>
      <c r="CO130" s="703"/>
      <c r="CP130" s="703"/>
      <c r="CQ130" s="703"/>
      <c r="CR130" s="703"/>
      <c r="CS130" s="703"/>
      <c r="CT130" s="703"/>
      <c r="CU130" s="703"/>
      <c r="CV130" s="703"/>
      <c r="CW130" s="703"/>
      <c r="CX130" s="703"/>
      <c r="CY130" s="703"/>
      <c r="CZ130" s="703"/>
      <c r="DA130" s="703"/>
      <c r="DB130" s="703"/>
      <c r="DC130" s="703"/>
      <c r="DD130" s="703"/>
      <c r="DE130" s="703"/>
      <c r="DF130" s="703"/>
      <c r="DG130" s="703"/>
      <c r="DH130" s="703"/>
      <c r="DI130" s="703"/>
      <c r="DJ130" s="703"/>
      <c r="DK130" s="703"/>
      <c r="DL130" s="703"/>
      <c r="DM130" s="703"/>
      <c r="DN130" s="703"/>
      <c r="DO130" s="703"/>
      <c r="DP130" s="703"/>
      <c r="DQ130" s="703"/>
      <c r="DR130" s="703"/>
      <c r="DS130" s="703"/>
      <c r="DT130" s="703"/>
      <c r="DU130" s="703"/>
      <c r="DV130" s="703"/>
      <c r="DW130" s="703"/>
      <c r="DX130" s="703"/>
      <c r="DY130" s="703"/>
      <c r="DZ130" s="703"/>
      <c r="EA130" s="703"/>
      <c r="EB130" s="703"/>
      <c r="EC130" s="703"/>
      <c r="ED130" s="703"/>
      <c r="EE130" s="703"/>
      <c r="EF130" s="703"/>
      <c r="EG130" s="703"/>
      <c r="EH130" s="703"/>
      <c r="EI130" s="703"/>
      <c r="EJ130" s="703"/>
      <c r="EK130" s="703"/>
      <c r="EL130" s="703"/>
      <c r="EM130" s="703"/>
      <c r="EN130" s="703"/>
      <c r="EO130" s="703"/>
      <c r="EP130" s="703"/>
      <c r="EQ130" s="703"/>
      <c r="ER130" s="703"/>
      <c r="ES130" s="703"/>
      <c r="ET130" s="703"/>
      <c r="EU130" s="703"/>
      <c r="EV130" s="703"/>
      <c r="EW130" s="703"/>
      <c r="EX130" s="703"/>
      <c r="EY130" s="703"/>
      <c r="EZ130" s="703"/>
      <c r="FA130" s="703"/>
      <c r="FB130" s="703"/>
      <c r="FC130" s="703"/>
      <c r="FD130" s="703"/>
      <c r="FE130" s="703"/>
      <c r="FF130" s="703"/>
      <c r="FG130" s="703"/>
      <c r="FH130" s="703"/>
      <c r="FI130" s="703"/>
      <c r="FJ130" s="703"/>
      <c r="FK130" s="703"/>
      <c r="FL130" s="703"/>
      <c r="FM130" s="703"/>
      <c r="FN130" s="703"/>
      <c r="FO130" s="703"/>
      <c r="FP130" s="703"/>
      <c r="FQ130" s="703"/>
      <c r="FR130" s="703"/>
      <c r="FS130" s="703"/>
      <c r="FT130" s="703"/>
      <c r="FU130" s="703"/>
      <c r="FV130" s="703"/>
      <c r="FW130" s="703"/>
      <c r="FX130" s="703"/>
      <c r="FY130" s="704"/>
    </row>
    <row r="131" spans="1:181" s="705" customFormat="1" ht="14.25" customHeight="1">
      <c r="A131" s="770"/>
      <c r="B131" s="772"/>
      <c r="C131" s="714"/>
      <c r="D131" s="716"/>
      <c r="E131" s="713"/>
      <c r="F131" s="692"/>
      <c r="G131" s="692"/>
      <c r="H131" s="713"/>
      <c r="I131" s="711"/>
      <c r="J131" s="703"/>
      <c r="K131" s="712"/>
      <c r="L131" s="703"/>
      <c r="M131" s="703"/>
      <c r="N131" s="703"/>
      <c r="O131" s="703"/>
      <c r="P131" s="703"/>
      <c r="Q131" s="703"/>
      <c r="R131" s="703"/>
      <c r="S131" s="703"/>
      <c r="T131" s="703"/>
      <c r="U131" s="703"/>
      <c r="V131" s="703"/>
      <c r="W131" s="703"/>
      <c r="X131" s="703"/>
      <c r="Y131" s="703"/>
      <c r="Z131" s="703"/>
      <c r="AA131" s="703"/>
      <c r="AB131" s="703"/>
      <c r="AC131" s="703"/>
      <c r="AD131" s="703"/>
      <c r="AE131" s="703"/>
      <c r="AF131" s="703"/>
      <c r="AG131" s="703"/>
      <c r="AH131" s="703"/>
      <c r="AI131" s="703"/>
      <c r="AJ131" s="703"/>
      <c r="AK131" s="703"/>
      <c r="AL131" s="703"/>
      <c r="AM131" s="703"/>
      <c r="AN131" s="703"/>
      <c r="AO131" s="703"/>
      <c r="AP131" s="703"/>
      <c r="AQ131" s="703"/>
      <c r="AR131" s="703"/>
      <c r="AS131" s="703"/>
      <c r="AT131" s="703"/>
      <c r="AU131" s="703"/>
      <c r="AV131" s="703"/>
      <c r="AW131" s="703"/>
      <c r="AX131" s="703"/>
      <c r="AY131" s="703"/>
      <c r="AZ131" s="703"/>
      <c r="BA131" s="703"/>
      <c r="BB131" s="703"/>
      <c r="BC131" s="703"/>
      <c r="BD131" s="703"/>
      <c r="BE131" s="703"/>
      <c r="BF131" s="703"/>
      <c r="BG131" s="703"/>
      <c r="BH131" s="703"/>
      <c r="BI131" s="703"/>
      <c r="BJ131" s="703"/>
      <c r="BK131" s="703"/>
      <c r="BL131" s="703"/>
      <c r="BM131" s="703"/>
      <c r="BN131" s="703"/>
      <c r="BO131" s="703"/>
      <c r="BP131" s="703"/>
      <c r="BQ131" s="703"/>
      <c r="BR131" s="703"/>
      <c r="BS131" s="703"/>
      <c r="BT131" s="703"/>
      <c r="BU131" s="703"/>
      <c r="BV131" s="703"/>
      <c r="BW131" s="703"/>
      <c r="BX131" s="703"/>
      <c r="BY131" s="703"/>
      <c r="BZ131" s="703"/>
      <c r="CA131" s="703"/>
      <c r="CB131" s="703"/>
      <c r="CC131" s="703"/>
      <c r="CD131" s="703"/>
      <c r="CE131" s="703"/>
      <c r="CF131" s="703"/>
      <c r="CG131" s="703"/>
      <c r="CH131" s="703"/>
      <c r="CI131" s="703"/>
      <c r="CJ131" s="703"/>
      <c r="CK131" s="703"/>
      <c r="CL131" s="703"/>
      <c r="CM131" s="703"/>
      <c r="CN131" s="703"/>
      <c r="CO131" s="703"/>
      <c r="CP131" s="703"/>
      <c r="CQ131" s="703"/>
      <c r="CR131" s="703"/>
      <c r="CS131" s="703"/>
      <c r="CT131" s="703"/>
      <c r="CU131" s="703"/>
      <c r="CV131" s="703"/>
      <c r="CW131" s="703"/>
      <c r="CX131" s="703"/>
      <c r="CY131" s="703"/>
      <c r="CZ131" s="703"/>
      <c r="DA131" s="703"/>
      <c r="DB131" s="703"/>
      <c r="DC131" s="703"/>
      <c r="DD131" s="703"/>
      <c r="DE131" s="703"/>
      <c r="DF131" s="703"/>
      <c r="DG131" s="703"/>
      <c r="DH131" s="703"/>
      <c r="DI131" s="703"/>
      <c r="DJ131" s="703"/>
      <c r="DK131" s="703"/>
      <c r="DL131" s="703"/>
      <c r="DM131" s="703"/>
      <c r="DN131" s="703"/>
      <c r="DO131" s="703"/>
      <c r="DP131" s="703"/>
      <c r="DQ131" s="703"/>
      <c r="DR131" s="703"/>
      <c r="DS131" s="703"/>
      <c r="DT131" s="703"/>
      <c r="DU131" s="703"/>
      <c r="DV131" s="703"/>
      <c r="DW131" s="703"/>
      <c r="DX131" s="703"/>
      <c r="DY131" s="703"/>
      <c r="DZ131" s="703"/>
      <c r="EA131" s="703"/>
      <c r="EB131" s="703"/>
      <c r="EC131" s="703"/>
      <c r="ED131" s="703"/>
      <c r="EE131" s="703"/>
      <c r="EF131" s="703"/>
      <c r="EG131" s="703"/>
      <c r="EH131" s="703"/>
      <c r="EI131" s="703"/>
      <c r="EJ131" s="703"/>
      <c r="EK131" s="703"/>
      <c r="EL131" s="703"/>
      <c r="EM131" s="703"/>
      <c r="EN131" s="703"/>
      <c r="EO131" s="703"/>
      <c r="EP131" s="703"/>
      <c r="EQ131" s="703"/>
      <c r="ER131" s="703"/>
      <c r="ES131" s="703"/>
      <c r="ET131" s="703"/>
      <c r="EU131" s="703"/>
      <c r="EV131" s="703"/>
      <c r="EW131" s="703"/>
      <c r="EX131" s="703"/>
      <c r="EY131" s="703"/>
      <c r="EZ131" s="703"/>
      <c r="FA131" s="703"/>
      <c r="FB131" s="703"/>
      <c r="FC131" s="703"/>
      <c r="FD131" s="703"/>
      <c r="FE131" s="703"/>
      <c r="FF131" s="703"/>
      <c r="FG131" s="703"/>
      <c r="FH131" s="703"/>
      <c r="FI131" s="703"/>
      <c r="FJ131" s="703"/>
      <c r="FK131" s="703"/>
      <c r="FL131" s="703"/>
      <c r="FM131" s="703"/>
      <c r="FN131" s="703"/>
      <c r="FO131" s="703"/>
      <c r="FP131" s="703"/>
      <c r="FQ131" s="703"/>
      <c r="FR131" s="703"/>
      <c r="FS131" s="703"/>
      <c r="FT131" s="703"/>
      <c r="FU131" s="703"/>
      <c r="FV131" s="703"/>
      <c r="FW131" s="703"/>
      <c r="FX131" s="703"/>
      <c r="FY131" s="704"/>
    </row>
    <row r="132" spans="1:181" s="705" customFormat="1" ht="14.25" customHeight="1">
      <c r="A132" s="770"/>
      <c r="B132" s="772"/>
      <c r="C132" s="714"/>
      <c r="D132" s="716"/>
      <c r="E132" s="713"/>
      <c r="F132" s="692"/>
      <c r="G132" s="692"/>
      <c r="H132" s="713"/>
      <c r="I132" s="703"/>
      <c r="J132" s="703"/>
      <c r="K132" s="717"/>
      <c r="L132" s="703"/>
      <c r="M132" s="703"/>
      <c r="N132" s="703"/>
      <c r="O132" s="703"/>
      <c r="P132" s="703"/>
      <c r="Q132" s="703"/>
      <c r="R132" s="703"/>
      <c r="S132" s="703"/>
      <c r="T132" s="703"/>
      <c r="U132" s="703"/>
      <c r="V132" s="703"/>
      <c r="W132" s="703"/>
      <c r="X132" s="703"/>
      <c r="Y132" s="703"/>
      <c r="Z132" s="703"/>
      <c r="AA132" s="703"/>
      <c r="AB132" s="703"/>
      <c r="AC132" s="703"/>
      <c r="AD132" s="703"/>
      <c r="AE132" s="703"/>
      <c r="AF132" s="703"/>
      <c r="AG132" s="703"/>
      <c r="AH132" s="703"/>
      <c r="AI132" s="703"/>
      <c r="AJ132" s="703"/>
      <c r="AK132" s="703"/>
      <c r="AL132" s="703"/>
      <c r="AM132" s="703"/>
      <c r="AN132" s="703"/>
      <c r="AO132" s="703"/>
      <c r="AP132" s="703"/>
      <c r="AQ132" s="703"/>
      <c r="AR132" s="703"/>
      <c r="AS132" s="703"/>
      <c r="AT132" s="703"/>
      <c r="AU132" s="703"/>
      <c r="AV132" s="703"/>
      <c r="AW132" s="703"/>
      <c r="AX132" s="703"/>
      <c r="AY132" s="703"/>
      <c r="AZ132" s="703"/>
      <c r="BA132" s="703"/>
      <c r="BB132" s="703"/>
      <c r="BC132" s="703"/>
      <c r="BD132" s="703"/>
      <c r="BE132" s="703"/>
      <c r="BF132" s="703"/>
      <c r="BG132" s="703"/>
      <c r="BH132" s="703"/>
      <c r="BI132" s="703"/>
      <c r="BJ132" s="703"/>
      <c r="BK132" s="703"/>
      <c r="BL132" s="703"/>
      <c r="BM132" s="703"/>
      <c r="BN132" s="703"/>
      <c r="BO132" s="703"/>
      <c r="BP132" s="703"/>
      <c r="BQ132" s="703"/>
      <c r="BR132" s="703"/>
      <c r="BS132" s="703"/>
      <c r="BT132" s="703"/>
      <c r="BU132" s="703"/>
      <c r="BV132" s="703"/>
      <c r="BW132" s="703"/>
      <c r="BX132" s="703"/>
      <c r="BY132" s="703"/>
      <c r="BZ132" s="703"/>
      <c r="CA132" s="703"/>
      <c r="CB132" s="703"/>
      <c r="CC132" s="703"/>
      <c r="CD132" s="703"/>
      <c r="CE132" s="703"/>
      <c r="CF132" s="703"/>
      <c r="CG132" s="703"/>
      <c r="CH132" s="703"/>
      <c r="CI132" s="703"/>
      <c r="CJ132" s="703"/>
      <c r="CK132" s="703"/>
      <c r="CL132" s="703"/>
      <c r="CM132" s="703"/>
      <c r="CN132" s="703"/>
      <c r="CO132" s="703"/>
      <c r="CP132" s="703"/>
      <c r="CQ132" s="703"/>
      <c r="CR132" s="703"/>
      <c r="CS132" s="703"/>
      <c r="CT132" s="703"/>
      <c r="CU132" s="703"/>
      <c r="CV132" s="703"/>
      <c r="CW132" s="703"/>
      <c r="CX132" s="703"/>
      <c r="CY132" s="703"/>
      <c r="CZ132" s="703"/>
      <c r="DA132" s="703"/>
      <c r="DB132" s="703"/>
      <c r="DC132" s="703"/>
      <c r="DD132" s="703"/>
      <c r="DE132" s="703"/>
      <c r="DF132" s="703"/>
      <c r="DG132" s="703"/>
      <c r="DH132" s="703"/>
      <c r="DI132" s="703"/>
      <c r="DJ132" s="703"/>
      <c r="DK132" s="703"/>
      <c r="DL132" s="703"/>
      <c r="DM132" s="703"/>
      <c r="DN132" s="703"/>
      <c r="DO132" s="703"/>
      <c r="DP132" s="703"/>
      <c r="DQ132" s="703"/>
      <c r="DR132" s="703"/>
      <c r="DS132" s="703"/>
      <c r="DT132" s="703"/>
      <c r="DU132" s="703"/>
      <c r="DV132" s="703"/>
      <c r="DW132" s="703"/>
      <c r="DX132" s="703"/>
      <c r="DY132" s="703"/>
      <c r="DZ132" s="703"/>
      <c r="EA132" s="703"/>
      <c r="EB132" s="703"/>
      <c r="EC132" s="703"/>
      <c r="ED132" s="703"/>
      <c r="EE132" s="703"/>
      <c r="EF132" s="703"/>
      <c r="EG132" s="703"/>
      <c r="EH132" s="703"/>
      <c r="EI132" s="703"/>
      <c r="EJ132" s="703"/>
      <c r="EK132" s="703"/>
      <c r="EL132" s="703"/>
      <c r="EM132" s="703"/>
      <c r="EN132" s="703"/>
      <c r="EO132" s="703"/>
      <c r="EP132" s="703"/>
      <c r="EQ132" s="703"/>
      <c r="ER132" s="703"/>
      <c r="ES132" s="703"/>
      <c r="ET132" s="703"/>
      <c r="EU132" s="703"/>
      <c r="EV132" s="703"/>
      <c r="EW132" s="703"/>
      <c r="EX132" s="703"/>
      <c r="EY132" s="703"/>
      <c r="EZ132" s="703"/>
      <c r="FA132" s="703"/>
      <c r="FB132" s="703"/>
      <c r="FC132" s="703"/>
      <c r="FD132" s="703"/>
      <c r="FE132" s="703"/>
      <c r="FF132" s="703"/>
      <c r="FG132" s="703"/>
      <c r="FH132" s="703"/>
      <c r="FI132" s="703"/>
      <c r="FJ132" s="703"/>
      <c r="FK132" s="703"/>
      <c r="FL132" s="703"/>
      <c r="FM132" s="703"/>
      <c r="FN132" s="703"/>
      <c r="FO132" s="703"/>
      <c r="FP132" s="703"/>
      <c r="FQ132" s="703"/>
      <c r="FR132" s="703"/>
      <c r="FS132" s="703"/>
      <c r="FT132" s="703"/>
      <c r="FU132" s="703"/>
      <c r="FV132" s="703"/>
      <c r="FW132" s="703"/>
      <c r="FX132" s="703"/>
      <c r="FY132" s="704"/>
    </row>
    <row r="133" spans="1:181" s="705" customFormat="1" ht="14.25" customHeight="1">
      <c r="A133" s="770"/>
      <c r="B133" s="772"/>
      <c r="C133" s="696"/>
      <c r="D133" s="703"/>
      <c r="E133" s="713"/>
      <c r="F133" s="692"/>
      <c r="G133" s="692"/>
      <c r="H133" s="713"/>
      <c r="I133" s="703"/>
      <c r="J133" s="703"/>
      <c r="K133" s="717"/>
      <c r="L133" s="703"/>
      <c r="M133" s="703"/>
      <c r="N133" s="703"/>
      <c r="O133" s="703"/>
      <c r="P133" s="703"/>
      <c r="Q133" s="703"/>
      <c r="R133" s="703"/>
      <c r="S133" s="703"/>
      <c r="T133" s="703"/>
      <c r="U133" s="703"/>
      <c r="V133" s="703"/>
      <c r="W133" s="703"/>
      <c r="X133" s="703"/>
      <c r="Y133" s="703"/>
      <c r="Z133" s="703"/>
      <c r="AA133" s="703"/>
      <c r="AB133" s="703"/>
      <c r="AC133" s="703"/>
      <c r="AD133" s="703"/>
      <c r="AE133" s="703"/>
      <c r="AF133" s="703"/>
      <c r="AG133" s="703"/>
      <c r="AH133" s="703"/>
      <c r="AI133" s="703"/>
      <c r="AJ133" s="703"/>
      <c r="AK133" s="703"/>
      <c r="AL133" s="703"/>
      <c r="AM133" s="703"/>
      <c r="AN133" s="703"/>
      <c r="AO133" s="703"/>
      <c r="AP133" s="703"/>
      <c r="AQ133" s="703"/>
      <c r="AR133" s="703"/>
      <c r="AS133" s="703"/>
      <c r="AT133" s="703"/>
      <c r="AU133" s="703"/>
      <c r="AV133" s="703"/>
      <c r="AW133" s="703"/>
      <c r="AX133" s="703"/>
      <c r="AY133" s="703"/>
      <c r="AZ133" s="703"/>
      <c r="BA133" s="703"/>
      <c r="BB133" s="703"/>
      <c r="BC133" s="703"/>
      <c r="BD133" s="703"/>
      <c r="BE133" s="703"/>
      <c r="BF133" s="703"/>
      <c r="BG133" s="703"/>
      <c r="BH133" s="703"/>
      <c r="BI133" s="703"/>
      <c r="BJ133" s="703"/>
      <c r="BK133" s="703"/>
      <c r="BL133" s="703"/>
      <c r="BM133" s="703"/>
      <c r="BN133" s="703"/>
      <c r="BO133" s="703"/>
      <c r="BP133" s="703"/>
      <c r="BQ133" s="703"/>
      <c r="BR133" s="703"/>
      <c r="BS133" s="703"/>
      <c r="BT133" s="703"/>
      <c r="BU133" s="703"/>
      <c r="BV133" s="703"/>
      <c r="BW133" s="703"/>
      <c r="BX133" s="703"/>
      <c r="BY133" s="703"/>
      <c r="BZ133" s="703"/>
      <c r="CA133" s="703"/>
      <c r="CB133" s="703"/>
      <c r="CC133" s="703"/>
      <c r="CD133" s="703"/>
      <c r="CE133" s="703"/>
      <c r="CF133" s="703"/>
      <c r="CG133" s="703"/>
      <c r="CH133" s="703"/>
      <c r="CI133" s="703"/>
      <c r="CJ133" s="703"/>
      <c r="CK133" s="703"/>
      <c r="CL133" s="703"/>
      <c r="CM133" s="703"/>
      <c r="CN133" s="703"/>
      <c r="CO133" s="703"/>
      <c r="CP133" s="703"/>
      <c r="CQ133" s="703"/>
      <c r="CR133" s="703"/>
      <c r="CS133" s="703"/>
      <c r="CT133" s="703"/>
      <c r="CU133" s="703"/>
      <c r="CV133" s="703"/>
      <c r="CW133" s="703"/>
      <c r="CX133" s="703"/>
      <c r="CY133" s="703"/>
      <c r="CZ133" s="703"/>
      <c r="DA133" s="703"/>
      <c r="DB133" s="703"/>
      <c r="DC133" s="703"/>
      <c r="DD133" s="703"/>
      <c r="DE133" s="703"/>
      <c r="DF133" s="703"/>
      <c r="DG133" s="703"/>
      <c r="DH133" s="703"/>
      <c r="DI133" s="703"/>
      <c r="DJ133" s="703"/>
      <c r="DK133" s="703"/>
      <c r="DL133" s="703"/>
      <c r="DM133" s="703"/>
      <c r="DN133" s="703"/>
      <c r="DO133" s="703"/>
      <c r="DP133" s="703"/>
      <c r="DQ133" s="703"/>
      <c r="DR133" s="703"/>
      <c r="DS133" s="703"/>
      <c r="DT133" s="703"/>
      <c r="DU133" s="703"/>
      <c r="DV133" s="703"/>
      <c r="DW133" s="703"/>
      <c r="DX133" s="703"/>
      <c r="DY133" s="703"/>
      <c r="DZ133" s="703"/>
      <c r="EA133" s="703"/>
      <c r="EB133" s="703"/>
      <c r="EC133" s="703"/>
      <c r="ED133" s="703"/>
      <c r="EE133" s="703"/>
      <c r="EF133" s="703"/>
      <c r="EG133" s="703"/>
      <c r="EH133" s="703"/>
      <c r="EI133" s="703"/>
      <c r="EJ133" s="703"/>
      <c r="EK133" s="703"/>
      <c r="EL133" s="703"/>
      <c r="EM133" s="703"/>
      <c r="EN133" s="703"/>
      <c r="EO133" s="703"/>
      <c r="EP133" s="703"/>
      <c r="EQ133" s="703"/>
      <c r="ER133" s="703"/>
      <c r="ES133" s="703"/>
      <c r="ET133" s="703"/>
      <c r="EU133" s="703"/>
      <c r="EV133" s="703"/>
      <c r="EW133" s="703"/>
      <c r="EX133" s="703"/>
      <c r="EY133" s="703"/>
      <c r="EZ133" s="703"/>
      <c r="FA133" s="703"/>
      <c r="FB133" s="703"/>
      <c r="FC133" s="703"/>
      <c r="FD133" s="703"/>
      <c r="FE133" s="703"/>
      <c r="FF133" s="703"/>
      <c r="FG133" s="703"/>
      <c r="FH133" s="703"/>
      <c r="FI133" s="703"/>
      <c r="FJ133" s="703"/>
      <c r="FK133" s="703"/>
      <c r="FL133" s="703"/>
      <c r="FM133" s="703"/>
      <c r="FN133" s="703"/>
      <c r="FO133" s="703"/>
      <c r="FP133" s="703"/>
      <c r="FQ133" s="703"/>
      <c r="FR133" s="703"/>
      <c r="FS133" s="703"/>
      <c r="FT133" s="703"/>
      <c r="FU133" s="703"/>
      <c r="FV133" s="703"/>
      <c r="FW133" s="703"/>
      <c r="FX133" s="703"/>
      <c r="FY133" s="704"/>
    </row>
    <row r="134" spans="1:181" s="705" customFormat="1" ht="14.25" customHeight="1">
      <c r="A134" s="770"/>
      <c r="B134" s="772"/>
      <c r="C134" s="714"/>
      <c r="D134" s="703"/>
      <c r="E134" s="713"/>
      <c r="F134" s="692"/>
      <c r="G134" s="692"/>
      <c r="H134" s="713"/>
      <c r="I134" s="703"/>
      <c r="J134" s="703"/>
      <c r="K134" s="717"/>
      <c r="L134" s="703"/>
      <c r="M134" s="703"/>
      <c r="N134" s="703"/>
      <c r="O134" s="703"/>
      <c r="P134" s="703"/>
      <c r="Q134" s="703"/>
      <c r="R134" s="703"/>
      <c r="S134" s="703"/>
      <c r="T134" s="703"/>
      <c r="U134" s="703"/>
      <c r="V134" s="703"/>
      <c r="W134" s="703"/>
      <c r="X134" s="703"/>
      <c r="Y134" s="703"/>
      <c r="Z134" s="703"/>
      <c r="AA134" s="703"/>
      <c r="AB134" s="703"/>
      <c r="AC134" s="703"/>
      <c r="AD134" s="703"/>
      <c r="AE134" s="703"/>
      <c r="AF134" s="703"/>
      <c r="AG134" s="703"/>
      <c r="AH134" s="703"/>
      <c r="AI134" s="703"/>
      <c r="AJ134" s="703"/>
      <c r="AK134" s="703"/>
      <c r="AL134" s="703"/>
      <c r="AM134" s="703"/>
      <c r="AN134" s="703"/>
      <c r="AO134" s="703"/>
      <c r="AP134" s="703"/>
      <c r="AQ134" s="703"/>
      <c r="AR134" s="703"/>
      <c r="AS134" s="703"/>
      <c r="AT134" s="703"/>
      <c r="AU134" s="703"/>
      <c r="AV134" s="703"/>
      <c r="AW134" s="703"/>
      <c r="AX134" s="703"/>
      <c r="AY134" s="703"/>
      <c r="AZ134" s="703"/>
      <c r="BA134" s="703"/>
      <c r="BB134" s="703"/>
      <c r="BC134" s="703"/>
      <c r="BD134" s="703"/>
      <c r="BE134" s="703"/>
      <c r="BF134" s="703"/>
      <c r="BG134" s="703"/>
      <c r="BH134" s="703"/>
      <c r="BI134" s="703"/>
      <c r="BJ134" s="703"/>
      <c r="BK134" s="703"/>
      <c r="BL134" s="703"/>
      <c r="BM134" s="703"/>
      <c r="BN134" s="703"/>
      <c r="BO134" s="703"/>
      <c r="BP134" s="703"/>
      <c r="BQ134" s="703"/>
      <c r="BR134" s="703"/>
      <c r="BS134" s="703"/>
      <c r="BT134" s="703"/>
      <c r="BU134" s="703"/>
      <c r="BV134" s="703"/>
      <c r="BW134" s="703"/>
      <c r="BX134" s="703"/>
      <c r="BY134" s="703"/>
      <c r="BZ134" s="703"/>
      <c r="CA134" s="703"/>
      <c r="CB134" s="703"/>
      <c r="CC134" s="703"/>
      <c r="CD134" s="703"/>
      <c r="CE134" s="703"/>
      <c r="CF134" s="703"/>
      <c r="CG134" s="703"/>
      <c r="CH134" s="703"/>
      <c r="CI134" s="703"/>
      <c r="CJ134" s="703"/>
      <c r="CK134" s="703"/>
      <c r="CL134" s="703"/>
      <c r="CM134" s="703"/>
      <c r="CN134" s="703"/>
      <c r="CO134" s="703"/>
      <c r="CP134" s="703"/>
      <c r="CQ134" s="703"/>
      <c r="CR134" s="703"/>
      <c r="CS134" s="703"/>
      <c r="CT134" s="703"/>
      <c r="CU134" s="703"/>
      <c r="CV134" s="703"/>
      <c r="CW134" s="703"/>
      <c r="CX134" s="703"/>
      <c r="CY134" s="703"/>
      <c r="CZ134" s="703"/>
      <c r="DA134" s="703"/>
      <c r="DB134" s="703"/>
      <c r="DC134" s="703"/>
      <c r="DD134" s="703"/>
      <c r="DE134" s="703"/>
      <c r="DF134" s="703"/>
      <c r="DG134" s="703"/>
      <c r="DH134" s="703"/>
      <c r="DI134" s="703"/>
      <c r="DJ134" s="703"/>
      <c r="DK134" s="703"/>
      <c r="DL134" s="703"/>
      <c r="DM134" s="703"/>
      <c r="DN134" s="703"/>
      <c r="DO134" s="703"/>
      <c r="DP134" s="703"/>
      <c r="DQ134" s="703"/>
      <c r="DR134" s="703"/>
      <c r="DS134" s="703"/>
      <c r="DT134" s="703"/>
      <c r="DU134" s="703"/>
      <c r="DV134" s="703"/>
      <c r="DW134" s="703"/>
      <c r="DX134" s="703"/>
      <c r="DY134" s="703"/>
      <c r="DZ134" s="703"/>
      <c r="EA134" s="703"/>
      <c r="EB134" s="703"/>
      <c r="EC134" s="703"/>
      <c r="ED134" s="703"/>
      <c r="EE134" s="703"/>
      <c r="EF134" s="703"/>
      <c r="EG134" s="703"/>
      <c r="EH134" s="703"/>
      <c r="EI134" s="703"/>
      <c r="EJ134" s="703"/>
      <c r="EK134" s="703"/>
      <c r="EL134" s="703"/>
      <c r="EM134" s="703"/>
      <c r="EN134" s="703"/>
      <c r="EO134" s="703"/>
      <c r="EP134" s="703"/>
      <c r="EQ134" s="703"/>
      <c r="ER134" s="703"/>
      <c r="ES134" s="703"/>
      <c r="ET134" s="703"/>
      <c r="EU134" s="703"/>
      <c r="EV134" s="703"/>
      <c r="EW134" s="703"/>
      <c r="EX134" s="703"/>
      <c r="EY134" s="703"/>
      <c r="EZ134" s="703"/>
      <c r="FA134" s="703"/>
      <c r="FB134" s="703"/>
      <c r="FC134" s="703"/>
      <c r="FD134" s="703"/>
      <c r="FE134" s="703"/>
      <c r="FF134" s="703"/>
      <c r="FG134" s="703"/>
      <c r="FH134" s="703"/>
      <c r="FI134" s="703"/>
      <c r="FJ134" s="703"/>
      <c r="FK134" s="703"/>
      <c r="FL134" s="703"/>
      <c r="FM134" s="703"/>
      <c r="FN134" s="703"/>
      <c r="FO134" s="703"/>
      <c r="FP134" s="703"/>
      <c r="FQ134" s="703"/>
      <c r="FR134" s="703"/>
      <c r="FS134" s="703"/>
      <c r="FT134" s="703"/>
      <c r="FU134" s="703"/>
      <c r="FV134" s="703"/>
      <c r="FW134" s="703"/>
      <c r="FX134" s="703"/>
      <c r="FY134" s="704"/>
    </row>
    <row r="135" spans="1:181" s="705" customFormat="1" ht="14.25" customHeight="1">
      <c r="A135" s="770"/>
      <c r="B135" s="772"/>
      <c r="C135" s="714"/>
      <c r="D135" s="703"/>
      <c r="E135" s="713"/>
      <c r="F135" s="692"/>
      <c r="G135" s="692"/>
      <c r="H135" s="713"/>
      <c r="I135" s="703"/>
      <c r="J135" s="703"/>
      <c r="K135" s="717"/>
      <c r="L135" s="703"/>
      <c r="M135" s="703"/>
      <c r="N135" s="703"/>
      <c r="O135" s="703"/>
      <c r="P135" s="703"/>
      <c r="Q135" s="703"/>
      <c r="R135" s="703"/>
      <c r="S135" s="703"/>
      <c r="T135" s="703"/>
      <c r="U135" s="703"/>
      <c r="V135" s="703"/>
      <c r="W135" s="703"/>
      <c r="X135" s="703"/>
      <c r="Y135" s="703"/>
      <c r="Z135" s="703"/>
      <c r="AA135" s="703"/>
      <c r="AB135" s="703"/>
      <c r="AC135" s="703"/>
      <c r="AD135" s="703"/>
      <c r="AE135" s="703"/>
      <c r="AF135" s="703"/>
      <c r="AG135" s="703"/>
      <c r="AH135" s="703"/>
      <c r="AI135" s="703"/>
      <c r="AJ135" s="703"/>
      <c r="AK135" s="703"/>
      <c r="AL135" s="703"/>
      <c r="AM135" s="703"/>
      <c r="AN135" s="703"/>
      <c r="AO135" s="703"/>
      <c r="AP135" s="703"/>
      <c r="AQ135" s="703"/>
      <c r="AR135" s="703"/>
      <c r="AS135" s="703"/>
      <c r="AT135" s="703"/>
      <c r="AU135" s="703"/>
      <c r="AV135" s="703"/>
      <c r="AW135" s="703"/>
      <c r="AX135" s="703"/>
      <c r="AY135" s="703"/>
      <c r="AZ135" s="703"/>
      <c r="BA135" s="703"/>
      <c r="BB135" s="703"/>
      <c r="BC135" s="703"/>
      <c r="BD135" s="703"/>
      <c r="BE135" s="703"/>
      <c r="BF135" s="703"/>
      <c r="BG135" s="703"/>
      <c r="BH135" s="703"/>
      <c r="BI135" s="703"/>
      <c r="BJ135" s="703"/>
      <c r="BK135" s="703"/>
      <c r="BL135" s="703"/>
      <c r="BM135" s="703"/>
      <c r="BN135" s="703"/>
      <c r="BO135" s="703"/>
      <c r="BP135" s="703"/>
      <c r="BQ135" s="703"/>
      <c r="BR135" s="703"/>
      <c r="BS135" s="703"/>
      <c r="BT135" s="703"/>
      <c r="BU135" s="703"/>
      <c r="BV135" s="703"/>
      <c r="BW135" s="703"/>
      <c r="BX135" s="703"/>
      <c r="BY135" s="703"/>
      <c r="BZ135" s="703"/>
      <c r="CA135" s="703"/>
      <c r="CB135" s="703"/>
      <c r="CC135" s="703"/>
      <c r="CD135" s="703"/>
      <c r="CE135" s="703"/>
      <c r="CF135" s="703"/>
      <c r="CG135" s="703"/>
      <c r="CH135" s="703"/>
      <c r="CI135" s="703"/>
      <c r="CJ135" s="703"/>
      <c r="CK135" s="703"/>
      <c r="CL135" s="703"/>
      <c r="CM135" s="703"/>
      <c r="CN135" s="703"/>
      <c r="CO135" s="703"/>
      <c r="CP135" s="703"/>
      <c r="CQ135" s="703"/>
      <c r="CR135" s="703"/>
      <c r="CS135" s="703"/>
      <c r="CT135" s="703"/>
      <c r="CU135" s="703"/>
      <c r="CV135" s="703"/>
      <c r="CW135" s="703"/>
      <c r="CX135" s="703"/>
      <c r="CY135" s="703"/>
      <c r="CZ135" s="703"/>
      <c r="DA135" s="703"/>
      <c r="DB135" s="703"/>
      <c r="DC135" s="703"/>
      <c r="DD135" s="703"/>
      <c r="DE135" s="703"/>
      <c r="DF135" s="703"/>
      <c r="DG135" s="703"/>
      <c r="DH135" s="703"/>
      <c r="DI135" s="703"/>
      <c r="DJ135" s="703"/>
      <c r="DK135" s="703"/>
      <c r="DL135" s="703"/>
      <c r="DM135" s="703"/>
      <c r="DN135" s="703"/>
      <c r="DO135" s="703"/>
      <c r="DP135" s="703"/>
      <c r="DQ135" s="703"/>
      <c r="DR135" s="703"/>
      <c r="DS135" s="703"/>
      <c r="DT135" s="703"/>
      <c r="DU135" s="703"/>
      <c r="DV135" s="703"/>
      <c r="DW135" s="703"/>
      <c r="DX135" s="703"/>
      <c r="DY135" s="703"/>
      <c r="DZ135" s="703"/>
      <c r="EA135" s="703"/>
      <c r="EB135" s="703"/>
      <c r="EC135" s="703"/>
      <c r="ED135" s="703"/>
      <c r="EE135" s="703"/>
      <c r="EF135" s="703"/>
      <c r="EG135" s="703"/>
      <c r="EH135" s="703"/>
      <c r="EI135" s="703"/>
      <c r="EJ135" s="703"/>
      <c r="EK135" s="703"/>
      <c r="EL135" s="703"/>
      <c r="EM135" s="703"/>
      <c r="EN135" s="703"/>
      <c r="EO135" s="703"/>
      <c r="EP135" s="703"/>
      <c r="EQ135" s="703"/>
      <c r="ER135" s="703"/>
      <c r="ES135" s="703"/>
      <c r="ET135" s="703"/>
      <c r="EU135" s="703"/>
      <c r="EV135" s="703"/>
      <c r="EW135" s="703"/>
      <c r="EX135" s="703"/>
      <c r="EY135" s="703"/>
      <c r="EZ135" s="703"/>
      <c r="FA135" s="703"/>
      <c r="FB135" s="703"/>
      <c r="FC135" s="703"/>
      <c r="FD135" s="703"/>
      <c r="FE135" s="703"/>
      <c r="FF135" s="703"/>
      <c r="FG135" s="703"/>
      <c r="FH135" s="703"/>
      <c r="FI135" s="703"/>
      <c r="FJ135" s="703"/>
      <c r="FK135" s="703"/>
      <c r="FL135" s="703"/>
      <c r="FM135" s="703"/>
      <c r="FN135" s="703"/>
      <c r="FO135" s="703"/>
      <c r="FP135" s="703"/>
      <c r="FQ135" s="703"/>
      <c r="FR135" s="703"/>
      <c r="FS135" s="703"/>
      <c r="FT135" s="703"/>
      <c r="FU135" s="703"/>
      <c r="FV135" s="703"/>
      <c r="FW135" s="703"/>
      <c r="FX135" s="703"/>
      <c r="FY135" s="704"/>
    </row>
    <row r="136" spans="1:181" s="705" customFormat="1" ht="14.25" customHeight="1">
      <c r="A136" s="770"/>
      <c r="B136" s="772"/>
      <c r="C136" s="714"/>
      <c r="D136" s="703"/>
      <c r="E136" s="713"/>
      <c r="F136" s="692"/>
      <c r="G136" s="692"/>
      <c r="H136" s="713"/>
      <c r="I136" s="703"/>
      <c r="J136" s="703"/>
      <c r="K136" s="717"/>
      <c r="L136" s="703"/>
      <c r="M136" s="703"/>
      <c r="N136" s="703"/>
      <c r="O136" s="703"/>
      <c r="P136" s="703"/>
      <c r="Q136" s="703"/>
      <c r="R136" s="703"/>
      <c r="S136" s="703"/>
      <c r="T136" s="703"/>
      <c r="U136" s="703"/>
      <c r="V136" s="703"/>
      <c r="W136" s="703"/>
      <c r="X136" s="703"/>
      <c r="Y136" s="703"/>
      <c r="Z136" s="703"/>
      <c r="AA136" s="703"/>
      <c r="AB136" s="703"/>
      <c r="AC136" s="703"/>
      <c r="AD136" s="703"/>
      <c r="AE136" s="703"/>
      <c r="AF136" s="703"/>
      <c r="AG136" s="703"/>
      <c r="AH136" s="703"/>
      <c r="AI136" s="703"/>
      <c r="AJ136" s="703"/>
      <c r="AK136" s="703"/>
      <c r="AL136" s="703"/>
      <c r="AM136" s="703"/>
      <c r="AN136" s="703"/>
      <c r="AO136" s="703"/>
      <c r="AP136" s="703"/>
      <c r="AQ136" s="703"/>
      <c r="AR136" s="703"/>
      <c r="AS136" s="703"/>
      <c r="AT136" s="703"/>
      <c r="AU136" s="703"/>
      <c r="AV136" s="703"/>
      <c r="AW136" s="703"/>
      <c r="AX136" s="703"/>
      <c r="AY136" s="703"/>
      <c r="AZ136" s="703"/>
      <c r="BA136" s="703"/>
      <c r="BB136" s="703"/>
      <c r="BC136" s="703"/>
      <c r="BD136" s="703"/>
      <c r="BE136" s="703"/>
      <c r="BF136" s="703"/>
      <c r="BG136" s="703"/>
      <c r="BH136" s="703"/>
      <c r="BI136" s="703"/>
      <c r="BJ136" s="703"/>
      <c r="BK136" s="703"/>
      <c r="BL136" s="703"/>
      <c r="BM136" s="703"/>
      <c r="BN136" s="703"/>
      <c r="BO136" s="703"/>
      <c r="BP136" s="703"/>
      <c r="BQ136" s="703"/>
      <c r="BR136" s="703"/>
      <c r="BS136" s="703"/>
      <c r="BT136" s="703"/>
      <c r="BU136" s="703"/>
      <c r="BV136" s="703"/>
      <c r="BW136" s="703"/>
      <c r="BX136" s="703"/>
      <c r="BY136" s="703"/>
      <c r="BZ136" s="703"/>
      <c r="CA136" s="703"/>
      <c r="CB136" s="703"/>
      <c r="CC136" s="703"/>
      <c r="CD136" s="703"/>
      <c r="CE136" s="703"/>
      <c r="CF136" s="703"/>
      <c r="CG136" s="703"/>
      <c r="CH136" s="703"/>
      <c r="CI136" s="703"/>
      <c r="CJ136" s="703"/>
      <c r="CK136" s="703"/>
      <c r="CL136" s="703"/>
      <c r="CM136" s="703"/>
      <c r="CN136" s="703"/>
      <c r="CO136" s="703"/>
      <c r="CP136" s="703"/>
      <c r="CQ136" s="703"/>
      <c r="CR136" s="703"/>
      <c r="CS136" s="703"/>
      <c r="CT136" s="703"/>
      <c r="CU136" s="703"/>
      <c r="CV136" s="703"/>
      <c r="CW136" s="703"/>
      <c r="CX136" s="703"/>
      <c r="CY136" s="703"/>
      <c r="CZ136" s="703"/>
      <c r="DA136" s="703"/>
      <c r="DB136" s="703"/>
      <c r="DC136" s="703"/>
      <c r="DD136" s="703"/>
      <c r="DE136" s="703"/>
      <c r="DF136" s="703"/>
      <c r="DG136" s="703"/>
      <c r="DH136" s="703"/>
      <c r="DI136" s="703"/>
      <c r="DJ136" s="703"/>
      <c r="DK136" s="703"/>
      <c r="DL136" s="703"/>
      <c r="DM136" s="703"/>
      <c r="DN136" s="703"/>
      <c r="DO136" s="703"/>
      <c r="DP136" s="703"/>
      <c r="DQ136" s="703"/>
      <c r="DR136" s="703"/>
      <c r="DS136" s="703"/>
      <c r="DT136" s="703"/>
      <c r="DU136" s="703"/>
      <c r="DV136" s="703"/>
      <c r="DW136" s="703"/>
      <c r="DX136" s="703"/>
      <c r="DY136" s="703"/>
      <c r="DZ136" s="703"/>
      <c r="EA136" s="703"/>
      <c r="EB136" s="703"/>
      <c r="EC136" s="703"/>
      <c r="ED136" s="703"/>
      <c r="EE136" s="703"/>
      <c r="EF136" s="703"/>
      <c r="EG136" s="703"/>
      <c r="EH136" s="703"/>
      <c r="EI136" s="703"/>
      <c r="EJ136" s="703"/>
      <c r="EK136" s="703"/>
      <c r="EL136" s="703"/>
      <c r="EM136" s="703"/>
      <c r="EN136" s="703"/>
      <c r="EO136" s="703"/>
      <c r="EP136" s="703"/>
      <c r="EQ136" s="703"/>
      <c r="ER136" s="703"/>
      <c r="ES136" s="703"/>
      <c r="ET136" s="703"/>
      <c r="EU136" s="703"/>
      <c r="EV136" s="703"/>
      <c r="EW136" s="703"/>
      <c r="EX136" s="703"/>
      <c r="EY136" s="703"/>
      <c r="EZ136" s="703"/>
      <c r="FA136" s="703"/>
      <c r="FB136" s="703"/>
      <c r="FC136" s="703"/>
      <c r="FD136" s="703"/>
      <c r="FE136" s="703"/>
      <c r="FF136" s="703"/>
      <c r="FG136" s="703"/>
      <c r="FH136" s="703"/>
      <c r="FI136" s="703"/>
      <c r="FJ136" s="703"/>
      <c r="FK136" s="703"/>
      <c r="FL136" s="703"/>
      <c r="FM136" s="703"/>
      <c r="FN136" s="703"/>
      <c r="FO136" s="703"/>
      <c r="FP136" s="703"/>
      <c r="FQ136" s="703"/>
      <c r="FR136" s="703"/>
      <c r="FS136" s="703"/>
      <c r="FT136" s="703"/>
      <c r="FU136" s="703"/>
      <c r="FV136" s="703"/>
      <c r="FW136" s="703"/>
      <c r="FX136" s="703"/>
      <c r="FY136" s="704"/>
    </row>
    <row r="137" spans="1:181" s="705" customFormat="1" ht="14.25" customHeight="1">
      <c r="A137" s="770"/>
      <c r="B137" s="772"/>
      <c r="C137" s="714"/>
      <c r="D137" s="703"/>
      <c r="E137" s="713"/>
      <c r="F137" s="692"/>
      <c r="G137" s="692"/>
      <c r="H137" s="713"/>
      <c r="I137" s="703"/>
      <c r="J137" s="703"/>
      <c r="K137" s="717"/>
      <c r="L137" s="703"/>
      <c r="M137" s="703"/>
      <c r="N137" s="703"/>
      <c r="O137" s="703"/>
      <c r="P137" s="703"/>
      <c r="Q137" s="703"/>
      <c r="R137" s="703"/>
      <c r="S137" s="703"/>
      <c r="T137" s="703"/>
      <c r="U137" s="703"/>
      <c r="V137" s="703"/>
      <c r="W137" s="703"/>
      <c r="X137" s="703"/>
      <c r="Y137" s="703"/>
      <c r="Z137" s="703"/>
      <c r="AA137" s="703"/>
      <c r="AB137" s="703"/>
      <c r="AC137" s="703"/>
      <c r="AD137" s="703"/>
      <c r="AE137" s="703"/>
      <c r="AF137" s="703"/>
      <c r="AG137" s="703"/>
      <c r="AH137" s="703"/>
      <c r="AI137" s="703"/>
      <c r="AJ137" s="703"/>
      <c r="AK137" s="703"/>
      <c r="AL137" s="703"/>
      <c r="AM137" s="703"/>
      <c r="AN137" s="703"/>
      <c r="AO137" s="703"/>
      <c r="AP137" s="703"/>
      <c r="AQ137" s="703"/>
      <c r="AR137" s="703"/>
      <c r="AS137" s="703"/>
      <c r="AT137" s="703"/>
      <c r="AU137" s="703"/>
      <c r="AV137" s="703"/>
      <c r="AW137" s="703"/>
      <c r="AX137" s="703"/>
      <c r="AY137" s="703"/>
      <c r="AZ137" s="703"/>
      <c r="BA137" s="703"/>
      <c r="BB137" s="703"/>
      <c r="BC137" s="703"/>
      <c r="BD137" s="703"/>
      <c r="BE137" s="703"/>
      <c r="BF137" s="703"/>
      <c r="BG137" s="703"/>
      <c r="BH137" s="703"/>
      <c r="BI137" s="703"/>
      <c r="BJ137" s="703"/>
      <c r="BK137" s="703"/>
      <c r="BL137" s="703"/>
      <c r="BM137" s="703"/>
      <c r="BN137" s="703"/>
      <c r="BO137" s="703"/>
      <c r="BP137" s="703"/>
      <c r="BQ137" s="703"/>
      <c r="BR137" s="703"/>
      <c r="BS137" s="703"/>
      <c r="BT137" s="703"/>
      <c r="BU137" s="703"/>
      <c r="BV137" s="703"/>
      <c r="BW137" s="703"/>
      <c r="BX137" s="703"/>
      <c r="BY137" s="703"/>
      <c r="BZ137" s="703"/>
      <c r="CA137" s="703"/>
      <c r="CB137" s="703"/>
      <c r="CC137" s="703"/>
      <c r="CD137" s="703"/>
      <c r="CE137" s="703"/>
      <c r="CF137" s="703"/>
      <c r="CG137" s="703"/>
      <c r="CH137" s="703"/>
      <c r="CI137" s="703"/>
      <c r="CJ137" s="703"/>
      <c r="CK137" s="703"/>
      <c r="CL137" s="703"/>
      <c r="CM137" s="703"/>
      <c r="CN137" s="703"/>
      <c r="CO137" s="703"/>
      <c r="CP137" s="703"/>
      <c r="CQ137" s="703"/>
      <c r="CR137" s="703"/>
      <c r="CS137" s="703"/>
      <c r="CT137" s="703"/>
      <c r="CU137" s="703"/>
      <c r="CV137" s="703"/>
      <c r="CW137" s="703"/>
      <c r="CX137" s="703"/>
      <c r="CY137" s="703"/>
      <c r="CZ137" s="703"/>
      <c r="DA137" s="703"/>
      <c r="DB137" s="703"/>
      <c r="DC137" s="703"/>
      <c r="DD137" s="703"/>
      <c r="DE137" s="703"/>
      <c r="DF137" s="703"/>
      <c r="DG137" s="703"/>
      <c r="DH137" s="703"/>
      <c r="DI137" s="703"/>
      <c r="DJ137" s="703"/>
      <c r="DK137" s="703"/>
      <c r="DL137" s="703"/>
      <c r="DM137" s="703"/>
      <c r="DN137" s="703"/>
      <c r="DO137" s="703"/>
      <c r="DP137" s="703"/>
      <c r="DQ137" s="703"/>
      <c r="DR137" s="703"/>
      <c r="DS137" s="703"/>
      <c r="DT137" s="703"/>
      <c r="DU137" s="703"/>
      <c r="DV137" s="703"/>
      <c r="DW137" s="703"/>
      <c r="DX137" s="703"/>
      <c r="DY137" s="703"/>
      <c r="DZ137" s="703"/>
      <c r="EA137" s="703"/>
      <c r="EB137" s="703"/>
      <c r="EC137" s="703"/>
      <c r="ED137" s="703"/>
      <c r="EE137" s="703"/>
      <c r="EF137" s="703"/>
      <c r="EG137" s="703"/>
      <c r="EH137" s="703"/>
      <c r="EI137" s="703"/>
      <c r="EJ137" s="703"/>
      <c r="EK137" s="703"/>
      <c r="EL137" s="703"/>
      <c r="EM137" s="703"/>
      <c r="EN137" s="703"/>
      <c r="EO137" s="703"/>
      <c r="EP137" s="703"/>
      <c r="EQ137" s="703"/>
      <c r="ER137" s="703"/>
      <c r="ES137" s="703"/>
      <c r="ET137" s="703"/>
      <c r="EU137" s="703"/>
      <c r="EV137" s="703"/>
      <c r="EW137" s="703"/>
      <c r="EX137" s="703"/>
      <c r="EY137" s="703"/>
      <c r="EZ137" s="703"/>
      <c r="FA137" s="703"/>
      <c r="FB137" s="703"/>
      <c r="FC137" s="703"/>
      <c r="FD137" s="703"/>
      <c r="FE137" s="703"/>
      <c r="FF137" s="703"/>
      <c r="FG137" s="703"/>
      <c r="FH137" s="703"/>
      <c r="FI137" s="703"/>
      <c r="FJ137" s="703"/>
      <c r="FK137" s="703"/>
      <c r="FL137" s="703"/>
      <c r="FM137" s="703"/>
      <c r="FN137" s="703"/>
      <c r="FO137" s="703"/>
      <c r="FP137" s="703"/>
      <c r="FQ137" s="703"/>
      <c r="FR137" s="703"/>
      <c r="FS137" s="703"/>
      <c r="FT137" s="703"/>
      <c r="FU137" s="703"/>
      <c r="FV137" s="703"/>
      <c r="FW137" s="703"/>
      <c r="FX137" s="703"/>
      <c r="FY137" s="704"/>
    </row>
    <row r="138" spans="1:181" s="705" customFormat="1" ht="14.25" customHeight="1">
      <c r="A138" s="770"/>
      <c r="B138" s="772"/>
      <c r="C138" s="714"/>
      <c r="D138" s="703"/>
      <c r="E138" s="713"/>
      <c r="F138" s="692"/>
      <c r="G138" s="692"/>
      <c r="H138" s="713"/>
      <c r="I138" s="703"/>
      <c r="J138" s="703"/>
      <c r="K138" s="717"/>
      <c r="L138" s="703"/>
      <c r="M138" s="703"/>
      <c r="N138" s="703"/>
      <c r="O138" s="703"/>
      <c r="P138" s="703"/>
      <c r="Q138" s="703"/>
      <c r="R138" s="703"/>
      <c r="S138" s="703"/>
      <c r="T138" s="703"/>
      <c r="U138" s="703"/>
      <c r="V138" s="703"/>
      <c r="W138" s="703"/>
      <c r="X138" s="703"/>
      <c r="Y138" s="703"/>
      <c r="Z138" s="703"/>
      <c r="AA138" s="703"/>
      <c r="AB138" s="703"/>
      <c r="AC138" s="703"/>
      <c r="AD138" s="703"/>
      <c r="AE138" s="703"/>
      <c r="AF138" s="703"/>
      <c r="AG138" s="703"/>
      <c r="AH138" s="703"/>
      <c r="AI138" s="703"/>
      <c r="AJ138" s="703"/>
      <c r="AK138" s="703"/>
      <c r="AL138" s="703"/>
      <c r="AM138" s="703"/>
      <c r="AN138" s="703"/>
      <c r="AO138" s="703"/>
      <c r="AP138" s="703"/>
      <c r="AQ138" s="703"/>
      <c r="AR138" s="703"/>
      <c r="AS138" s="703"/>
      <c r="AT138" s="703"/>
      <c r="AU138" s="703"/>
      <c r="AV138" s="703"/>
      <c r="AW138" s="703"/>
      <c r="AX138" s="703"/>
      <c r="AY138" s="703"/>
      <c r="AZ138" s="703"/>
      <c r="BA138" s="703"/>
      <c r="BB138" s="703"/>
      <c r="BC138" s="703"/>
      <c r="BD138" s="703"/>
      <c r="BE138" s="703"/>
      <c r="BF138" s="703"/>
      <c r="BG138" s="703"/>
      <c r="BH138" s="703"/>
      <c r="BI138" s="703"/>
      <c r="BJ138" s="703"/>
      <c r="BK138" s="703"/>
      <c r="BL138" s="703"/>
      <c r="BM138" s="703"/>
      <c r="BN138" s="703"/>
      <c r="BO138" s="703"/>
      <c r="BP138" s="703"/>
      <c r="BQ138" s="703"/>
      <c r="BR138" s="703"/>
      <c r="BS138" s="703"/>
      <c r="BT138" s="703"/>
      <c r="BU138" s="703"/>
      <c r="BV138" s="703"/>
      <c r="BW138" s="703"/>
      <c r="BX138" s="703"/>
      <c r="BY138" s="703"/>
      <c r="BZ138" s="703"/>
      <c r="CA138" s="703"/>
      <c r="CB138" s="703"/>
      <c r="CC138" s="703"/>
      <c r="CD138" s="703"/>
      <c r="CE138" s="703"/>
      <c r="CF138" s="703"/>
      <c r="CG138" s="703"/>
      <c r="CH138" s="703"/>
      <c r="CI138" s="703"/>
      <c r="CJ138" s="703"/>
      <c r="CK138" s="703"/>
      <c r="CL138" s="703"/>
      <c r="CM138" s="703"/>
      <c r="CN138" s="703"/>
      <c r="CO138" s="703"/>
      <c r="CP138" s="703"/>
      <c r="CQ138" s="703"/>
      <c r="CR138" s="703"/>
      <c r="CS138" s="703"/>
      <c r="CT138" s="703"/>
      <c r="CU138" s="703"/>
      <c r="CV138" s="703"/>
      <c r="CW138" s="703"/>
      <c r="CX138" s="703"/>
      <c r="CY138" s="703"/>
      <c r="CZ138" s="703"/>
      <c r="DA138" s="703"/>
      <c r="DB138" s="703"/>
      <c r="DC138" s="703"/>
      <c r="DD138" s="703"/>
      <c r="DE138" s="703"/>
      <c r="DF138" s="703"/>
      <c r="DG138" s="703"/>
      <c r="DH138" s="703"/>
      <c r="DI138" s="703"/>
      <c r="DJ138" s="703"/>
      <c r="DK138" s="703"/>
      <c r="DL138" s="703"/>
      <c r="DM138" s="703"/>
      <c r="DN138" s="703"/>
      <c r="DO138" s="703"/>
      <c r="DP138" s="703"/>
      <c r="DQ138" s="703"/>
      <c r="DR138" s="703"/>
      <c r="DS138" s="703"/>
      <c r="DT138" s="703"/>
      <c r="DU138" s="703"/>
      <c r="DV138" s="703"/>
      <c r="DW138" s="703"/>
      <c r="DX138" s="703"/>
      <c r="DY138" s="703"/>
      <c r="DZ138" s="703"/>
      <c r="EA138" s="703"/>
      <c r="EB138" s="703"/>
      <c r="EC138" s="703"/>
      <c r="ED138" s="703"/>
      <c r="EE138" s="703"/>
      <c r="EF138" s="703"/>
      <c r="EG138" s="703"/>
      <c r="EH138" s="703"/>
      <c r="EI138" s="703"/>
      <c r="EJ138" s="703"/>
      <c r="EK138" s="703"/>
      <c r="EL138" s="703"/>
      <c r="EM138" s="703"/>
      <c r="EN138" s="703"/>
      <c r="EO138" s="703"/>
      <c r="EP138" s="703"/>
      <c r="EQ138" s="703"/>
      <c r="ER138" s="703"/>
      <c r="ES138" s="703"/>
      <c r="ET138" s="703"/>
      <c r="EU138" s="703"/>
      <c r="EV138" s="703"/>
      <c r="EW138" s="703"/>
      <c r="EX138" s="703"/>
      <c r="EY138" s="703"/>
      <c r="EZ138" s="703"/>
      <c r="FA138" s="703"/>
      <c r="FB138" s="703"/>
      <c r="FC138" s="703"/>
      <c r="FD138" s="703"/>
      <c r="FE138" s="703"/>
      <c r="FF138" s="703"/>
      <c r="FG138" s="703"/>
      <c r="FH138" s="703"/>
      <c r="FI138" s="703"/>
      <c r="FJ138" s="703"/>
      <c r="FK138" s="703"/>
      <c r="FL138" s="703"/>
      <c r="FM138" s="703"/>
      <c r="FN138" s="703"/>
      <c r="FO138" s="703"/>
      <c r="FP138" s="703"/>
      <c r="FQ138" s="703"/>
      <c r="FR138" s="703"/>
      <c r="FS138" s="703"/>
      <c r="FT138" s="703"/>
      <c r="FU138" s="703"/>
      <c r="FV138" s="703"/>
      <c r="FW138" s="703"/>
      <c r="FX138" s="703"/>
      <c r="FY138" s="704"/>
    </row>
    <row r="139" spans="1:181" s="705" customFormat="1" ht="14.25" customHeight="1">
      <c r="A139" s="770"/>
      <c r="B139" s="772"/>
      <c r="C139" s="714"/>
      <c r="D139" s="703"/>
      <c r="E139" s="713"/>
      <c r="F139" s="692"/>
      <c r="G139" s="692"/>
      <c r="H139" s="713"/>
      <c r="I139" s="703"/>
      <c r="J139" s="703"/>
      <c r="K139" s="717"/>
      <c r="L139" s="703"/>
      <c r="M139" s="703"/>
      <c r="N139" s="703"/>
      <c r="O139" s="703"/>
      <c r="P139" s="703"/>
      <c r="Q139" s="703"/>
      <c r="R139" s="703"/>
      <c r="S139" s="703"/>
      <c r="T139" s="703"/>
      <c r="U139" s="703"/>
      <c r="V139" s="703"/>
      <c r="W139" s="703"/>
      <c r="X139" s="703"/>
      <c r="Y139" s="703"/>
      <c r="Z139" s="703"/>
      <c r="AA139" s="703"/>
      <c r="AB139" s="703"/>
      <c r="AC139" s="703"/>
      <c r="AD139" s="703"/>
      <c r="AE139" s="703"/>
      <c r="AF139" s="703"/>
      <c r="AG139" s="703"/>
      <c r="AH139" s="703"/>
      <c r="AI139" s="703"/>
      <c r="AJ139" s="703"/>
      <c r="AK139" s="703"/>
      <c r="AL139" s="703"/>
      <c r="AM139" s="703"/>
      <c r="AN139" s="703"/>
      <c r="AO139" s="703"/>
      <c r="AP139" s="703"/>
      <c r="AQ139" s="703"/>
      <c r="AR139" s="703"/>
      <c r="AS139" s="703"/>
      <c r="AT139" s="703"/>
      <c r="AU139" s="703"/>
      <c r="AV139" s="703"/>
      <c r="AW139" s="703"/>
      <c r="AX139" s="703"/>
      <c r="AY139" s="703"/>
      <c r="AZ139" s="703"/>
      <c r="BA139" s="703"/>
      <c r="BB139" s="703"/>
      <c r="BC139" s="703"/>
      <c r="BD139" s="703"/>
      <c r="BE139" s="703"/>
      <c r="BF139" s="703"/>
      <c r="BG139" s="703"/>
      <c r="BH139" s="703"/>
      <c r="BI139" s="703"/>
      <c r="BJ139" s="703"/>
      <c r="BK139" s="703"/>
      <c r="BL139" s="703"/>
      <c r="BM139" s="703"/>
      <c r="BN139" s="703"/>
      <c r="BO139" s="703"/>
      <c r="BP139" s="703"/>
      <c r="BQ139" s="703"/>
      <c r="BR139" s="703"/>
      <c r="BS139" s="703"/>
      <c r="BT139" s="703"/>
      <c r="BU139" s="703"/>
      <c r="BV139" s="703"/>
      <c r="BW139" s="703"/>
      <c r="BX139" s="703"/>
      <c r="BY139" s="703"/>
      <c r="BZ139" s="703"/>
      <c r="CA139" s="703"/>
      <c r="CB139" s="703"/>
      <c r="CC139" s="703"/>
      <c r="CD139" s="703"/>
      <c r="CE139" s="703"/>
      <c r="CF139" s="703"/>
      <c r="CG139" s="703"/>
      <c r="CH139" s="703"/>
      <c r="CI139" s="703"/>
      <c r="CJ139" s="703"/>
      <c r="CK139" s="703"/>
      <c r="CL139" s="703"/>
      <c r="CM139" s="703"/>
      <c r="CN139" s="703"/>
      <c r="CO139" s="703"/>
      <c r="CP139" s="703"/>
      <c r="CQ139" s="703"/>
      <c r="CR139" s="703"/>
      <c r="CS139" s="703"/>
      <c r="CT139" s="703"/>
      <c r="CU139" s="703"/>
      <c r="CV139" s="703"/>
      <c r="CW139" s="703"/>
      <c r="CX139" s="703"/>
      <c r="CY139" s="703"/>
      <c r="CZ139" s="703"/>
      <c r="DA139" s="703"/>
      <c r="DB139" s="703"/>
      <c r="DC139" s="703"/>
      <c r="DD139" s="703"/>
      <c r="DE139" s="703"/>
      <c r="DF139" s="703"/>
      <c r="DG139" s="703"/>
      <c r="DH139" s="703"/>
      <c r="DI139" s="703"/>
      <c r="DJ139" s="703"/>
      <c r="DK139" s="703"/>
      <c r="DL139" s="703"/>
      <c r="DM139" s="703"/>
      <c r="DN139" s="703"/>
      <c r="DO139" s="703"/>
      <c r="DP139" s="703"/>
      <c r="DQ139" s="703"/>
      <c r="DR139" s="703"/>
      <c r="DS139" s="703"/>
      <c r="DT139" s="703"/>
      <c r="DU139" s="703"/>
      <c r="DV139" s="703"/>
      <c r="DW139" s="703"/>
      <c r="DX139" s="703"/>
      <c r="DY139" s="703"/>
      <c r="DZ139" s="703"/>
      <c r="EA139" s="703"/>
      <c r="EB139" s="703"/>
      <c r="EC139" s="703"/>
      <c r="ED139" s="703"/>
      <c r="EE139" s="703"/>
      <c r="EF139" s="703"/>
      <c r="EG139" s="703"/>
      <c r="EH139" s="703"/>
      <c r="EI139" s="703"/>
      <c r="EJ139" s="703"/>
      <c r="EK139" s="703"/>
      <c r="EL139" s="703"/>
      <c r="EM139" s="703"/>
      <c r="EN139" s="703"/>
      <c r="EO139" s="703"/>
      <c r="EP139" s="703"/>
      <c r="EQ139" s="703"/>
      <c r="ER139" s="703"/>
      <c r="ES139" s="703"/>
      <c r="ET139" s="703"/>
      <c r="EU139" s="703"/>
      <c r="EV139" s="703"/>
      <c r="EW139" s="703"/>
      <c r="EX139" s="703"/>
      <c r="EY139" s="703"/>
      <c r="EZ139" s="703"/>
      <c r="FA139" s="703"/>
      <c r="FB139" s="703"/>
      <c r="FC139" s="703"/>
      <c r="FD139" s="703"/>
      <c r="FE139" s="703"/>
      <c r="FF139" s="703"/>
      <c r="FG139" s="703"/>
      <c r="FH139" s="703"/>
      <c r="FI139" s="703"/>
      <c r="FJ139" s="703"/>
      <c r="FK139" s="703"/>
      <c r="FL139" s="703"/>
      <c r="FM139" s="703"/>
      <c r="FN139" s="703"/>
      <c r="FO139" s="703"/>
      <c r="FP139" s="703"/>
      <c r="FQ139" s="703"/>
      <c r="FR139" s="703"/>
      <c r="FS139" s="703"/>
      <c r="FT139" s="703"/>
      <c r="FU139" s="703"/>
      <c r="FV139" s="703"/>
      <c r="FW139" s="703"/>
      <c r="FX139" s="703"/>
      <c r="FY139" s="704"/>
    </row>
    <row r="140" spans="1:181" s="705" customFormat="1" ht="14.25" customHeight="1">
      <c r="A140" s="770"/>
      <c r="B140" s="772"/>
      <c r="C140" s="714"/>
      <c r="D140" s="703"/>
      <c r="E140" s="713"/>
      <c r="F140" s="692"/>
      <c r="G140" s="692"/>
      <c r="H140" s="713"/>
      <c r="I140" s="703"/>
      <c r="J140" s="703"/>
      <c r="K140" s="717"/>
      <c r="L140" s="703"/>
      <c r="M140" s="703"/>
      <c r="N140" s="703"/>
      <c r="O140" s="703"/>
      <c r="P140" s="703"/>
      <c r="Q140" s="703"/>
      <c r="R140" s="703"/>
      <c r="S140" s="703"/>
      <c r="T140" s="703"/>
      <c r="U140" s="703"/>
      <c r="V140" s="703"/>
      <c r="W140" s="703"/>
      <c r="X140" s="703"/>
      <c r="Y140" s="703"/>
      <c r="Z140" s="703"/>
      <c r="AA140" s="703"/>
      <c r="AB140" s="703"/>
      <c r="AC140" s="703"/>
      <c r="AD140" s="703"/>
      <c r="AE140" s="703"/>
      <c r="AF140" s="703"/>
      <c r="AG140" s="703"/>
      <c r="AH140" s="703"/>
      <c r="AI140" s="703"/>
      <c r="AJ140" s="703"/>
      <c r="AK140" s="703"/>
      <c r="AL140" s="703"/>
      <c r="AM140" s="703"/>
      <c r="AN140" s="703"/>
      <c r="AO140" s="703"/>
      <c r="AP140" s="703"/>
      <c r="AQ140" s="703"/>
      <c r="AR140" s="703"/>
      <c r="AS140" s="703"/>
      <c r="AT140" s="703"/>
      <c r="AU140" s="703"/>
      <c r="AV140" s="703"/>
      <c r="AW140" s="703"/>
      <c r="AX140" s="703"/>
      <c r="AY140" s="703"/>
      <c r="AZ140" s="703"/>
      <c r="BA140" s="703"/>
      <c r="BB140" s="703"/>
      <c r="BC140" s="703"/>
      <c r="BD140" s="703"/>
      <c r="BE140" s="703"/>
      <c r="BF140" s="703"/>
      <c r="BG140" s="703"/>
      <c r="BH140" s="703"/>
      <c r="BI140" s="703"/>
      <c r="BJ140" s="703"/>
      <c r="BK140" s="703"/>
      <c r="BL140" s="703"/>
      <c r="BM140" s="703"/>
      <c r="BN140" s="703"/>
      <c r="BO140" s="703"/>
      <c r="BP140" s="703"/>
      <c r="BQ140" s="703"/>
      <c r="BR140" s="703"/>
      <c r="BS140" s="703"/>
      <c r="BT140" s="703"/>
      <c r="BU140" s="703"/>
      <c r="BV140" s="703"/>
      <c r="BW140" s="703"/>
      <c r="BX140" s="703"/>
      <c r="BY140" s="703"/>
      <c r="BZ140" s="703"/>
      <c r="CA140" s="703"/>
      <c r="CB140" s="703"/>
      <c r="CC140" s="703"/>
      <c r="CD140" s="703"/>
      <c r="CE140" s="703"/>
      <c r="CF140" s="703"/>
      <c r="CG140" s="703"/>
      <c r="CH140" s="703"/>
      <c r="CI140" s="703"/>
      <c r="CJ140" s="703"/>
      <c r="CK140" s="703"/>
      <c r="CL140" s="703"/>
      <c r="CM140" s="703"/>
      <c r="CN140" s="703"/>
      <c r="CO140" s="703"/>
      <c r="CP140" s="703"/>
      <c r="CQ140" s="703"/>
      <c r="CR140" s="703"/>
      <c r="CS140" s="703"/>
      <c r="CT140" s="703"/>
      <c r="CU140" s="703"/>
      <c r="CV140" s="703"/>
      <c r="CW140" s="703"/>
      <c r="CX140" s="703"/>
      <c r="CY140" s="703"/>
      <c r="CZ140" s="703"/>
      <c r="DA140" s="703"/>
      <c r="DB140" s="703"/>
      <c r="DC140" s="703"/>
      <c r="DD140" s="703"/>
      <c r="DE140" s="703"/>
      <c r="DF140" s="703"/>
      <c r="DG140" s="703"/>
      <c r="DH140" s="703"/>
      <c r="DI140" s="703"/>
      <c r="DJ140" s="703"/>
      <c r="DK140" s="703"/>
      <c r="DL140" s="703"/>
      <c r="DM140" s="703"/>
      <c r="DN140" s="703"/>
      <c r="DO140" s="703"/>
      <c r="DP140" s="703"/>
      <c r="DQ140" s="703"/>
      <c r="DR140" s="703"/>
      <c r="DS140" s="703"/>
      <c r="DT140" s="703"/>
      <c r="DU140" s="703"/>
      <c r="DV140" s="703"/>
      <c r="DW140" s="703"/>
      <c r="DX140" s="703"/>
      <c r="DY140" s="703"/>
      <c r="DZ140" s="703"/>
      <c r="EA140" s="703"/>
      <c r="EB140" s="703"/>
      <c r="EC140" s="703"/>
      <c r="ED140" s="703"/>
      <c r="EE140" s="703"/>
      <c r="EF140" s="703"/>
      <c r="EG140" s="703"/>
      <c r="EH140" s="703"/>
      <c r="EI140" s="703"/>
      <c r="EJ140" s="703"/>
      <c r="EK140" s="703"/>
      <c r="EL140" s="703"/>
      <c r="EM140" s="703"/>
      <c r="EN140" s="703"/>
      <c r="EO140" s="703"/>
      <c r="EP140" s="703"/>
      <c r="EQ140" s="703"/>
      <c r="ER140" s="703"/>
      <c r="ES140" s="703"/>
      <c r="ET140" s="703"/>
      <c r="EU140" s="703"/>
      <c r="EV140" s="703"/>
      <c r="EW140" s="703"/>
      <c r="EX140" s="703"/>
      <c r="EY140" s="703"/>
      <c r="EZ140" s="703"/>
      <c r="FA140" s="703"/>
      <c r="FB140" s="703"/>
      <c r="FC140" s="703"/>
      <c r="FD140" s="703"/>
      <c r="FE140" s="703"/>
      <c r="FF140" s="703"/>
      <c r="FG140" s="703"/>
      <c r="FH140" s="703"/>
      <c r="FI140" s="703"/>
      <c r="FJ140" s="703"/>
      <c r="FK140" s="703"/>
      <c r="FL140" s="703"/>
      <c r="FM140" s="703"/>
      <c r="FN140" s="703"/>
      <c r="FO140" s="703"/>
      <c r="FP140" s="703"/>
      <c r="FQ140" s="703"/>
      <c r="FR140" s="703"/>
      <c r="FS140" s="703"/>
      <c r="FT140" s="703"/>
      <c r="FU140" s="703"/>
      <c r="FV140" s="703"/>
      <c r="FW140" s="703"/>
      <c r="FX140" s="703"/>
      <c r="FY140" s="704"/>
    </row>
    <row r="141" spans="1:181" s="705" customFormat="1" ht="14.25" customHeight="1">
      <c r="A141" s="770"/>
      <c r="B141" s="772"/>
      <c r="C141" s="714"/>
      <c r="D141" s="703"/>
      <c r="E141" s="713"/>
      <c r="F141" s="692"/>
      <c r="G141" s="692"/>
      <c r="H141" s="713"/>
      <c r="I141" s="703"/>
      <c r="J141" s="703"/>
      <c r="K141" s="717"/>
      <c r="L141" s="703"/>
      <c r="M141" s="703"/>
      <c r="N141" s="703"/>
      <c r="O141" s="703"/>
      <c r="P141" s="703"/>
      <c r="Q141" s="703"/>
      <c r="R141" s="703"/>
      <c r="S141" s="703"/>
      <c r="T141" s="703"/>
      <c r="U141" s="703"/>
      <c r="V141" s="703"/>
      <c r="W141" s="703"/>
      <c r="X141" s="703"/>
      <c r="Y141" s="703"/>
      <c r="Z141" s="703"/>
      <c r="AA141" s="703"/>
      <c r="AB141" s="703"/>
      <c r="AC141" s="703"/>
      <c r="AD141" s="703"/>
      <c r="AE141" s="703"/>
      <c r="AF141" s="703"/>
      <c r="AG141" s="703"/>
      <c r="AH141" s="703"/>
      <c r="AI141" s="703"/>
      <c r="AJ141" s="703"/>
      <c r="AK141" s="703"/>
      <c r="AL141" s="703"/>
      <c r="AM141" s="703"/>
      <c r="AN141" s="703"/>
      <c r="AO141" s="703"/>
      <c r="AP141" s="703"/>
      <c r="AQ141" s="703"/>
      <c r="AR141" s="703"/>
      <c r="AS141" s="703"/>
      <c r="AT141" s="703"/>
      <c r="AU141" s="703"/>
      <c r="AV141" s="703"/>
      <c r="AW141" s="703"/>
      <c r="AX141" s="703"/>
      <c r="AY141" s="703"/>
      <c r="AZ141" s="703"/>
      <c r="BA141" s="703"/>
      <c r="BB141" s="703"/>
      <c r="BC141" s="703"/>
      <c r="BD141" s="703"/>
      <c r="BE141" s="703"/>
      <c r="BF141" s="703"/>
      <c r="BG141" s="703"/>
      <c r="BH141" s="703"/>
      <c r="BI141" s="703"/>
      <c r="BJ141" s="703"/>
      <c r="BK141" s="703"/>
      <c r="BL141" s="703"/>
      <c r="BM141" s="703"/>
      <c r="BN141" s="703"/>
      <c r="BO141" s="703"/>
      <c r="BP141" s="703"/>
      <c r="BQ141" s="703"/>
      <c r="BR141" s="703"/>
      <c r="BS141" s="703"/>
      <c r="BT141" s="703"/>
      <c r="BU141" s="703"/>
      <c r="BV141" s="703"/>
      <c r="BW141" s="703"/>
      <c r="BX141" s="703"/>
      <c r="BY141" s="703"/>
      <c r="BZ141" s="703"/>
      <c r="CA141" s="703"/>
      <c r="CB141" s="703"/>
      <c r="CC141" s="703"/>
      <c r="CD141" s="703"/>
      <c r="CE141" s="703"/>
      <c r="CF141" s="703"/>
      <c r="CG141" s="703"/>
      <c r="CH141" s="703"/>
      <c r="CI141" s="703"/>
      <c r="CJ141" s="703"/>
      <c r="CK141" s="703"/>
      <c r="CL141" s="703"/>
      <c r="CM141" s="703"/>
      <c r="CN141" s="703"/>
      <c r="CO141" s="703"/>
      <c r="CP141" s="703"/>
      <c r="CQ141" s="703"/>
      <c r="CR141" s="703"/>
      <c r="CS141" s="703"/>
      <c r="CT141" s="703"/>
      <c r="CU141" s="703"/>
      <c r="CV141" s="703"/>
      <c r="CW141" s="703"/>
      <c r="CX141" s="703"/>
      <c r="CY141" s="703"/>
      <c r="CZ141" s="703"/>
      <c r="DA141" s="703"/>
      <c r="DB141" s="703"/>
      <c r="DC141" s="703"/>
      <c r="DD141" s="703"/>
      <c r="DE141" s="703"/>
      <c r="DF141" s="703"/>
      <c r="DG141" s="703"/>
      <c r="DH141" s="703"/>
      <c r="DI141" s="703"/>
      <c r="DJ141" s="703"/>
      <c r="DK141" s="703"/>
      <c r="DL141" s="703"/>
      <c r="DM141" s="703"/>
      <c r="DN141" s="703"/>
      <c r="DO141" s="703"/>
      <c r="DP141" s="703"/>
      <c r="DQ141" s="703"/>
      <c r="DR141" s="703"/>
      <c r="DS141" s="703"/>
      <c r="DT141" s="703"/>
      <c r="DU141" s="703"/>
      <c r="DV141" s="703"/>
      <c r="DW141" s="703"/>
      <c r="DX141" s="703"/>
      <c r="DY141" s="703"/>
      <c r="DZ141" s="703"/>
      <c r="EA141" s="703"/>
      <c r="EB141" s="703"/>
      <c r="EC141" s="703"/>
      <c r="ED141" s="703"/>
      <c r="EE141" s="703"/>
      <c r="EF141" s="703"/>
      <c r="EG141" s="703"/>
      <c r="EH141" s="703"/>
      <c r="EI141" s="703"/>
      <c r="EJ141" s="703"/>
      <c r="EK141" s="703"/>
      <c r="EL141" s="703"/>
      <c r="EM141" s="703"/>
      <c r="EN141" s="703"/>
      <c r="EO141" s="703"/>
      <c r="EP141" s="703"/>
      <c r="EQ141" s="703"/>
      <c r="ER141" s="703"/>
      <c r="ES141" s="703"/>
      <c r="ET141" s="703"/>
      <c r="EU141" s="703"/>
      <c r="EV141" s="703"/>
      <c r="EW141" s="703"/>
      <c r="EX141" s="703"/>
      <c r="EY141" s="703"/>
      <c r="EZ141" s="703"/>
      <c r="FA141" s="703"/>
      <c r="FB141" s="703"/>
      <c r="FC141" s="703"/>
      <c r="FD141" s="703"/>
      <c r="FE141" s="703"/>
      <c r="FF141" s="703"/>
      <c r="FG141" s="703"/>
      <c r="FH141" s="703"/>
      <c r="FI141" s="703"/>
      <c r="FJ141" s="703"/>
      <c r="FK141" s="703"/>
      <c r="FL141" s="703"/>
      <c r="FM141" s="703"/>
      <c r="FN141" s="703"/>
      <c r="FO141" s="703"/>
      <c r="FP141" s="703"/>
      <c r="FQ141" s="703"/>
      <c r="FR141" s="703"/>
      <c r="FS141" s="703"/>
      <c r="FT141" s="703"/>
      <c r="FU141" s="703"/>
      <c r="FV141" s="703"/>
      <c r="FW141" s="703"/>
      <c r="FX141" s="703"/>
      <c r="FY141" s="704"/>
    </row>
    <row r="142" spans="1:181" s="705" customFormat="1" ht="14.25" customHeight="1">
      <c r="A142" s="770"/>
      <c r="B142" s="772"/>
      <c r="C142" s="714"/>
      <c r="D142" s="703"/>
      <c r="E142" s="713"/>
      <c r="F142" s="692"/>
      <c r="G142" s="692"/>
      <c r="H142" s="713"/>
      <c r="I142" s="703"/>
      <c r="J142" s="703"/>
      <c r="K142" s="717"/>
      <c r="L142" s="703"/>
      <c r="M142" s="703"/>
      <c r="N142" s="703"/>
      <c r="O142" s="703"/>
      <c r="P142" s="703"/>
      <c r="Q142" s="703"/>
      <c r="R142" s="703"/>
      <c r="S142" s="703"/>
      <c r="T142" s="703"/>
      <c r="U142" s="703"/>
      <c r="V142" s="703"/>
      <c r="W142" s="703"/>
      <c r="X142" s="703"/>
      <c r="Y142" s="703"/>
      <c r="Z142" s="703"/>
      <c r="AA142" s="703"/>
      <c r="AB142" s="703"/>
      <c r="AC142" s="703"/>
      <c r="AD142" s="703"/>
      <c r="AE142" s="703"/>
      <c r="AF142" s="703"/>
      <c r="AG142" s="703"/>
      <c r="AH142" s="703"/>
      <c r="AI142" s="703"/>
      <c r="AJ142" s="703"/>
      <c r="AK142" s="703"/>
      <c r="AL142" s="703"/>
      <c r="AM142" s="703"/>
      <c r="AN142" s="703"/>
      <c r="AO142" s="703"/>
      <c r="AP142" s="703"/>
      <c r="AQ142" s="703"/>
      <c r="AR142" s="703"/>
      <c r="AS142" s="703"/>
      <c r="AT142" s="703"/>
      <c r="AU142" s="703"/>
      <c r="AV142" s="703"/>
      <c r="AW142" s="703"/>
      <c r="AX142" s="703"/>
      <c r="AY142" s="703"/>
      <c r="AZ142" s="703"/>
      <c r="BA142" s="703"/>
      <c r="BB142" s="703"/>
      <c r="BC142" s="703"/>
      <c r="BD142" s="703"/>
      <c r="BE142" s="703"/>
      <c r="BF142" s="703"/>
      <c r="BG142" s="703"/>
      <c r="BH142" s="703"/>
      <c r="BI142" s="703"/>
      <c r="BJ142" s="703"/>
      <c r="BK142" s="703"/>
      <c r="BL142" s="703"/>
      <c r="BM142" s="703"/>
      <c r="BN142" s="703"/>
      <c r="BO142" s="703"/>
      <c r="BP142" s="703"/>
      <c r="BQ142" s="703"/>
      <c r="BR142" s="703"/>
      <c r="BS142" s="703"/>
      <c r="BT142" s="703"/>
      <c r="BU142" s="703"/>
      <c r="BV142" s="703"/>
      <c r="BW142" s="703"/>
      <c r="BX142" s="703"/>
      <c r="BY142" s="703"/>
      <c r="BZ142" s="703"/>
      <c r="CA142" s="703"/>
      <c r="CB142" s="703"/>
      <c r="CC142" s="703"/>
      <c r="CD142" s="703"/>
      <c r="CE142" s="703"/>
      <c r="CF142" s="703"/>
      <c r="CG142" s="703"/>
      <c r="CH142" s="703"/>
      <c r="CI142" s="703"/>
      <c r="CJ142" s="703"/>
      <c r="CK142" s="703"/>
      <c r="CL142" s="703"/>
      <c r="CM142" s="703"/>
      <c r="CN142" s="703"/>
      <c r="CO142" s="703"/>
      <c r="CP142" s="703"/>
      <c r="CQ142" s="703"/>
      <c r="CR142" s="703"/>
      <c r="CS142" s="703"/>
      <c r="CT142" s="703"/>
      <c r="CU142" s="703"/>
      <c r="CV142" s="703"/>
      <c r="CW142" s="703"/>
      <c r="CX142" s="703"/>
      <c r="CY142" s="703"/>
      <c r="CZ142" s="703"/>
      <c r="DA142" s="703"/>
      <c r="DB142" s="703"/>
      <c r="DC142" s="703"/>
      <c r="DD142" s="703"/>
      <c r="DE142" s="703"/>
      <c r="DF142" s="703"/>
      <c r="DG142" s="703"/>
      <c r="DH142" s="703"/>
      <c r="DI142" s="703"/>
      <c r="DJ142" s="703"/>
      <c r="DK142" s="703"/>
      <c r="DL142" s="703"/>
      <c r="DM142" s="703"/>
      <c r="DN142" s="703"/>
      <c r="DO142" s="703"/>
      <c r="DP142" s="703"/>
      <c r="DQ142" s="703"/>
      <c r="DR142" s="703"/>
      <c r="DS142" s="703"/>
      <c r="DT142" s="703"/>
      <c r="DU142" s="703"/>
      <c r="DV142" s="703"/>
      <c r="DW142" s="703"/>
      <c r="DX142" s="703"/>
      <c r="DY142" s="703"/>
      <c r="DZ142" s="703"/>
      <c r="EA142" s="703"/>
      <c r="EB142" s="703"/>
      <c r="EC142" s="703"/>
      <c r="ED142" s="703"/>
      <c r="EE142" s="703"/>
      <c r="EF142" s="703"/>
      <c r="EG142" s="703"/>
      <c r="EH142" s="703"/>
      <c r="EI142" s="703"/>
      <c r="EJ142" s="703"/>
      <c r="EK142" s="703"/>
      <c r="EL142" s="703"/>
      <c r="EM142" s="703"/>
      <c r="EN142" s="703"/>
      <c r="EO142" s="703"/>
      <c r="EP142" s="703"/>
      <c r="EQ142" s="703"/>
      <c r="ER142" s="703"/>
      <c r="ES142" s="703"/>
      <c r="ET142" s="703"/>
      <c r="EU142" s="703"/>
      <c r="EV142" s="703"/>
      <c r="EW142" s="703"/>
      <c r="EX142" s="703"/>
      <c r="EY142" s="703"/>
      <c r="EZ142" s="703"/>
      <c r="FA142" s="703"/>
      <c r="FB142" s="703"/>
      <c r="FC142" s="703"/>
      <c r="FD142" s="703"/>
      <c r="FE142" s="703"/>
      <c r="FF142" s="703"/>
      <c r="FG142" s="703"/>
      <c r="FH142" s="703"/>
      <c r="FI142" s="703"/>
      <c r="FJ142" s="703"/>
      <c r="FK142" s="703"/>
      <c r="FL142" s="703"/>
      <c r="FM142" s="703"/>
      <c r="FN142" s="703"/>
      <c r="FO142" s="703"/>
      <c r="FP142" s="703"/>
      <c r="FQ142" s="703"/>
      <c r="FR142" s="703"/>
      <c r="FS142" s="703"/>
      <c r="FT142" s="703"/>
      <c r="FU142" s="703"/>
      <c r="FV142" s="703"/>
      <c r="FW142" s="703"/>
      <c r="FX142" s="703"/>
      <c r="FY142" s="704"/>
    </row>
    <row r="143" spans="1:181" s="705" customFormat="1" ht="14.25" customHeight="1">
      <c r="A143" s="770"/>
      <c r="B143" s="772"/>
      <c r="C143" s="714"/>
      <c r="D143" s="703"/>
      <c r="E143" s="713"/>
      <c r="F143" s="692"/>
      <c r="G143" s="692"/>
      <c r="H143" s="713"/>
      <c r="I143" s="703"/>
      <c r="J143" s="703"/>
      <c r="K143" s="717"/>
      <c r="L143" s="703"/>
      <c r="M143" s="703"/>
      <c r="N143" s="703"/>
      <c r="O143" s="703"/>
      <c r="P143" s="703"/>
      <c r="Q143" s="703"/>
      <c r="R143" s="703"/>
      <c r="S143" s="703"/>
      <c r="T143" s="703"/>
      <c r="U143" s="703"/>
      <c r="V143" s="703"/>
      <c r="W143" s="703"/>
      <c r="X143" s="703"/>
      <c r="Y143" s="703"/>
      <c r="Z143" s="703"/>
      <c r="AA143" s="703"/>
      <c r="AB143" s="703"/>
      <c r="AC143" s="703"/>
      <c r="AD143" s="703"/>
      <c r="AE143" s="703"/>
      <c r="AF143" s="703"/>
      <c r="AG143" s="703"/>
      <c r="AH143" s="703"/>
      <c r="AI143" s="703"/>
      <c r="AJ143" s="703"/>
      <c r="AK143" s="703"/>
      <c r="AL143" s="703"/>
      <c r="AM143" s="703"/>
      <c r="AN143" s="703"/>
      <c r="AO143" s="703"/>
      <c r="AP143" s="703"/>
      <c r="AQ143" s="703"/>
      <c r="AR143" s="703"/>
      <c r="AS143" s="703"/>
      <c r="AT143" s="703"/>
      <c r="AU143" s="703"/>
      <c r="AV143" s="703"/>
      <c r="AW143" s="703"/>
      <c r="AX143" s="703"/>
      <c r="AY143" s="703"/>
      <c r="AZ143" s="703"/>
      <c r="BA143" s="703"/>
      <c r="BB143" s="703"/>
      <c r="BC143" s="703"/>
      <c r="BD143" s="703"/>
      <c r="BE143" s="703"/>
      <c r="BF143" s="703"/>
      <c r="BG143" s="703"/>
      <c r="BH143" s="703"/>
      <c r="BI143" s="703"/>
      <c r="BJ143" s="703"/>
      <c r="BK143" s="703"/>
      <c r="BL143" s="703"/>
      <c r="BM143" s="703"/>
      <c r="BN143" s="703"/>
      <c r="BO143" s="703"/>
      <c r="BP143" s="703"/>
      <c r="BQ143" s="703"/>
      <c r="BR143" s="703"/>
      <c r="BS143" s="703"/>
      <c r="BT143" s="703"/>
      <c r="BU143" s="703"/>
      <c r="BV143" s="703"/>
      <c r="BW143" s="703"/>
      <c r="BX143" s="703"/>
      <c r="BY143" s="703"/>
      <c r="BZ143" s="703"/>
      <c r="CA143" s="703"/>
      <c r="CB143" s="703"/>
      <c r="CC143" s="703"/>
      <c r="CD143" s="703"/>
      <c r="CE143" s="703"/>
      <c r="CF143" s="703"/>
      <c r="CG143" s="703"/>
      <c r="CH143" s="703"/>
      <c r="CI143" s="703"/>
      <c r="CJ143" s="703"/>
      <c r="CK143" s="703"/>
      <c r="CL143" s="703"/>
      <c r="CM143" s="703"/>
      <c r="CN143" s="703"/>
      <c r="CO143" s="703"/>
      <c r="CP143" s="703"/>
      <c r="CQ143" s="703"/>
      <c r="CR143" s="703"/>
      <c r="CS143" s="703"/>
      <c r="CT143" s="703"/>
      <c r="CU143" s="703"/>
      <c r="CV143" s="703"/>
      <c r="CW143" s="703"/>
      <c r="CX143" s="703"/>
      <c r="CY143" s="703"/>
      <c r="CZ143" s="703"/>
      <c r="DA143" s="703"/>
      <c r="DB143" s="703"/>
      <c r="DC143" s="703"/>
      <c r="DD143" s="703"/>
      <c r="DE143" s="703"/>
      <c r="DF143" s="703"/>
      <c r="DG143" s="703"/>
      <c r="DH143" s="703"/>
      <c r="DI143" s="703"/>
      <c r="DJ143" s="703"/>
      <c r="DK143" s="703"/>
      <c r="DL143" s="703"/>
      <c r="DM143" s="703"/>
      <c r="DN143" s="703"/>
      <c r="DO143" s="703"/>
      <c r="DP143" s="703"/>
      <c r="DQ143" s="703"/>
      <c r="DR143" s="703"/>
      <c r="DS143" s="703"/>
      <c r="DT143" s="703"/>
      <c r="DU143" s="703"/>
      <c r="DV143" s="703"/>
      <c r="DW143" s="703"/>
      <c r="DX143" s="703"/>
      <c r="DY143" s="703"/>
      <c r="DZ143" s="703"/>
      <c r="EA143" s="703"/>
      <c r="EB143" s="703"/>
      <c r="EC143" s="703"/>
      <c r="ED143" s="703"/>
      <c r="EE143" s="703"/>
      <c r="EF143" s="703"/>
      <c r="EG143" s="703"/>
      <c r="EH143" s="703"/>
      <c r="EI143" s="703"/>
      <c r="EJ143" s="703"/>
      <c r="EK143" s="703"/>
      <c r="EL143" s="703"/>
      <c r="EM143" s="703"/>
      <c r="EN143" s="703"/>
      <c r="EO143" s="703"/>
      <c r="EP143" s="703"/>
      <c r="EQ143" s="703"/>
      <c r="ER143" s="703"/>
      <c r="ES143" s="703"/>
      <c r="ET143" s="703"/>
      <c r="EU143" s="703"/>
      <c r="EV143" s="703"/>
      <c r="EW143" s="703"/>
      <c r="EX143" s="703"/>
      <c r="EY143" s="703"/>
      <c r="EZ143" s="703"/>
      <c r="FA143" s="703"/>
      <c r="FB143" s="703"/>
      <c r="FC143" s="703"/>
      <c r="FD143" s="703"/>
      <c r="FE143" s="703"/>
      <c r="FF143" s="703"/>
      <c r="FG143" s="703"/>
      <c r="FH143" s="703"/>
      <c r="FI143" s="703"/>
      <c r="FJ143" s="703"/>
      <c r="FK143" s="703"/>
      <c r="FL143" s="703"/>
      <c r="FM143" s="703"/>
      <c r="FN143" s="703"/>
      <c r="FO143" s="703"/>
      <c r="FP143" s="703"/>
      <c r="FQ143" s="703"/>
      <c r="FR143" s="703"/>
      <c r="FS143" s="703"/>
      <c r="FT143" s="703"/>
      <c r="FU143" s="703"/>
      <c r="FV143" s="703"/>
      <c r="FW143" s="703"/>
      <c r="FX143" s="703"/>
      <c r="FY143" s="704"/>
    </row>
    <row r="144" spans="1:181" s="705" customFormat="1" ht="14.25" customHeight="1">
      <c r="A144" s="770"/>
      <c r="B144" s="772"/>
      <c r="C144" s="714"/>
      <c r="D144" s="703"/>
      <c r="E144" s="713"/>
      <c r="F144" s="692"/>
      <c r="G144" s="692"/>
      <c r="H144" s="713"/>
      <c r="I144" s="703"/>
      <c r="J144" s="703"/>
      <c r="K144" s="717"/>
      <c r="L144" s="703"/>
      <c r="M144" s="703"/>
      <c r="N144" s="703"/>
      <c r="O144" s="703"/>
      <c r="P144" s="703"/>
      <c r="Q144" s="703"/>
      <c r="R144" s="703"/>
      <c r="S144" s="703"/>
      <c r="T144" s="703"/>
      <c r="U144" s="703"/>
      <c r="V144" s="703"/>
      <c r="W144" s="703"/>
      <c r="X144" s="703"/>
      <c r="Y144" s="703"/>
      <c r="Z144" s="703"/>
      <c r="AA144" s="703"/>
      <c r="AB144" s="703"/>
      <c r="AC144" s="703"/>
      <c r="AD144" s="703"/>
      <c r="AE144" s="703"/>
      <c r="AF144" s="703"/>
      <c r="AG144" s="703"/>
      <c r="AH144" s="703"/>
      <c r="AI144" s="703"/>
      <c r="AJ144" s="703"/>
      <c r="AK144" s="703"/>
      <c r="AL144" s="703"/>
      <c r="AM144" s="703"/>
      <c r="AN144" s="703"/>
      <c r="AO144" s="703"/>
      <c r="AP144" s="703"/>
      <c r="AQ144" s="703"/>
      <c r="AR144" s="703"/>
      <c r="AS144" s="703"/>
      <c r="AT144" s="703"/>
      <c r="AU144" s="703"/>
      <c r="AV144" s="703"/>
      <c r="AW144" s="703"/>
      <c r="AX144" s="703"/>
      <c r="AY144" s="703"/>
      <c r="AZ144" s="703"/>
      <c r="BA144" s="703"/>
      <c r="BB144" s="703"/>
      <c r="BC144" s="703"/>
      <c r="BD144" s="703"/>
      <c r="BE144" s="703"/>
      <c r="BF144" s="703"/>
      <c r="BG144" s="703"/>
      <c r="BH144" s="703"/>
      <c r="BI144" s="703"/>
      <c r="BJ144" s="703"/>
      <c r="BK144" s="703"/>
      <c r="BL144" s="703"/>
      <c r="BM144" s="703"/>
      <c r="BN144" s="703"/>
      <c r="BO144" s="703"/>
      <c r="BP144" s="703"/>
      <c r="BQ144" s="703"/>
      <c r="BR144" s="703"/>
      <c r="BS144" s="703"/>
      <c r="BT144" s="703"/>
      <c r="BU144" s="703"/>
      <c r="BV144" s="703"/>
      <c r="BW144" s="703"/>
      <c r="BX144" s="703"/>
      <c r="BY144" s="703"/>
      <c r="BZ144" s="703"/>
      <c r="CA144" s="703"/>
      <c r="CB144" s="703"/>
      <c r="CC144" s="703"/>
      <c r="CD144" s="703"/>
      <c r="CE144" s="703"/>
      <c r="CF144" s="703"/>
      <c r="CG144" s="703"/>
      <c r="CH144" s="703"/>
      <c r="CI144" s="703"/>
      <c r="CJ144" s="703"/>
      <c r="CK144" s="703"/>
      <c r="CL144" s="703"/>
      <c r="CM144" s="703"/>
      <c r="CN144" s="703"/>
      <c r="CO144" s="703"/>
      <c r="CP144" s="703"/>
      <c r="CQ144" s="703"/>
      <c r="CR144" s="703"/>
      <c r="CS144" s="703"/>
      <c r="CT144" s="703"/>
      <c r="CU144" s="703"/>
      <c r="CV144" s="703"/>
      <c r="CW144" s="703"/>
      <c r="CX144" s="703"/>
      <c r="CY144" s="703"/>
      <c r="CZ144" s="703"/>
      <c r="DA144" s="703"/>
      <c r="DB144" s="703"/>
      <c r="DC144" s="703"/>
      <c r="DD144" s="703"/>
      <c r="DE144" s="703"/>
      <c r="DF144" s="703"/>
      <c r="DG144" s="703"/>
      <c r="DH144" s="703"/>
      <c r="DI144" s="703"/>
      <c r="DJ144" s="703"/>
      <c r="DK144" s="703"/>
      <c r="DL144" s="703"/>
      <c r="DM144" s="703"/>
      <c r="DN144" s="703"/>
      <c r="DO144" s="703"/>
      <c r="DP144" s="703"/>
      <c r="DQ144" s="703"/>
      <c r="DR144" s="703"/>
      <c r="DS144" s="703"/>
      <c r="DT144" s="703"/>
      <c r="DU144" s="703"/>
      <c r="DV144" s="703"/>
      <c r="DW144" s="703"/>
      <c r="DX144" s="703"/>
      <c r="DY144" s="703"/>
      <c r="DZ144" s="703"/>
      <c r="EA144" s="703"/>
      <c r="EB144" s="703"/>
      <c r="EC144" s="703"/>
      <c r="ED144" s="703"/>
      <c r="EE144" s="703"/>
      <c r="EF144" s="703"/>
      <c r="EG144" s="703"/>
      <c r="EH144" s="703"/>
      <c r="EI144" s="703"/>
      <c r="EJ144" s="703"/>
      <c r="EK144" s="703"/>
      <c r="EL144" s="703"/>
      <c r="EM144" s="703"/>
      <c r="EN144" s="703"/>
      <c r="EO144" s="703"/>
      <c r="EP144" s="703"/>
      <c r="EQ144" s="703"/>
      <c r="ER144" s="703"/>
      <c r="ES144" s="703"/>
      <c r="ET144" s="703"/>
      <c r="EU144" s="703"/>
      <c r="EV144" s="703"/>
      <c r="EW144" s="703"/>
      <c r="EX144" s="703"/>
      <c r="EY144" s="703"/>
      <c r="EZ144" s="703"/>
      <c r="FA144" s="703"/>
      <c r="FB144" s="703"/>
      <c r="FC144" s="703"/>
      <c r="FD144" s="703"/>
      <c r="FE144" s="703"/>
      <c r="FF144" s="703"/>
      <c r="FG144" s="703"/>
      <c r="FH144" s="703"/>
      <c r="FI144" s="703"/>
      <c r="FJ144" s="703"/>
      <c r="FK144" s="703"/>
      <c r="FL144" s="703"/>
      <c r="FM144" s="703"/>
      <c r="FN144" s="703"/>
      <c r="FO144" s="703"/>
      <c r="FP144" s="703"/>
      <c r="FQ144" s="703"/>
      <c r="FR144" s="703"/>
      <c r="FS144" s="703"/>
      <c r="FT144" s="703"/>
      <c r="FU144" s="703"/>
      <c r="FV144" s="703"/>
      <c r="FW144" s="703"/>
      <c r="FX144" s="703"/>
      <c r="FY144" s="704"/>
    </row>
    <row r="145" spans="1:181" s="705" customFormat="1" ht="14.25" customHeight="1">
      <c r="A145" s="770"/>
      <c r="B145" s="772"/>
      <c r="C145" s="714"/>
      <c r="D145" s="703"/>
      <c r="E145" s="713"/>
      <c r="F145" s="692"/>
      <c r="G145" s="692"/>
      <c r="H145" s="713"/>
      <c r="I145" s="703"/>
      <c r="J145" s="703"/>
      <c r="K145" s="717"/>
      <c r="L145" s="703"/>
      <c r="M145" s="703"/>
      <c r="N145" s="703"/>
      <c r="O145" s="703"/>
      <c r="P145" s="703"/>
      <c r="Q145" s="703"/>
      <c r="R145" s="703"/>
      <c r="S145" s="703"/>
      <c r="T145" s="703"/>
      <c r="U145" s="703"/>
      <c r="V145" s="703"/>
      <c r="W145" s="703"/>
      <c r="X145" s="703"/>
      <c r="Y145" s="703"/>
      <c r="Z145" s="703"/>
      <c r="AA145" s="703"/>
      <c r="AB145" s="703"/>
      <c r="AC145" s="703"/>
      <c r="AD145" s="703"/>
      <c r="AE145" s="703"/>
      <c r="AF145" s="703"/>
      <c r="AG145" s="703"/>
      <c r="AH145" s="703"/>
      <c r="AI145" s="703"/>
      <c r="AJ145" s="703"/>
      <c r="AK145" s="703"/>
      <c r="AL145" s="703"/>
      <c r="AM145" s="703"/>
      <c r="AN145" s="703"/>
      <c r="AO145" s="703"/>
      <c r="AP145" s="703"/>
      <c r="AQ145" s="703"/>
      <c r="AR145" s="703"/>
      <c r="AS145" s="703"/>
      <c r="AT145" s="703"/>
      <c r="AU145" s="703"/>
      <c r="AV145" s="703"/>
      <c r="AW145" s="703"/>
      <c r="AX145" s="703"/>
      <c r="AY145" s="703"/>
      <c r="AZ145" s="703"/>
      <c r="BA145" s="703"/>
      <c r="BB145" s="703"/>
      <c r="BC145" s="703"/>
      <c r="BD145" s="703"/>
      <c r="BE145" s="703"/>
      <c r="BF145" s="703"/>
      <c r="BG145" s="703"/>
      <c r="BH145" s="703"/>
      <c r="BI145" s="703"/>
      <c r="BJ145" s="703"/>
      <c r="BK145" s="703"/>
      <c r="BL145" s="703"/>
      <c r="BM145" s="703"/>
      <c r="BN145" s="703"/>
      <c r="BO145" s="703"/>
      <c r="BP145" s="703"/>
      <c r="BQ145" s="703"/>
      <c r="BR145" s="703"/>
      <c r="BS145" s="703"/>
      <c r="BT145" s="703"/>
      <c r="BU145" s="703"/>
      <c r="BV145" s="703"/>
      <c r="BW145" s="703"/>
      <c r="BX145" s="703"/>
      <c r="BY145" s="703"/>
      <c r="BZ145" s="703"/>
      <c r="CA145" s="703"/>
      <c r="CB145" s="703"/>
      <c r="CC145" s="703"/>
      <c r="CD145" s="703"/>
      <c r="CE145" s="703"/>
      <c r="CF145" s="703"/>
      <c r="CG145" s="703"/>
      <c r="CH145" s="703"/>
      <c r="CI145" s="703"/>
      <c r="CJ145" s="703"/>
      <c r="CK145" s="703"/>
      <c r="CL145" s="703"/>
      <c r="CM145" s="703"/>
      <c r="CN145" s="703"/>
      <c r="CO145" s="703"/>
      <c r="CP145" s="703"/>
      <c r="CQ145" s="703"/>
      <c r="CR145" s="703"/>
      <c r="CS145" s="703"/>
      <c r="CT145" s="703"/>
      <c r="CU145" s="703"/>
      <c r="CV145" s="703"/>
      <c r="CW145" s="703"/>
      <c r="CX145" s="703"/>
      <c r="CY145" s="703"/>
      <c r="CZ145" s="703"/>
      <c r="DA145" s="703"/>
      <c r="DB145" s="703"/>
      <c r="DC145" s="703"/>
      <c r="DD145" s="703"/>
      <c r="DE145" s="703"/>
      <c r="DF145" s="703"/>
      <c r="DG145" s="703"/>
      <c r="DH145" s="703"/>
      <c r="DI145" s="703"/>
      <c r="DJ145" s="703"/>
      <c r="DK145" s="703"/>
      <c r="DL145" s="703"/>
      <c r="DM145" s="703"/>
      <c r="DN145" s="703"/>
      <c r="DO145" s="703"/>
      <c r="DP145" s="703"/>
      <c r="DQ145" s="703"/>
      <c r="DR145" s="703"/>
      <c r="DS145" s="703"/>
      <c r="DT145" s="703"/>
      <c r="DU145" s="703"/>
      <c r="DV145" s="703"/>
      <c r="DW145" s="703"/>
      <c r="DX145" s="703"/>
      <c r="DY145" s="703"/>
      <c r="DZ145" s="703"/>
      <c r="EA145" s="703"/>
      <c r="EB145" s="703"/>
      <c r="EC145" s="703"/>
      <c r="ED145" s="703"/>
      <c r="EE145" s="703"/>
      <c r="EF145" s="703"/>
      <c r="EG145" s="703"/>
      <c r="EH145" s="703"/>
      <c r="EI145" s="703"/>
      <c r="EJ145" s="703"/>
      <c r="EK145" s="703"/>
      <c r="EL145" s="703"/>
      <c r="EM145" s="703"/>
      <c r="EN145" s="703"/>
      <c r="EO145" s="703"/>
      <c r="EP145" s="703"/>
      <c r="EQ145" s="703"/>
      <c r="ER145" s="703"/>
      <c r="ES145" s="703"/>
      <c r="ET145" s="703"/>
      <c r="EU145" s="703"/>
      <c r="EV145" s="703"/>
      <c r="EW145" s="703"/>
      <c r="EX145" s="703"/>
      <c r="EY145" s="703"/>
      <c r="EZ145" s="703"/>
      <c r="FA145" s="703"/>
      <c r="FB145" s="703"/>
      <c r="FC145" s="703"/>
      <c r="FD145" s="703"/>
      <c r="FE145" s="703"/>
      <c r="FF145" s="703"/>
      <c r="FG145" s="703"/>
      <c r="FH145" s="703"/>
      <c r="FI145" s="703"/>
      <c r="FJ145" s="703"/>
      <c r="FK145" s="703"/>
      <c r="FL145" s="703"/>
      <c r="FM145" s="703"/>
      <c r="FN145" s="703"/>
      <c r="FO145" s="703"/>
      <c r="FP145" s="703"/>
      <c r="FQ145" s="703"/>
      <c r="FR145" s="703"/>
      <c r="FS145" s="703"/>
      <c r="FT145" s="703"/>
      <c r="FU145" s="703"/>
      <c r="FV145" s="703"/>
      <c r="FW145" s="703"/>
      <c r="FX145" s="703"/>
      <c r="FY145" s="704"/>
    </row>
    <row r="146" spans="1:181" s="705" customFormat="1" ht="14.25" customHeight="1">
      <c r="A146" s="770"/>
      <c r="B146" s="772"/>
      <c r="C146" s="714"/>
      <c r="D146" s="703"/>
      <c r="E146" s="713"/>
      <c r="F146" s="692"/>
      <c r="G146" s="692"/>
      <c r="H146" s="713"/>
      <c r="I146" s="703"/>
      <c r="J146" s="703"/>
      <c r="K146" s="717"/>
      <c r="L146" s="703"/>
      <c r="M146" s="703"/>
      <c r="N146" s="703"/>
      <c r="O146" s="703"/>
      <c r="P146" s="703"/>
      <c r="Q146" s="703"/>
      <c r="R146" s="703"/>
      <c r="S146" s="703"/>
      <c r="T146" s="703"/>
      <c r="U146" s="703"/>
      <c r="V146" s="703"/>
      <c r="W146" s="703"/>
      <c r="X146" s="703"/>
      <c r="Y146" s="703"/>
      <c r="Z146" s="703"/>
      <c r="AA146" s="703"/>
      <c r="AB146" s="703"/>
      <c r="AC146" s="703"/>
      <c r="AD146" s="703"/>
      <c r="AE146" s="703"/>
      <c r="AF146" s="703"/>
      <c r="AG146" s="703"/>
      <c r="AH146" s="703"/>
      <c r="AI146" s="703"/>
      <c r="AJ146" s="703"/>
      <c r="AK146" s="703"/>
      <c r="AL146" s="703"/>
      <c r="AM146" s="703"/>
      <c r="AN146" s="703"/>
      <c r="AO146" s="703"/>
      <c r="AP146" s="703"/>
      <c r="AQ146" s="703"/>
      <c r="AR146" s="703"/>
      <c r="AS146" s="703"/>
      <c r="AT146" s="703"/>
      <c r="AU146" s="703"/>
      <c r="AV146" s="703"/>
      <c r="AW146" s="703"/>
      <c r="AX146" s="703"/>
      <c r="AY146" s="703"/>
      <c r="AZ146" s="703"/>
      <c r="BA146" s="703"/>
      <c r="BB146" s="703"/>
      <c r="BC146" s="703"/>
      <c r="BD146" s="703"/>
      <c r="BE146" s="703"/>
      <c r="BF146" s="703"/>
      <c r="BG146" s="703"/>
      <c r="BH146" s="703"/>
      <c r="BI146" s="703"/>
      <c r="BJ146" s="703"/>
      <c r="BK146" s="703"/>
      <c r="BL146" s="703"/>
      <c r="BM146" s="703"/>
      <c r="BN146" s="703"/>
      <c r="BO146" s="703"/>
      <c r="BP146" s="703"/>
      <c r="BQ146" s="703"/>
      <c r="BR146" s="703"/>
      <c r="BS146" s="703"/>
      <c r="BT146" s="703"/>
      <c r="BU146" s="703"/>
      <c r="BV146" s="703"/>
      <c r="BW146" s="703"/>
      <c r="BX146" s="703"/>
      <c r="BY146" s="703"/>
      <c r="BZ146" s="703"/>
      <c r="CA146" s="703"/>
      <c r="CB146" s="703"/>
      <c r="CC146" s="703"/>
      <c r="CD146" s="703"/>
      <c r="CE146" s="703"/>
      <c r="CF146" s="703"/>
      <c r="CG146" s="703"/>
      <c r="CH146" s="703"/>
      <c r="CI146" s="703"/>
      <c r="CJ146" s="703"/>
      <c r="CK146" s="703"/>
      <c r="CL146" s="703"/>
      <c r="CM146" s="703"/>
      <c r="CN146" s="703"/>
      <c r="CO146" s="703"/>
      <c r="CP146" s="703"/>
      <c r="CQ146" s="703"/>
      <c r="CR146" s="703"/>
      <c r="CS146" s="703"/>
      <c r="CT146" s="703"/>
      <c r="CU146" s="703"/>
      <c r="CV146" s="703"/>
      <c r="CW146" s="703"/>
      <c r="CX146" s="703"/>
      <c r="CY146" s="703"/>
      <c r="CZ146" s="703"/>
      <c r="DA146" s="703"/>
      <c r="DB146" s="703"/>
      <c r="DC146" s="703"/>
      <c r="DD146" s="703"/>
      <c r="DE146" s="703"/>
      <c r="DF146" s="703"/>
      <c r="DG146" s="703"/>
      <c r="DH146" s="703"/>
      <c r="DI146" s="703"/>
      <c r="DJ146" s="703"/>
      <c r="DK146" s="703"/>
      <c r="DL146" s="703"/>
      <c r="DM146" s="703"/>
      <c r="DN146" s="703"/>
      <c r="DO146" s="703"/>
      <c r="DP146" s="703"/>
      <c r="DQ146" s="703"/>
      <c r="DR146" s="703"/>
      <c r="DS146" s="703"/>
      <c r="DT146" s="703"/>
      <c r="DU146" s="703"/>
      <c r="DV146" s="703"/>
      <c r="DW146" s="703"/>
      <c r="DX146" s="703"/>
      <c r="DY146" s="703"/>
      <c r="DZ146" s="703"/>
      <c r="EA146" s="703"/>
      <c r="EB146" s="703"/>
      <c r="EC146" s="703"/>
      <c r="ED146" s="703"/>
      <c r="EE146" s="703"/>
      <c r="EF146" s="703"/>
      <c r="EG146" s="703"/>
      <c r="EH146" s="703"/>
      <c r="EI146" s="703"/>
      <c r="EJ146" s="703"/>
      <c r="EK146" s="703"/>
      <c r="EL146" s="703"/>
      <c r="EM146" s="703"/>
      <c r="EN146" s="703"/>
      <c r="EO146" s="703"/>
      <c r="EP146" s="703"/>
      <c r="EQ146" s="703"/>
      <c r="ER146" s="703"/>
      <c r="ES146" s="703"/>
      <c r="ET146" s="703"/>
      <c r="EU146" s="703"/>
      <c r="EV146" s="703"/>
      <c r="EW146" s="703"/>
      <c r="EX146" s="703"/>
      <c r="EY146" s="703"/>
      <c r="EZ146" s="703"/>
      <c r="FA146" s="703"/>
      <c r="FB146" s="703"/>
      <c r="FC146" s="703"/>
      <c r="FD146" s="703"/>
      <c r="FE146" s="703"/>
      <c r="FF146" s="703"/>
      <c r="FG146" s="703"/>
      <c r="FH146" s="703"/>
      <c r="FI146" s="703"/>
      <c r="FJ146" s="703"/>
      <c r="FK146" s="703"/>
      <c r="FL146" s="703"/>
      <c r="FM146" s="703"/>
      <c r="FN146" s="703"/>
      <c r="FO146" s="703"/>
      <c r="FP146" s="703"/>
      <c r="FQ146" s="703"/>
      <c r="FR146" s="703"/>
      <c r="FS146" s="703"/>
      <c r="FT146" s="703"/>
      <c r="FU146" s="703"/>
      <c r="FV146" s="703"/>
      <c r="FW146" s="703"/>
      <c r="FX146" s="703"/>
      <c r="FY146" s="704"/>
    </row>
    <row r="147" spans="1:181" s="705" customFormat="1" ht="14.25" customHeight="1">
      <c r="A147" s="770"/>
      <c r="B147" s="772"/>
      <c r="C147" s="714"/>
      <c r="D147" s="703"/>
      <c r="E147" s="703"/>
      <c r="F147" s="691"/>
      <c r="G147" s="691"/>
      <c r="H147" s="703"/>
      <c r="I147" s="703"/>
      <c r="J147" s="703"/>
      <c r="K147" s="717"/>
      <c r="L147" s="703"/>
      <c r="M147" s="703"/>
      <c r="N147" s="703"/>
      <c r="O147" s="703"/>
      <c r="P147" s="703"/>
      <c r="Q147" s="703"/>
      <c r="R147" s="703"/>
      <c r="S147" s="703"/>
      <c r="T147" s="703"/>
      <c r="U147" s="703"/>
      <c r="V147" s="703"/>
      <c r="W147" s="703"/>
      <c r="X147" s="703"/>
      <c r="Y147" s="703"/>
      <c r="Z147" s="703"/>
      <c r="AA147" s="703"/>
      <c r="AB147" s="703"/>
      <c r="AC147" s="703"/>
      <c r="AD147" s="703"/>
      <c r="AE147" s="703"/>
      <c r="AF147" s="703"/>
      <c r="AG147" s="703"/>
      <c r="AH147" s="703"/>
      <c r="AI147" s="703"/>
      <c r="AJ147" s="703"/>
      <c r="AK147" s="703"/>
      <c r="AL147" s="703"/>
      <c r="AM147" s="703"/>
      <c r="AN147" s="703"/>
      <c r="AO147" s="703"/>
      <c r="AP147" s="703"/>
      <c r="AQ147" s="703"/>
      <c r="AR147" s="703"/>
      <c r="AS147" s="703"/>
      <c r="AT147" s="703"/>
      <c r="AU147" s="703"/>
      <c r="AV147" s="703"/>
      <c r="AW147" s="703"/>
      <c r="AX147" s="703"/>
      <c r="AY147" s="703"/>
      <c r="AZ147" s="703"/>
      <c r="BA147" s="703"/>
      <c r="BB147" s="703"/>
      <c r="BC147" s="703"/>
      <c r="BD147" s="703"/>
      <c r="BE147" s="703"/>
      <c r="BF147" s="703"/>
      <c r="BG147" s="703"/>
      <c r="BH147" s="703"/>
      <c r="BI147" s="703"/>
      <c r="BJ147" s="703"/>
      <c r="BK147" s="703"/>
      <c r="BL147" s="703"/>
      <c r="BM147" s="703"/>
      <c r="BN147" s="703"/>
      <c r="BO147" s="703"/>
      <c r="BP147" s="703"/>
      <c r="BQ147" s="703"/>
      <c r="BR147" s="703"/>
      <c r="BS147" s="703"/>
      <c r="BT147" s="703"/>
      <c r="BU147" s="703"/>
      <c r="BV147" s="703"/>
      <c r="BW147" s="703"/>
      <c r="BX147" s="703"/>
      <c r="BY147" s="703"/>
      <c r="BZ147" s="703"/>
      <c r="CA147" s="703"/>
      <c r="CB147" s="703"/>
      <c r="CC147" s="703"/>
      <c r="CD147" s="703"/>
      <c r="CE147" s="703"/>
      <c r="CF147" s="703"/>
      <c r="CG147" s="703"/>
      <c r="CH147" s="703"/>
      <c r="CI147" s="703"/>
      <c r="CJ147" s="703"/>
      <c r="CK147" s="703"/>
      <c r="CL147" s="703"/>
      <c r="CM147" s="703"/>
      <c r="CN147" s="703"/>
      <c r="CO147" s="703"/>
      <c r="CP147" s="703"/>
      <c r="CQ147" s="703"/>
      <c r="CR147" s="703"/>
      <c r="CS147" s="703"/>
      <c r="CT147" s="703"/>
      <c r="CU147" s="703"/>
      <c r="CV147" s="703"/>
      <c r="CW147" s="703"/>
      <c r="CX147" s="703"/>
      <c r="CY147" s="703"/>
      <c r="CZ147" s="703"/>
      <c r="DA147" s="703"/>
      <c r="DB147" s="703"/>
      <c r="DC147" s="703"/>
      <c r="DD147" s="703"/>
      <c r="DE147" s="703"/>
      <c r="DF147" s="703"/>
      <c r="DG147" s="703"/>
      <c r="DH147" s="703"/>
      <c r="DI147" s="703"/>
      <c r="DJ147" s="703"/>
      <c r="DK147" s="703"/>
      <c r="DL147" s="703"/>
      <c r="DM147" s="703"/>
      <c r="DN147" s="703"/>
      <c r="DO147" s="703"/>
      <c r="DP147" s="703"/>
      <c r="DQ147" s="703"/>
      <c r="DR147" s="703"/>
      <c r="DS147" s="703"/>
      <c r="DT147" s="703"/>
      <c r="DU147" s="703"/>
      <c r="DV147" s="703"/>
      <c r="DW147" s="703"/>
      <c r="DX147" s="703"/>
      <c r="DY147" s="703"/>
      <c r="DZ147" s="703"/>
      <c r="EA147" s="703"/>
      <c r="EB147" s="703"/>
      <c r="EC147" s="703"/>
      <c r="ED147" s="703"/>
      <c r="EE147" s="703"/>
      <c r="EF147" s="703"/>
      <c r="EG147" s="703"/>
      <c r="EH147" s="703"/>
      <c r="EI147" s="703"/>
      <c r="EJ147" s="703"/>
      <c r="EK147" s="703"/>
      <c r="EL147" s="703"/>
      <c r="EM147" s="703"/>
      <c r="EN147" s="703"/>
      <c r="EO147" s="703"/>
      <c r="EP147" s="703"/>
      <c r="EQ147" s="703"/>
      <c r="ER147" s="703"/>
      <c r="ES147" s="703"/>
      <c r="ET147" s="703"/>
      <c r="EU147" s="703"/>
      <c r="EV147" s="703"/>
      <c r="EW147" s="703"/>
      <c r="EX147" s="703"/>
      <c r="EY147" s="703"/>
      <c r="EZ147" s="703"/>
      <c r="FA147" s="703"/>
      <c r="FB147" s="703"/>
      <c r="FC147" s="703"/>
      <c r="FD147" s="703"/>
      <c r="FE147" s="703"/>
      <c r="FF147" s="703"/>
      <c r="FG147" s="703"/>
      <c r="FH147" s="703"/>
      <c r="FI147" s="703"/>
      <c r="FJ147" s="703"/>
      <c r="FK147" s="703"/>
      <c r="FL147" s="703"/>
      <c r="FM147" s="703"/>
      <c r="FN147" s="703"/>
      <c r="FO147" s="703"/>
      <c r="FP147" s="703"/>
      <c r="FQ147" s="703"/>
      <c r="FR147" s="703"/>
      <c r="FS147" s="703"/>
      <c r="FT147" s="703"/>
      <c r="FU147" s="703"/>
      <c r="FV147" s="703"/>
      <c r="FW147" s="703"/>
      <c r="FX147" s="703"/>
      <c r="FY147" s="704"/>
    </row>
    <row r="148" spans="1:181" s="705" customFormat="1" ht="14.25" customHeight="1">
      <c r="A148" s="770"/>
      <c r="B148" s="772"/>
      <c r="C148" s="714"/>
      <c r="D148" s="703"/>
      <c r="E148" s="703"/>
      <c r="F148" s="691"/>
      <c r="G148" s="691"/>
      <c r="H148" s="703"/>
      <c r="I148" s="703"/>
      <c r="J148" s="703"/>
      <c r="K148" s="717"/>
      <c r="L148" s="703"/>
      <c r="M148" s="703"/>
      <c r="N148" s="703"/>
      <c r="O148" s="703"/>
      <c r="P148" s="703"/>
      <c r="Q148" s="703"/>
      <c r="R148" s="703"/>
      <c r="S148" s="703"/>
      <c r="T148" s="703"/>
      <c r="U148" s="703"/>
      <c r="V148" s="703"/>
      <c r="W148" s="703"/>
      <c r="X148" s="703"/>
      <c r="Y148" s="703"/>
      <c r="Z148" s="703"/>
      <c r="AA148" s="703"/>
      <c r="AB148" s="703"/>
      <c r="AC148" s="703"/>
      <c r="AD148" s="703"/>
      <c r="AE148" s="703"/>
      <c r="AF148" s="703"/>
      <c r="AG148" s="703"/>
      <c r="AH148" s="703"/>
      <c r="AI148" s="703"/>
      <c r="AJ148" s="703"/>
      <c r="AK148" s="703"/>
      <c r="AL148" s="703"/>
      <c r="AM148" s="703"/>
      <c r="AN148" s="703"/>
      <c r="AO148" s="703"/>
      <c r="AP148" s="703"/>
      <c r="AQ148" s="703"/>
      <c r="AR148" s="703"/>
      <c r="AS148" s="703"/>
      <c r="AT148" s="703"/>
      <c r="AU148" s="703"/>
      <c r="AV148" s="703"/>
      <c r="AW148" s="703"/>
      <c r="AX148" s="703"/>
      <c r="AY148" s="703"/>
      <c r="AZ148" s="703"/>
      <c r="BA148" s="703"/>
      <c r="BB148" s="703"/>
      <c r="BC148" s="703"/>
      <c r="BD148" s="703"/>
      <c r="BE148" s="703"/>
      <c r="BF148" s="703"/>
      <c r="BG148" s="703"/>
      <c r="BH148" s="703"/>
      <c r="BI148" s="703"/>
      <c r="BJ148" s="703"/>
      <c r="BK148" s="703"/>
      <c r="BL148" s="703"/>
      <c r="BM148" s="703"/>
      <c r="BN148" s="703"/>
      <c r="BO148" s="703"/>
      <c r="BP148" s="703"/>
      <c r="BQ148" s="703"/>
      <c r="BR148" s="703"/>
      <c r="BS148" s="703"/>
      <c r="BT148" s="703"/>
      <c r="BU148" s="703"/>
      <c r="BV148" s="703"/>
      <c r="BW148" s="703"/>
      <c r="BX148" s="703"/>
      <c r="BY148" s="703"/>
      <c r="BZ148" s="703"/>
      <c r="CA148" s="703"/>
      <c r="CB148" s="703"/>
      <c r="CC148" s="703"/>
      <c r="CD148" s="703"/>
      <c r="CE148" s="703"/>
      <c r="CF148" s="703"/>
      <c r="CG148" s="703"/>
      <c r="CH148" s="703"/>
      <c r="CI148" s="703"/>
      <c r="CJ148" s="703"/>
      <c r="CK148" s="703"/>
      <c r="CL148" s="703"/>
      <c r="CM148" s="703"/>
      <c r="CN148" s="703"/>
      <c r="CO148" s="703"/>
      <c r="CP148" s="703"/>
      <c r="CQ148" s="703"/>
      <c r="CR148" s="703"/>
      <c r="CS148" s="703"/>
      <c r="CT148" s="703"/>
      <c r="CU148" s="703"/>
      <c r="CV148" s="703"/>
      <c r="CW148" s="703"/>
      <c r="CX148" s="703"/>
      <c r="CY148" s="703"/>
      <c r="CZ148" s="703"/>
      <c r="DA148" s="703"/>
      <c r="DB148" s="703"/>
      <c r="DC148" s="703"/>
      <c r="DD148" s="703"/>
      <c r="DE148" s="703"/>
      <c r="DF148" s="703"/>
      <c r="DG148" s="703"/>
      <c r="DH148" s="703"/>
      <c r="DI148" s="703"/>
      <c r="DJ148" s="703"/>
      <c r="DK148" s="703"/>
      <c r="DL148" s="703"/>
      <c r="DM148" s="703"/>
      <c r="DN148" s="703"/>
      <c r="DO148" s="703"/>
      <c r="DP148" s="703"/>
      <c r="DQ148" s="703"/>
      <c r="DR148" s="703"/>
      <c r="DS148" s="703"/>
      <c r="DT148" s="703"/>
      <c r="DU148" s="703"/>
      <c r="DV148" s="703"/>
      <c r="DW148" s="703"/>
      <c r="DX148" s="703"/>
      <c r="DY148" s="703"/>
      <c r="DZ148" s="703"/>
      <c r="EA148" s="703"/>
      <c r="EB148" s="703"/>
      <c r="EC148" s="703"/>
      <c r="ED148" s="703"/>
      <c r="EE148" s="703"/>
      <c r="EF148" s="703"/>
      <c r="EG148" s="703"/>
      <c r="EH148" s="703"/>
      <c r="EI148" s="703"/>
      <c r="EJ148" s="703"/>
      <c r="EK148" s="703"/>
      <c r="EL148" s="703"/>
      <c r="EM148" s="703"/>
      <c r="EN148" s="703"/>
      <c r="EO148" s="703"/>
      <c r="EP148" s="703"/>
      <c r="EQ148" s="703"/>
      <c r="ER148" s="703"/>
      <c r="ES148" s="703"/>
      <c r="ET148" s="703"/>
      <c r="EU148" s="703"/>
      <c r="EV148" s="703"/>
      <c r="EW148" s="703"/>
      <c r="EX148" s="703"/>
      <c r="EY148" s="703"/>
      <c r="EZ148" s="703"/>
      <c r="FA148" s="703"/>
      <c r="FB148" s="703"/>
      <c r="FC148" s="703"/>
      <c r="FD148" s="703"/>
      <c r="FE148" s="703"/>
      <c r="FF148" s="703"/>
      <c r="FG148" s="703"/>
      <c r="FH148" s="703"/>
      <c r="FI148" s="703"/>
      <c r="FJ148" s="703"/>
      <c r="FK148" s="703"/>
      <c r="FL148" s="703"/>
      <c r="FM148" s="703"/>
      <c r="FN148" s="703"/>
      <c r="FO148" s="703"/>
      <c r="FP148" s="703"/>
      <c r="FQ148" s="703"/>
      <c r="FR148" s="703"/>
      <c r="FS148" s="703"/>
      <c r="FT148" s="703"/>
      <c r="FU148" s="703"/>
      <c r="FV148" s="703"/>
      <c r="FW148" s="703"/>
      <c r="FX148" s="703"/>
      <c r="FY148" s="704"/>
    </row>
    <row r="149" spans="1:181" s="705" customFormat="1" ht="14.25" customHeight="1">
      <c r="A149" s="770"/>
      <c r="B149" s="772"/>
      <c r="C149" s="710"/>
      <c r="D149" s="703"/>
      <c r="E149" s="703"/>
      <c r="F149" s="691"/>
      <c r="G149" s="691"/>
      <c r="H149" s="703"/>
      <c r="I149" s="703"/>
      <c r="J149" s="703"/>
      <c r="K149" s="717"/>
      <c r="L149" s="703"/>
      <c r="M149" s="703"/>
      <c r="N149" s="703"/>
      <c r="O149" s="703"/>
      <c r="P149" s="703"/>
      <c r="Q149" s="703"/>
      <c r="R149" s="703"/>
      <c r="S149" s="703"/>
      <c r="T149" s="703"/>
      <c r="U149" s="703"/>
      <c r="V149" s="703"/>
      <c r="W149" s="703"/>
      <c r="X149" s="703"/>
      <c r="Y149" s="703"/>
      <c r="Z149" s="703"/>
      <c r="AA149" s="703"/>
      <c r="AB149" s="703"/>
      <c r="AC149" s="703"/>
      <c r="AD149" s="703"/>
      <c r="AE149" s="703"/>
      <c r="AF149" s="703"/>
      <c r="AG149" s="703"/>
      <c r="AH149" s="703"/>
      <c r="AI149" s="703"/>
      <c r="AJ149" s="703"/>
      <c r="AK149" s="703"/>
      <c r="AL149" s="703"/>
      <c r="AM149" s="703"/>
      <c r="AN149" s="703"/>
      <c r="AO149" s="703"/>
      <c r="AP149" s="703"/>
      <c r="AQ149" s="703"/>
      <c r="AR149" s="703"/>
      <c r="AS149" s="703"/>
      <c r="AT149" s="703"/>
      <c r="AU149" s="703"/>
      <c r="AV149" s="703"/>
      <c r="AW149" s="703"/>
      <c r="AX149" s="703"/>
      <c r="AY149" s="703"/>
      <c r="AZ149" s="703"/>
      <c r="BA149" s="703"/>
      <c r="BB149" s="703"/>
      <c r="BC149" s="703"/>
      <c r="BD149" s="703"/>
      <c r="BE149" s="703"/>
      <c r="BF149" s="703"/>
      <c r="BG149" s="703"/>
      <c r="BH149" s="703"/>
      <c r="BI149" s="703"/>
      <c r="BJ149" s="703"/>
      <c r="BK149" s="703"/>
      <c r="BL149" s="703"/>
      <c r="BM149" s="703"/>
      <c r="BN149" s="703"/>
      <c r="BO149" s="703"/>
      <c r="BP149" s="703"/>
      <c r="BQ149" s="703"/>
      <c r="BR149" s="703"/>
      <c r="BS149" s="703"/>
      <c r="BT149" s="703"/>
      <c r="BU149" s="703"/>
      <c r="BV149" s="703"/>
      <c r="BW149" s="703"/>
      <c r="BX149" s="703"/>
      <c r="BY149" s="703"/>
      <c r="BZ149" s="703"/>
      <c r="CA149" s="703"/>
      <c r="CB149" s="703"/>
      <c r="CC149" s="703"/>
      <c r="CD149" s="703"/>
      <c r="CE149" s="703"/>
      <c r="CF149" s="703"/>
      <c r="CG149" s="703"/>
      <c r="CH149" s="703"/>
      <c r="CI149" s="703"/>
      <c r="CJ149" s="703"/>
      <c r="CK149" s="703"/>
      <c r="CL149" s="703"/>
      <c r="CM149" s="703"/>
      <c r="CN149" s="703"/>
      <c r="CO149" s="703"/>
      <c r="CP149" s="703"/>
      <c r="CQ149" s="703"/>
      <c r="CR149" s="703"/>
      <c r="CS149" s="703"/>
      <c r="CT149" s="703"/>
      <c r="CU149" s="703"/>
      <c r="CV149" s="703"/>
      <c r="CW149" s="703"/>
      <c r="CX149" s="703"/>
      <c r="CY149" s="703"/>
      <c r="CZ149" s="703"/>
      <c r="DA149" s="703"/>
      <c r="DB149" s="703"/>
      <c r="DC149" s="703"/>
      <c r="DD149" s="703"/>
      <c r="DE149" s="703"/>
      <c r="DF149" s="703"/>
      <c r="DG149" s="703"/>
      <c r="DH149" s="703"/>
      <c r="DI149" s="703"/>
      <c r="DJ149" s="703"/>
      <c r="DK149" s="703"/>
      <c r="DL149" s="703"/>
      <c r="DM149" s="703"/>
      <c r="DN149" s="703"/>
      <c r="DO149" s="703"/>
      <c r="DP149" s="703"/>
      <c r="DQ149" s="703"/>
      <c r="DR149" s="703"/>
      <c r="DS149" s="703"/>
      <c r="DT149" s="703"/>
      <c r="DU149" s="703"/>
      <c r="DV149" s="703"/>
      <c r="DW149" s="703"/>
      <c r="DX149" s="703"/>
      <c r="DY149" s="703"/>
      <c r="DZ149" s="703"/>
      <c r="EA149" s="703"/>
      <c r="EB149" s="703"/>
      <c r="EC149" s="703"/>
      <c r="ED149" s="703"/>
      <c r="EE149" s="703"/>
      <c r="EF149" s="703"/>
      <c r="EG149" s="703"/>
      <c r="EH149" s="703"/>
      <c r="EI149" s="703"/>
      <c r="EJ149" s="703"/>
      <c r="EK149" s="703"/>
      <c r="EL149" s="703"/>
      <c r="EM149" s="703"/>
      <c r="EN149" s="703"/>
      <c r="EO149" s="703"/>
      <c r="EP149" s="703"/>
      <c r="EQ149" s="703"/>
      <c r="ER149" s="703"/>
      <c r="ES149" s="703"/>
      <c r="ET149" s="703"/>
      <c r="EU149" s="703"/>
      <c r="EV149" s="703"/>
      <c r="EW149" s="703"/>
      <c r="EX149" s="703"/>
      <c r="EY149" s="703"/>
      <c r="EZ149" s="703"/>
      <c r="FA149" s="703"/>
      <c r="FB149" s="703"/>
      <c r="FC149" s="703"/>
      <c r="FD149" s="703"/>
      <c r="FE149" s="703"/>
      <c r="FF149" s="703"/>
      <c r="FG149" s="703"/>
      <c r="FH149" s="703"/>
      <c r="FI149" s="703"/>
      <c r="FJ149" s="703"/>
      <c r="FK149" s="703"/>
      <c r="FL149" s="703"/>
      <c r="FM149" s="703"/>
      <c r="FN149" s="703"/>
      <c r="FO149" s="703"/>
      <c r="FP149" s="703"/>
      <c r="FQ149" s="703"/>
      <c r="FR149" s="703"/>
      <c r="FS149" s="703"/>
      <c r="FT149" s="703"/>
      <c r="FU149" s="703"/>
      <c r="FV149" s="703"/>
      <c r="FW149" s="703"/>
      <c r="FX149" s="703"/>
      <c r="FY149" s="704"/>
    </row>
    <row r="150" spans="1:181" s="705" customFormat="1" ht="14.25" customHeight="1">
      <c r="A150" s="770"/>
      <c r="B150" s="772"/>
      <c r="C150" s="710"/>
      <c r="D150" s="703"/>
      <c r="E150" s="703"/>
      <c r="F150" s="691"/>
      <c r="G150" s="691"/>
      <c r="H150" s="703"/>
      <c r="I150" s="703"/>
      <c r="J150" s="703"/>
      <c r="K150" s="717"/>
      <c r="L150" s="703"/>
      <c r="M150" s="703"/>
      <c r="N150" s="703"/>
      <c r="O150" s="703"/>
      <c r="P150" s="703"/>
      <c r="Q150" s="703"/>
      <c r="R150" s="703"/>
      <c r="S150" s="703"/>
      <c r="T150" s="703"/>
      <c r="U150" s="703"/>
      <c r="V150" s="703"/>
      <c r="W150" s="703"/>
      <c r="X150" s="703"/>
      <c r="Y150" s="703"/>
      <c r="Z150" s="703"/>
      <c r="AA150" s="703"/>
      <c r="AB150" s="703"/>
      <c r="AC150" s="703"/>
      <c r="AD150" s="703"/>
      <c r="AE150" s="703"/>
      <c r="AF150" s="703"/>
      <c r="AG150" s="703"/>
      <c r="AH150" s="703"/>
      <c r="AI150" s="703"/>
      <c r="AJ150" s="703"/>
      <c r="AK150" s="703"/>
      <c r="AL150" s="703"/>
      <c r="AM150" s="703"/>
      <c r="AN150" s="703"/>
      <c r="AO150" s="703"/>
      <c r="AP150" s="703"/>
      <c r="AQ150" s="703"/>
      <c r="AR150" s="703"/>
      <c r="AS150" s="703"/>
      <c r="AT150" s="703"/>
      <c r="AU150" s="703"/>
      <c r="AV150" s="703"/>
      <c r="AW150" s="703"/>
      <c r="AX150" s="703"/>
      <c r="AY150" s="703"/>
      <c r="AZ150" s="703"/>
      <c r="BA150" s="703"/>
      <c r="BB150" s="703"/>
      <c r="BC150" s="703"/>
      <c r="BD150" s="703"/>
      <c r="BE150" s="703"/>
      <c r="BF150" s="703"/>
      <c r="BG150" s="703"/>
      <c r="BH150" s="703"/>
      <c r="BI150" s="703"/>
      <c r="BJ150" s="703"/>
      <c r="BK150" s="703"/>
      <c r="BL150" s="703"/>
      <c r="BM150" s="703"/>
      <c r="BN150" s="703"/>
      <c r="BO150" s="703"/>
      <c r="BP150" s="703"/>
      <c r="BQ150" s="703"/>
      <c r="BR150" s="703"/>
      <c r="BS150" s="703"/>
      <c r="BT150" s="703"/>
      <c r="BU150" s="703"/>
      <c r="BV150" s="703"/>
      <c r="BW150" s="703"/>
      <c r="BX150" s="703"/>
      <c r="BY150" s="703"/>
      <c r="BZ150" s="703"/>
      <c r="CA150" s="703"/>
      <c r="CB150" s="703"/>
      <c r="CC150" s="703"/>
      <c r="CD150" s="703"/>
      <c r="CE150" s="703"/>
      <c r="CF150" s="703"/>
      <c r="CG150" s="703"/>
      <c r="CH150" s="703"/>
      <c r="CI150" s="703"/>
      <c r="CJ150" s="703"/>
      <c r="CK150" s="703"/>
      <c r="CL150" s="703"/>
      <c r="CM150" s="703"/>
      <c r="CN150" s="703"/>
      <c r="CO150" s="703"/>
      <c r="CP150" s="703"/>
      <c r="CQ150" s="703"/>
      <c r="CR150" s="703"/>
      <c r="CS150" s="703"/>
      <c r="CT150" s="703"/>
      <c r="CU150" s="703"/>
      <c r="CV150" s="703"/>
      <c r="CW150" s="703"/>
      <c r="CX150" s="703"/>
      <c r="CY150" s="703"/>
      <c r="CZ150" s="703"/>
      <c r="DA150" s="703"/>
      <c r="DB150" s="703"/>
      <c r="DC150" s="703"/>
      <c r="DD150" s="703"/>
      <c r="DE150" s="703"/>
      <c r="DF150" s="703"/>
      <c r="DG150" s="703"/>
      <c r="DH150" s="703"/>
      <c r="DI150" s="703"/>
      <c r="DJ150" s="703"/>
      <c r="DK150" s="703"/>
      <c r="DL150" s="703"/>
      <c r="DM150" s="703"/>
      <c r="DN150" s="703"/>
      <c r="DO150" s="703"/>
      <c r="DP150" s="703"/>
      <c r="DQ150" s="703"/>
      <c r="DR150" s="703"/>
      <c r="DS150" s="703"/>
      <c r="DT150" s="703"/>
      <c r="DU150" s="703"/>
      <c r="DV150" s="703"/>
      <c r="DW150" s="703"/>
      <c r="DX150" s="703"/>
      <c r="DY150" s="703"/>
      <c r="DZ150" s="703"/>
      <c r="EA150" s="703"/>
      <c r="EB150" s="703"/>
      <c r="EC150" s="703"/>
      <c r="ED150" s="703"/>
      <c r="EE150" s="703"/>
      <c r="EF150" s="703"/>
      <c r="EG150" s="703"/>
      <c r="EH150" s="703"/>
      <c r="EI150" s="703"/>
      <c r="EJ150" s="703"/>
      <c r="EK150" s="703"/>
      <c r="EL150" s="703"/>
      <c r="EM150" s="703"/>
      <c r="EN150" s="703"/>
      <c r="EO150" s="703"/>
      <c r="EP150" s="703"/>
      <c r="EQ150" s="703"/>
      <c r="ER150" s="703"/>
      <c r="ES150" s="703"/>
      <c r="ET150" s="703"/>
      <c r="EU150" s="703"/>
      <c r="EV150" s="703"/>
      <c r="EW150" s="703"/>
      <c r="EX150" s="703"/>
      <c r="EY150" s="703"/>
      <c r="EZ150" s="703"/>
      <c r="FA150" s="703"/>
      <c r="FB150" s="703"/>
      <c r="FC150" s="703"/>
      <c r="FD150" s="703"/>
      <c r="FE150" s="703"/>
      <c r="FF150" s="703"/>
      <c r="FG150" s="703"/>
      <c r="FH150" s="703"/>
      <c r="FI150" s="703"/>
      <c r="FJ150" s="703"/>
      <c r="FK150" s="703"/>
      <c r="FL150" s="703"/>
      <c r="FM150" s="703"/>
      <c r="FN150" s="703"/>
      <c r="FO150" s="703"/>
      <c r="FP150" s="703"/>
      <c r="FQ150" s="703"/>
      <c r="FR150" s="703"/>
      <c r="FS150" s="703"/>
      <c r="FT150" s="703"/>
      <c r="FU150" s="703"/>
      <c r="FV150" s="703"/>
      <c r="FW150" s="703"/>
      <c r="FX150" s="703"/>
      <c r="FY150" s="704"/>
    </row>
    <row r="151" spans="1:181" s="705" customFormat="1" ht="14.25" customHeight="1">
      <c r="A151" s="770"/>
      <c r="B151" s="772"/>
      <c r="C151" s="710"/>
      <c r="D151" s="703"/>
      <c r="E151" s="703"/>
      <c r="F151" s="691"/>
      <c r="G151" s="691"/>
      <c r="H151" s="703"/>
      <c r="I151" s="703"/>
      <c r="J151" s="703"/>
      <c r="K151" s="717"/>
      <c r="L151" s="703"/>
      <c r="M151" s="703"/>
      <c r="N151" s="703"/>
      <c r="O151" s="703"/>
      <c r="P151" s="703"/>
      <c r="Q151" s="703"/>
      <c r="R151" s="703"/>
      <c r="S151" s="703"/>
      <c r="T151" s="703"/>
      <c r="U151" s="703"/>
      <c r="V151" s="703"/>
      <c r="W151" s="703"/>
      <c r="X151" s="703"/>
      <c r="Y151" s="703"/>
      <c r="Z151" s="703"/>
      <c r="AA151" s="703"/>
      <c r="AB151" s="703"/>
      <c r="AC151" s="703"/>
      <c r="AD151" s="703"/>
      <c r="AE151" s="703"/>
      <c r="AF151" s="703"/>
      <c r="AG151" s="703"/>
      <c r="AH151" s="703"/>
      <c r="AI151" s="703"/>
      <c r="AJ151" s="703"/>
      <c r="AK151" s="703"/>
      <c r="AL151" s="703"/>
      <c r="AM151" s="703"/>
      <c r="AN151" s="703"/>
      <c r="AO151" s="703"/>
      <c r="AP151" s="703"/>
      <c r="AQ151" s="703"/>
      <c r="AR151" s="703"/>
      <c r="AS151" s="703"/>
      <c r="AT151" s="703"/>
      <c r="AU151" s="703"/>
      <c r="AV151" s="703"/>
      <c r="AW151" s="703"/>
      <c r="AX151" s="703"/>
      <c r="AY151" s="703"/>
      <c r="AZ151" s="703"/>
      <c r="BA151" s="703"/>
      <c r="BB151" s="703"/>
      <c r="BC151" s="703"/>
      <c r="BD151" s="703"/>
      <c r="BE151" s="703"/>
      <c r="BF151" s="703"/>
      <c r="BG151" s="703"/>
      <c r="BH151" s="703"/>
      <c r="BI151" s="703"/>
      <c r="BJ151" s="703"/>
      <c r="BK151" s="703"/>
      <c r="BL151" s="703"/>
      <c r="BM151" s="703"/>
      <c r="BN151" s="703"/>
      <c r="BO151" s="703"/>
      <c r="BP151" s="703"/>
      <c r="BQ151" s="703"/>
      <c r="BR151" s="703"/>
      <c r="BS151" s="703"/>
      <c r="BT151" s="703"/>
      <c r="BU151" s="703"/>
      <c r="BV151" s="703"/>
      <c r="BW151" s="703"/>
      <c r="BX151" s="703"/>
      <c r="BY151" s="703"/>
      <c r="BZ151" s="703"/>
      <c r="CA151" s="703"/>
      <c r="CB151" s="703"/>
      <c r="CC151" s="703"/>
      <c r="CD151" s="703"/>
      <c r="CE151" s="703"/>
      <c r="CF151" s="703"/>
      <c r="CG151" s="703"/>
      <c r="CH151" s="703"/>
      <c r="CI151" s="703"/>
      <c r="CJ151" s="703"/>
      <c r="CK151" s="703"/>
      <c r="CL151" s="703"/>
      <c r="CM151" s="703"/>
      <c r="CN151" s="703"/>
      <c r="CO151" s="703"/>
      <c r="CP151" s="703"/>
      <c r="CQ151" s="703"/>
      <c r="CR151" s="703"/>
      <c r="CS151" s="703"/>
      <c r="CT151" s="703"/>
      <c r="CU151" s="703"/>
      <c r="CV151" s="703"/>
      <c r="CW151" s="703"/>
      <c r="CX151" s="703"/>
      <c r="CY151" s="703"/>
      <c r="CZ151" s="703"/>
      <c r="DA151" s="703"/>
      <c r="DB151" s="703"/>
      <c r="DC151" s="703"/>
      <c r="DD151" s="703"/>
      <c r="DE151" s="703"/>
      <c r="DF151" s="703"/>
      <c r="DG151" s="703"/>
      <c r="DH151" s="703"/>
      <c r="DI151" s="703"/>
      <c r="DJ151" s="703"/>
      <c r="DK151" s="703"/>
      <c r="DL151" s="703"/>
      <c r="DM151" s="703"/>
      <c r="DN151" s="703"/>
      <c r="DO151" s="703"/>
      <c r="DP151" s="703"/>
      <c r="DQ151" s="703"/>
      <c r="DR151" s="703"/>
      <c r="DS151" s="703"/>
      <c r="DT151" s="703"/>
      <c r="DU151" s="703"/>
      <c r="DV151" s="703"/>
      <c r="DW151" s="703"/>
      <c r="DX151" s="703"/>
      <c r="DY151" s="703"/>
      <c r="DZ151" s="703"/>
      <c r="EA151" s="703"/>
      <c r="EB151" s="703"/>
      <c r="EC151" s="703"/>
      <c r="ED151" s="703"/>
      <c r="EE151" s="703"/>
      <c r="EF151" s="703"/>
      <c r="EG151" s="703"/>
      <c r="EH151" s="703"/>
      <c r="EI151" s="703"/>
      <c r="EJ151" s="703"/>
      <c r="EK151" s="703"/>
      <c r="EL151" s="703"/>
      <c r="EM151" s="703"/>
      <c r="EN151" s="703"/>
      <c r="EO151" s="703"/>
      <c r="EP151" s="703"/>
      <c r="EQ151" s="703"/>
      <c r="ER151" s="703"/>
      <c r="ES151" s="703"/>
      <c r="ET151" s="703"/>
      <c r="EU151" s="703"/>
      <c r="EV151" s="703"/>
      <c r="EW151" s="703"/>
      <c r="EX151" s="703"/>
      <c r="EY151" s="703"/>
      <c r="EZ151" s="703"/>
      <c r="FA151" s="703"/>
      <c r="FB151" s="703"/>
      <c r="FC151" s="703"/>
      <c r="FD151" s="703"/>
      <c r="FE151" s="703"/>
      <c r="FF151" s="703"/>
      <c r="FG151" s="703"/>
      <c r="FH151" s="703"/>
      <c r="FI151" s="703"/>
      <c r="FJ151" s="703"/>
      <c r="FK151" s="703"/>
      <c r="FL151" s="703"/>
      <c r="FM151" s="703"/>
      <c r="FN151" s="703"/>
      <c r="FO151" s="703"/>
      <c r="FP151" s="703"/>
      <c r="FQ151" s="703"/>
      <c r="FR151" s="703"/>
      <c r="FS151" s="703"/>
      <c r="FT151" s="703"/>
      <c r="FU151" s="703"/>
      <c r="FV151" s="703"/>
      <c r="FW151" s="703"/>
      <c r="FX151" s="703"/>
      <c r="FY151" s="704"/>
    </row>
    <row r="152" spans="1:181" s="705" customFormat="1" ht="14.25" customHeight="1">
      <c r="A152" s="770"/>
      <c r="B152" s="772"/>
      <c r="C152" s="710"/>
      <c r="D152" s="703"/>
      <c r="E152" s="703"/>
      <c r="F152" s="691"/>
      <c r="G152" s="691"/>
      <c r="H152" s="703"/>
      <c r="I152" s="703"/>
      <c r="J152" s="703"/>
      <c r="K152" s="717"/>
      <c r="L152" s="703"/>
      <c r="M152" s="703"/>
      <c r="N152" s="703"/>
      <c r="O152" s="703"/>
      <c r="P152" s="703"/>
      <c r="Q152" s="703"/>
      <c r="R152" s="703"/>
      <c r="S152" s="703"/>
      <c r="T152" s="703"/>
      <c r="U152" s="703"/>
      <c r="V152" s="703"/>
      <c r="W152" s="703"/>
      <c r="X152" s="703"/>
      <c r="Y152" s="703"/>
      <c r="Z152" s="703"/>
      <c r="AA152" s="703"/>
      <c r="AB152" s="703"/>
      <c r="AC152" s="703"/>
      <c r="AD152" s="703"/>
      <c r="AE152" s="703"/>
      <c r="AF152" s="703"/>
      <c r="AG152" s="703"/>
      <c r="AH152" s="703"/>
      <c r="AI152" s="703"/>
      <c r="AJ152" s="703"/>
      <c r="AK152" s="703"/>
      <c r="AL152" s="703"/>
      <c r="AM152" s="703"/>
      <c r="AN152" s="703"/>
      <c r="AO152" s="703"/>
      <c r="AP152" s="703"/>
      <c r="AQ152" s="703"/>
      <c r="AR152" s="703"/>
      <c r="AS152" s="703"/>
      <c r="AT152" s="703"/>
      <c r="AU152" s="703"/>
      <c r="AV152" s="703"/>
      <c r="AW152" s="703"/>
      <c r="AX152" s="703"/>
      <c r="AY152" s="703"/>
      <c r="AZ152" s="703"/>
      <c r="BA152" s="703"/>
      <c r="BB152" s="703"/>
      <c r="BC152" s="703"/>
      <c r="BD152" s="703"/>
      <c r="BE152" s="703"/>
      <c r="BF152" s="703"/>
      <c r="BG152" s="703"/>
      <c r="BH152" s="703"/>
      <c r="BI152" s="703"/>
      <c r="BJ152" s="703"/>
      <c r="BK152" s="703"/>
      <c r="BL152" s="703"/>
      <c r="BM152" s="703"/>
      <c r="BN152" s="703"/>
      <c r="BO152" s="703"/>
      <c r="BP152" s="703"/>
      <c r="BQ152" s="703"/>
      <c r="BR152" s="703"/>
      <c r="BS152" s="703"/>
      <c r="BT152" s="703"/>
      <c r="BU152" s="703"/>
      <c r="BV152" s="703"/>
      <c r="BW152" s="703"/>
      <c r="BX152" s="703"/>
      <c r="BY152" s="703"/>
      <c r="BZ152" s="703"/>
      <c r="CA152" s="703"/>
      <c r="CB152" s="703"/>
      <c r="CC152" s="703"/>
      <c r="CD152" s="703"/>
      <c r="CE152" s="703"/>
      <c r="CF152" s="703"/>
      <c r="CG152" s="703"/>
      <c r="CH152" s="703"/>
      <c r="CI152" s="703"/>
      <c r="CJ152" s="703"/>
      <c r="CK152" s="703"/>
      <c r="CL152" s="703"/>
      <c r="CM152" s="703"/>
      <c r="CN152" s="703"/>
      <c r="CO152" s="703"/>
      <c r="CP152" s="703"/>
      <c r="CQ152" s="703"/>
      <c r="CR152" s="703"/>
      <c r="CS152" s="703"/>
      <c r="CT152" s="703"/>
      <c r="CU152" s="703"/>
      <c r="CV152" s="703"/>
      <c r="CW152" s="703"/>
      <c r="CX152" s="703"/>
      <c r="CY152" s="703"/>
      <c r="CZ152" s="703"/>
      <c r="DA152" s="703"/>
      <c r="DB152" s="703"/>
      <c r="DC152" s="703"/>
      <c r="DD152" s="703"/>
      <c r="DE152" s="703"/>
      <c r="DF152" s="703"/>
      <c r="DG152" s="703"/>
      <c r="DH152" s="703"/>
      <c r="DI152" s="703"/>
      <c r="DJ152" s="703"/>
      <c r="DK152" s="703"/>
      <c r="DL152" s="703"/>
      <c r="DM152" s="703"/>
      <c r="DN152" s="703"/>
      <c r="DO152" s="703"/>
      <c r="DP152" s="703"/>
      <c r="DQ152" s="703"/>
      <c r="DR152" s="703"/>
      <c r="DS152" s="703"/>
      <c r="DT152" s="703"/>
      <c r="DU152" s="703"/>
      <c r="DV152" s="703"/>
      <c r="DW152" s="703"/>
      <c r="DX152" s="703"/>
      <c r="DY152" s="703"/>
      <c r="DZ152" s="703"/>
      <c r="EA152" s="703"/>
      <c r="EB152" s="703"/>
      <c r="EC152" s="703"/>
      <c r="ED152" s="703"/>
      <c r="EE152" s="703"/>
      <c r="EF152" s="703"/>
      <c r="EG152" s="703"/>
      <c r="EH152" s="703"/>
      <c r="EI152" s="703"/>
      <c r="EJ152" s="703"/>
      <c r="EK152" s="703"/>
      <c r="EL152" s="703"/>
      <c r="EM152" s="703"/>
      <c r="EN152" s="703"/>
      <c r="EO152" s="703"/>
      <c r="EP152" s="703"/>
      <c r="EQ152" s="703"/>
      <c r="ER152" s="703"/>
      <c r="ES152" s="703"/>
      <c r="ET152" s="703"/>
      <c r="EU152" s="703"/>
      <c r="EV152" s="703"/>
      <c r="EW152" s="703"/>
      <c r="EX152" s="703"/>
      <c r="EY152" s="703"/>
      <c r="EZ152" s="703"/>
      <c r="FA152" s="703"/>
      <c r="FB152" s="703"/>
      <c r="FC152" s="703"/>
      <c r="FD152" s="703"/>
      <c r="FE152" s="703"/>
      <c r="FF152" s="703"/>
      <c r="FG152" s="703"/>
      <c r="FH152" s="703"/>
      <c r="FI152" s="703"/>
      <c r="FJ152" s="703"/>
      <c r="FK152" s="703"/>
      <c r="FL152" s="703"/>
      <c r="FM152" s="703"/>
      <c r="FN152" s="703"/>
      <c r="FO152" s="703"/>
      <c r="FP152" s="703"/>
      <c r="FQ152" s="703"/>
      <c r="FR152" s="703"/>
      <c r="FS152" s="703"/>
      <c r="FT152" s="703"/>
      <c r="FU152" s="703"/>
      <c r="FV152" s="703"/>
      <c r="FW152" s="703"/>
      <c r="FX152" s="703"/>
      <c r="FY152" s="704"/>
    </row>
    <row r="153" spans="1:181" s="705" customFormat="1" ht="14.25" customHeight="1">
      <c r="A153" s="770"/>
      <c r="B153" s="772"/>
      <c r="C153" s="710"/>
      <c r="D153" s="703"/>
      <c r="E153" s="703"/>
      <c r="F153" s="691"/>
      <c r="G153" s="691"/>
      <c r="H153" s="703"/>
      <c r="I153" s="703"/>
      <c r="J153" s="703"/>
      <c r="K153" s="717"/>
      <c r="L153" s="703"/>
      <c r="M153" s="703"/>
      <c r="N153" s="703"/>
      <c r="O153" s="703"/>
      <c r="P153" s="703"/>
      <c r="Q153" s="703"/>
      <c r="R153" s="703"/>
      <c r="S153" s="703"/>
      <c r="T153" s="703"/>
      <c r="U153" s="703"/>
      <c r="V153" s="703"/>
      <c r="W153" s="703"/>
      <c r="X153" s="703"/>
      <c r="Y153" s="703"/>
      <c r="Z153" s="703"/>
      <c r="AA153" s="703"/>
      <c r="AB153" s="703"/>
      <c r="AC153" s="703"/>
      <c r="AD153" s="703"/>
      <c r="AE153" s="703"/>
      <c r="AF153" s="703"/>
      <c r="AG153" s="703"/>
      <c r="AH153" s="703"/>
      <c r="AI153" s="703"/>
      <c r="AJ153" s="703"/>
      <c r="AK153" s="703"/>
      <c r="AL153" s="703"/>
      <c r="AM153" s="703"/>
      <c r="AN153" s="703"/>
      <c r="AO153" s="703"/>
      <c r="AP153" s="703"/>
      <c r="AQ153" s="703"/>
      <c r="AR153" s="703"/>
      <c r="AS153" s="703"/>
      <c r="AT153" s="703"/>
      <c r="AU153" s="703"/>
      <c r="AV153" s="703"/>
      <c r="AW153" s="703"/>
      <c r="AX153" s="703"/>
      <c r="AY153" s="703"/>
      <c r="AZ153" s="703"/>
      <c r="BA153" s="703"/>
      <c r="BB153" s="703"/>
      <c r="BC153" s="703"/>
      <c r="BD153" s="703"/>
      <c r="BE153" s="703"/>
      <c r="BF153" s="703"/>
      <c r="BG153" s="703"/>
      <c r="BH153" s="703"/>
      <c r="BI153" s="703"/>
      <c r="BJ153" s="703"/>
      <c r="BK153" s="703"/>
      <c r="BL153" s="703"/>
      <c r="BM153" s="703"/>
      <c r="BN153" s="703"/>
      <c r="BO153" s="703"/>
      <c r="BP153" s="703"/>
      <c r="BQ153" s="703"/>
      <c r="BR153" s="703"/>
      <c r="BS153" s="703"/>
      <c r="BT153" s="703"/>
      <c r="BU153" s="703"/>
      <c r="BV153" s="703"/>
      <c r="BW153" s="703"/>
      <c r="BX153" s="703"/>
      <c r="BY153" s="703"/>
      <c r="BZ153" s="703"/>
      <c r="CA153" s="703"/>
      <c r="CB153" s="703"/>
      <c r="CC153" s="703"/>
      <c r="CD153" s="703"/>
      <c r="CE153" s="703"/>
      <c r="CF153" s="703"/>
      <c r="CG153" s="703"/>
      <c r="CH153" s="703"/>
      <c r="CI153" s="703"/>
      <c r="CJ153" s="703"/>
      <c r="CK153" s="703"/>
      <c r="CL153" s="703"/>
      <c r="CM153" s="703"/>
      <c r="CN153" s="703"/>
      <c r="CO153" s="703"/>
      <c r="CP153" s="703"/>
      <c r="CQ153" s="703"/>
      <c r="CR153" s="703"/>
      <c r="CS153" s="703"/>
      <c r="CT153" s="703"/>
      <c r="CU153" s="703"/>
      <c r="CV153" s="703"/>
      <c r="CW153" s="703"/>
      <c r="CX153" s="703"/>
      <c r="CY153" s="703"/>
      <c r="CZ153" s="703"/>
      <c r="DA153" s="703"/>
      <c r="DB153" s="703"/>
      <c r="DC153" s="703"/>
      <c r="DD153" s="703"/>
      <c r="DE153" s="703"/>
      <c r="DF153" s="703"/>
      <c r="DG153" s="703"/>
      <c r="DH153" s="703"/>
      <c r="DI153" s="703"/>
      <c r="DJ153" s="703"/>
      <c r="DK153" s="703"/>
      <c r="DL153" s="703"/>
      <c r="DM153" s="703"/>
      <c r="DN153" s="703"/>
      <c r="DO153" s="703"/>
      <c r="DP153" s="703"/>
      <c r="DQ153" s="703"/>
      <c r="DR153" s="703"/>
      <c r="DS153" s="703"/>
      <c r="DT153" s="703"/>
      <c r="DU153" s="703"/>
      <c r="DV153" s="703"/>
      <c r="DW153" s="703"/>
      <c r="DX153" s="703"/>
      <c r="DY153" s="703"/>
      <c r="DZ153" s="703"/>
      <c r="EA153" s="703"/>
      <c r="EB153" s="703"/>
      <c r="EC153" s="703"/>
      <c r="ED153" s="703"/>
      <c r="EE153" s="703"/>
      <c r="EF153" s="703"/>
      <c r="EG153" s="703"/>
      <c r="EH153" s="703"/>
      <c r="EI153" s="703"/>
      <c r="EJ153" s="703"/>
      <c r="EK153" s="703"/>
      <c r="EL153" s="703"/>
      <c r="EM153" s="703"/>
      <c r="EN153" s="703"/>
      <c r="EO153" s="703"/>
      <c r="EP153" s="703"/>
      <c r="EQ153" s="703"/>
      <c r="ER153" s="703"/>
      <c r="ES153" s="703"/>
      <c r="ET153" s="703"/>
      <c r="EU153" s="703"/>
      <c r="EV153" s="703"/>
      <c r="EW153" s="703"/>
      <c r="EX153" s="703"/>
      <c r="EY153" s="703"/>
      <c r="EZ153" s="703"/>
      <c r="FA153" s="703"/>
      <c r="FB153" s="703"/>
      <c r="FC153" s="703"/>
      <c r="FD153" s="703"/>
      <c r="FE153" s="703"/>
      <c r="FF153" s="703"/>
      <c r="FG153" s="703"/>
      <c r="FH153" s="703"/>
      <c r="FI153" s="703"/>
      <c r="FJ153" s="703"/>
      <c r="FK153" s="703"/>
      <c r="FL153" s="703"/>
      <c r="FM153" s="703"/>
      <c r="FN153" s="703"/>
      <c r="FO153" s="703"/>
      <c r="FP153" s="703"/>
      <c r="FQ153" s="703"/>
      <c r="FR153" s="703"/>
      <c r="FS153" s="703"/>
      <c r="FT153" s="703"/>
      <c r="FU153" s="703"/>
      <c r="FV153" s="703"/>
      <c r="FW153" s="703"/>
      <c r="FX153" s="703"/>
      <c r="FY153" s="704"/>
    </row>
    <row r="154" spans="1:181" s="705" customFormat="1" ht="14.25" customHeight="1">
      <c r="A154" s="770"/>
      <c r="B154" s="772"/>
      <c r="C154" s="710"/>
      <c r="D154" s="703"/>
      <c r="E154" s="703"/>
      <c r="F154" s="691"/>
      <c r="G154" s="691"/>
      <c r="H154" s="703"/>
      <c r="I154" s="703"/>
      <c r="J154" s="703"/>
      <c r="K154" s="717"/>
      <c r="L154" s="703"/>
      <c r="M154" s="703"/>
      <c r="N154" s="703"/>
      <c r="O154" s="703"/>
      <c r="P154" s="703"/>
      <c r="Q154" s="703"/>
      <c r="R154" s="703"/>
      <c r="S154" s="703"/>
      <c r="T154" s="703"/>
      <c r="U154" s="703"/>
      <c r="V154" s="703"/>
      <c r="W154" s="703"/>
      <c r="X154" s="703"/>
      <c r="Y154" s="703"/>
      <c r="Z154" s="703"/>
      <c r="AA154" s="703"/>
      <c r="AB154" s="703"/>
      <c r="AC154" s="703"/>
      <c r="AD154" s="703"/>
      <c r="AE154" s="703"/>
      <c r="AF154" s="703"/>
      <c r="AG154" s="703"/>
      <c r="AH154" s="703"/>
      <c r="AI154" s="703"/>
      <c r="AJ154" s="703"/>
      <c r="AK154" s="703"/>
      <c r="AL154" s="703"/>
      <c r="AM154" s="703"/>
      <c r="AN154" s="703"/>
      <c r="AO154" s="703"/>
      <c r="AP154" s="703"/>
      <c r="AQ154" s="703"/>
      <c r="AR154" s="703"/>
      <c r="AS154" s="703"/>
      <c r="AT154" s="703"/>
      <c r="AU154" s="703"/>
      <c r="AV154" s="703"/>
      <c r="AW154" s="703"/>
      <c r="AX154" s="703"/>
      <c r="AY154" s="703"/>
      <c r="AZ154" s="703"/>
      <c r="BA154" s="703"/>
      <c r="BB154" s="703"/>
      <c r="BC154" s="703"/>
      <c r="BD154" s="703"/>
      <c r="BE154" s="703"/>
      <c r="BF154" s="703"/>
      <c r="BG154" s="703"/>
      <c r="BH154" s="703"/>
      <c r="BI154" s="703"/>
      <c r="BJ154" s="703"/>
      <c r="BK154" s="703"/>
      <c r="BL154" s="703"/>
      <c r="BM154" s="703"/>
      <c r="BN154" s="703"/>
      <c r="BO154" s="703"/>
      <c r="BP154" s="703"/>
      <c r="BQ154" s="703"/>
      <c r="BR154" s="703"/>
      <c r="BS154" s="703"/>
      <c r="BT154" s="703"/>
      <c r="BU154" s="703"/>
      <c r="BV154" s="703"/>
      <c r="BW154" s="703"/>
      <c r="BX154" s="703"/>
      <c r="BY154" s="703"/>
      <c r="BZ154" s="703"/>
      <c r="CA154" s="703"/>
      <c r="CB154" s="703"/>
      <c r="CC154" s="703"/>
      <c r="CD154" s="703"/>
      <c r="CE154" s="703"/>
      <c r="CF154" s="703"/>
      <c r="CG154" s="703"/>
      <c r="CH154" s="703"/>
      <c r="CI154" s="703"/>
      <c r="CJ154" s="703"/>
      <c r="CK154" s="703"/>
      <c r="CL154" s="703"/>
      <c r="CM154" s="703"/>
      <c r="CN154" s="703"/>
      <c r="CO154" s="703"/>
      <c r="CP154" s="703"/>
      <c r="CQ154" s="703"/>
      <c r="CR154" s="703"/>
      <c r="CS154" s="703"/>
      <c r="CT154" s="703"/>
      <c r="CU154" s="703"/>
      <c r="CV154" s="703"/>
      <c r="CW154" s="703"/>
      <c r="CX154" s="703"/>
      <c r="CY154" s="703"/>
      <c r="CZ154" s="703"/>
      <c r="DA154" s="703"/>
      <c r="DB154" s="703"/>
      <c r="DC154" s="703"/>
      <c r="DD154" s="703"/>
      <c r="DE154" s="703"/>
      <c r="DF154" s="703"/>
      <c r="DG154" s="703"/>
      <c r="DH154" s="703"/>
      <c r="DI154" s="703"/>
      <c r="DJ154" s="703"/>
      <c r="DK154" s="703"/>
      <c r="DL154" s="703"/>
      <c r="DM154" s="703"/>
      <c r="DN154" s="703"/>
      <c r="DO154" s="703"/>
      <c r="DP154" s="703"/>
      <c r="DQ154" s="703"/>
      <c r="DR154" s="703"/>
      <c r="DS154" s="703"/>
      <c r="DT154" s="703"/>
      <c r="DU154" s="703"/>
      <c r="DV154" s="703"/>
      <c r="DW154" s="703"/>
      <c r="DX154" s="703"/>
      <c r="DY154" s="703"/>
      <c r="DZ154" s="703"/>
      <c r="EA154" s="703"/>
      <c r="EB154" s="703"/>
      <c r="EC154" s="703"/>
      <c r="ED154" s="703"/>
      <c r="EE154" s="703"/>
      <c r="EF154" s="703"/>
      <c r="EG154" s="703"/>
      <c r="EH154" s="703"/>
      <c r="EI154" s="703"/>
      <c r="EJ154" s="703"/>
      <c r="EK154" s="703"/>
      <c r="EL154" s="703"/>
      <c r="EM154" s="703"/>
      <c r="EN154" s="703"/>
      <c r="EO154" s="703"/>
      <c r="EP154" s="703"/>
      <c r="EQ154" s="703"/>
      <c r="ER154" s="703"/>
      <c r="ES154" s="703"/>
      <c r="ET154" s="703"/>
      <c r="EU154" s="703"/>
      <c r="EV154" s="703"/>
      <c r="EW154" s="703"/>
      <c r="EX154" s="703"/>
      <c r="EY154" s="703"/>
      <c r="EZ154" s="703"/>
      <c r="FA154" s="703"/>
      <c r="FB154" s="703"/>
      <c r="FC154" s="703"/>
      <c r="FD154" s="703"/>
      <c r="FE154" s="703"/>
      <c r="FF154" s="703"/>
      <c r="FG154" s="703"/>
      <c r="FH154" s="703"/>
      <c r="FI154" s="703"/>
      <c r="FJ154" s="703"/>
      <c r="FK154" s="703"/>
      <c r="FL154" s="703"/>
      <c r="FM154" s="703"/>
      <c r="FN154" s="703"/>
      <c r="FO154" s="703"/>
      <c r="FP154" s="703"/>
      <c r="FQ154" s="703"/>
      <c r="FR154" s="703"/>
      <c r="FS154" s="703"/>
      <c r="FT154" s="703"/>
      <c r="FU154" s="703"/>
      <c r="FV154" s="703"/>
      <c r="FW154" s="703"/>
      <c r="FX154" s="703"/>
      <c r="FY154" s="704"/>
    </row>
    <row r="155" spans="1:181" s="705" customFormat="1" ht="14.25" customHeight="1">
      <c r="A155" s="770"/>
      <c r="B155" s="772"/>
      <c r="C155" s="710"/>
      <c r="D155" s="703"/>
      <c r="E155" s="703"/>
      <c r="F155" s="691"/>
      <c r="G155" s="691"/>
      <c r="H155" s="703"/>
      <c r="I155" s="703"/>
      <c r="J155" s="703"/>
      <c r="K155" s="717"/>
      <c r="L155" s="703"/>
      <c r="M155" s="703"/>
      <c r="N155" s="703"/>
      <c r="O155" s="703"/>
      <c r="P155" s="703"/>
      <c r="Q155" s="703"/>
      <c r="R155" s="703"/>
      <c r="S155" s="703"/>
      <c r="T155" s="703"/>
      <c r="U155" s="703"/>
      <c r="V155" s="703"/>
      <c r="W155" s="703"/>
      <c r="X155" s="703"/>
      <c r="Y155" s="703"/>
      <c r="Z155" s="703"/>
      <c r="AA155" s="703"/>
      <c r="AB155" s="703"/>
      <c r="AC155" s="703"/>
      <c r="AD155" s="703"/>
      <c r="AE155" s="703"/>
      <c r="AF155" s="703"/>
      <c r="AG155" s="703"/>
      <c r="AH155" s="703"/>
      <c r="AI155" s="703"/>
      <c r="AJ155" s="703"/>
      <c r="AK155" s="703"/>
      <c r="AL155" s="703"/>
      <c r="AM155" s="703"/>
      <c r="AN155" s="703"/>
      <c r="AO155" s="703"/>
      <c r="AP155" s="703"/>
      <c r="AQ155" s="703"/>
      <c r="AR155" s="703"/>
      <c r="AS155" s="703"/>
      <c r="AT155" s="703"/>
      <c r="AU155" s="703"/>
      <c r="AV155" s="703"/>
      <c r="AW155" s="703"/>
      <c r="AX155" s="703"/>
      <c r="AY155" s="703"/>
      <c r="AZ155" s="703"/>
      <c r="BA155" s="703"/>
      <c r="BB155" s="703"/>
      <c r="BC155" s="703"/>
      <c r="BD155" s="703"/>
      <c r="BE155" s="703"/>
      <c r="BF155" s="703"/>
      <c r="BG155" s="703"/>
      <c r="BH155" s="703"/>
      <c r="BI155" s="703"/>
      <c r="BJ155" s="703"/>
      <c r="BK155" s="703"/>
      <c r="BL155" s="703"/>
      <c r="BM155" s="703"/>
      <c r="BN155" s="703"/>
      <c r="BO155" s="703"/>
      <c r="BP155" s="703"/>
      <c r="BQ155" s="703"/>
      <c r="BR155" s="703"/>
      <c r="BS155" s="703"/>
      <c r="BT155" s="703"/>
      <c r="BU155" s="703"/>
      <c r="BV155" s="703"/>
      <c r="BW155" s="703"/>
      <c r="BX155" s="703"/>
      <c r="BY155" s="703"/>
      <c r="BZ155" s="703"/>
      <c r="CA155" s="703"/>
      <c r="CB155" s="703"/>
      <c r="CC155" s="703"/>
      <c r="CD155" s="703"/>
      <c r="CE155" s="703"/>
      <c r="CF155" s="703"/>
      <c r="CG155" s="703"/>
      <c r="CH155" s="703"/>
      <c r="CI155" s="703"/>
      <c r="CJ155" s="703"/>
      <c r="CK155" s="703"/>
      <c r="CL155" s="703"/>
      <c r="CM155" s="703"/>
      <c r="CN155" s="703"/>
      <c r="CO155" s="703"/>
      <c r="CP155" s="703"/>
      <c r="CQ155" s="703"/>
      <c r="CR155" s="703"/>
      <c r="CS155" s="703"/>
      <c r="CT155" s="703"/>
      <c r="CU155" s="703"/>
      <c r="CV155" s="703"/>
      <c r="CW155" s="703"/>
      <c r="CX155" s="703"/>
      <c r="CY155" s="703"/>
      <c r="CZ155" s="703"/>
      <c r="DA155" s="703"/>
      <c r="DB155" s="703"/>
      <c r="DC155" s="703"/>
      <c r="DD155" s="703"/>
      <c r="DE155" s="703"/>
      <c r="DF155" s="703"/>
      <c r="DG155" s="703"/>
      <c r="DH155" s="703"/>
      <c r="DI155" s="703"/>
      <c r="DJ155" s="703"/>
      <c r="DK155" s="703"/>
      <c r="DL155" s="703"/>
      <c r="DM155" s="703"/>
      <c r="DN155" s="703"/>
      <c r="DO155" s="703"/>
      <c r="DP155" s="703"/>
      <c r="DQ155" s="703"/>
      <c r="DR155" s="703"/>
      <c r="DS155" s="703"/>
      <c r="DT155" s="703"/>
      <c r="DU155" s="703"/>
      <c r="DV155" s="703"/>
      <c r="DW155" s="703"/>
      <c r="DX155" s="703"/>
      <c r="DY155" s="703"/>
      <c r="DZ155" s="703"/>
      <c r="EA155" s="703"/>
      <c r="EB155" s="703"/>
      <c r="EC155" s="703"/>
      <c r="ED155" s="703"/>
      <c r="EE155" s="703"/>
      <c r="EF155" s="703"/>
      <c r="EG155" s="703"/>
      <c r="EH155" s="703"/>
      <c r="EI155" s="703"/>
      <c r="EJ155" s="703"/>
      <c r="EK155" s="703"/>
      <c r="EL155" s="703"/>
      <c r="EM155" s="703"/>
      <c r="EN155" s="703"/>
      <c r="EO155" s="703"/>
      <c r="EP155" s="703"/>
      <c r="EQ155" s="703"/>
      <c r="ER155" s="703"/>
      <c r="ES155" s="703"/>
      <c r="ET155" s="703"/>
      <c r="EU155" s="703"/>
      <c r="EV155" s="703"/>
      <c r="EW155" s="703"/>
      <c r="EX155" s="703"/>
      <c r="EY155" s="703"/>
      <c r="EZ155" s="703"/>
      <c r="FA155" s="703"/>
      <c r="FB155" s="703"/>
      <c r="FC155" s="703"/>
      <c r="FD155" s="703"/>
      <c r="FE155" s="703"/>
      <c r="FF155" s="703"/>
      <c r="FG155" s="703"/>
      <c r="FH155" s="703"/>
      <c r="FI155" s="703"/>
      <c r="FJ155" s="703"/>
      <c r="FK155" s="703"/>
      <c r="FL155" s="703"/>
      <c r="FM155" s="703"/>
      <c r="FN155" s="703"/>
      <c r="FO155" s="703"/>
      <c r="FP155" s="703"/>
      <c r="FQ155" s="703"/>
      <c r="FR155" s="703"/>
      <c r="FS155" s="703"/>
      <c r="FT155" s="703"/>
      <c r="FU155" s="703"/>
      <c r="FV155" s="703"/>
      <c r="FW155" s="703"/>
      <c r="FX155" s="703"/>
      <c r="FY155" s="704"/>
    </row>
    <row r="156" spans="1:181" s="705" customFormat="1" ht="14.25" customHeight="1">
      <c r="A156" s="770"/>
      <c r="B156" s="772"/>
      <c r="C156" s="710"/>
      <c r="D156" s="703"/>
      <c r="E156" s="703"/>
      <c r="F156" s="691"/>
      <c r="G156" s="691"/>
      <c r="H156" s="703"/>
      <c r="I156" s="703"/>
      <c r="J156" s="703"/>
      <c r="K156" s="717"/>
      <c r="L156" s="703"/>
      <c r="M156" s="703"/>
      <c r="N156" s="703"/>
      <c r="O156" s="703"/>
      <c r="P156" s="703"/>
      <c r="Q156" s="703"/>
      <c r="R156" s="703"/>
      <c r="S156" s="703"/>
      <c r="T156" s="703"/>
      <c r="U156" s="703"/>
      <c r="V156" s="703"/>
      <c r="W156" s="703"/>
      <c r="X156" s="703"/>
      <c r="Y156" s="703"/>
      <c r="Z156" s="703"/>
      <c r="AA156" s="703"/>
      <c r="AB156" s="703"/>
      <c r="AC156" s="703"/>
      <c r="AD156" s="703"/>
      <c r="AE156" s="703"/>
      <c r="AF156" s="703"/>
      <c r="AG156" s="703"/>
      <c r="AH156" s="703"/>
      <c r="AI156" s="703"/>
      <c r="AJ156" s="703"/>
      <c r="AK156" s="703"/>
      <c r="AL156" s="703"/>
      <c r="AM156" s="703"/>
      <c r="AN156" s="703"/>
      <c r="AO156" s="703"/>
      <c r="AP156" s="703"/>
      <c r="AQ156" s="703"/>
      <c r="AR156" s="703"/>
      <c r="AS156" s="703"/>
      <c r="AT156" s="703"/>
      <c r="AU156" s="703"/>
      <c r="AV156" s="703"/>
      <c r="AW156" s="703"/>
      <c r="AX156" s="703"/>
      <c r="AY156" s="703"/>
      <c r="AZ156" s="703"/>
      <c r="BA156" s="703"/>
      <c r="BB156" s="703"/>
      <c r="BC156" s="703"/>
      <c r="BD156" s="703"/>
      <c r="BE156" s="703"/>
      <c r="BF156" s="703"/>
      <c r="BG156" s="703"/>
      <c r="BH156" s="703"/>
      <c r="BI156" s="703"/>
      <c r="BJ156" s="703"/>
      <c r="BK156" s="703"/>
      <c r="BL156" s="703"/>
      <c r="BM156" s="703"/>
      <c r="BN156" s="703"/>
      <c r="BO156" s="703"/>
      <c r="BP156" s="703"/>
      <c r="BQ156" s="703"/>
      <c r="BR156" s="703"/>
      <c r="BS156" s="703"/>
      <c r="BT156" s="703"/>
      <c r="BU156" s="703"/>
      <c r="BV156" s="703"/>
      <c r="BW156" s="703"/>
      <c r="BX156" s="703"/>
      <c r="BY156" s="703"/>
      <c r="BZ156" s="703"/>
      <c r="CA156" s="703"/>
      <c r="CB156" s="703"/>
      <c r="CC156" s="703"/>
      <c r="CD156" s="703"/>
      <c r="CE156" s="703"/>
      <c r="CF156" s="703"/>
      <c r="CG156" s="703"/>
      <c r="CH156" s="703"/>
      <c r="CI156" s="703"/>
      <c r="CJ156" s="703"/>
      <c r="CK156" s="703"/>
      <c r="CL156" s="703"/>
      <c r="CM156" s="703"/>
      <c r="CN156" s="703"/>
      <c r="CO156" s="703"/>
      <c r="CP156" s="703"/>
      <c r="CQ156" s="703"/>
      <c r="CR156" s="703"/>
      <c r="CS156" s="703"/>
      <c r="CT156" s="703"/>
      <c r="CU156" s="703"/>
      <c r="CV156" s="703"/>
      <c r="CW156" s="703"/>
      <c r="CX156" s="703"/>
      <c r="CY156" s="703"/>
      <c r="CZ156" s="703"/>
      <c r="DA156" s="703"/>
      <c r="DB156" s="703"/>
      <c r="DC156" s="703"/>
      <c r="DD156" s="703"/>
      <c r="DE156" s="703"/>
      <c r="DF156" s="703"/>
      <c r="DG156" s="703"/>
      <c r="DH156" s="703"/>
      <c r="DI156" s="703"/>
      <c r="DJ156" s="703"/>
      <c r="DK156" s="703"/>
      <c r="DL156" s="703"/>
      <c r="DM156" s="703"/>
      <c r="DN156" s="703"/>
      <c r="DO156" s="703"/>
      <c r="DP156" s="703"/>
      <c r="DQ156" s="703"/>
      <c r="DR156" s="703"/>
      <c r="DS156" s="703"/>
      <c r="DT156" s="703"/>
      <c r="DU156" s="703"/>
      <c r="DV156" s="703"/>
      <c r="DW156" s="703"/>
      <c r="DX156" s="703"/>
      <c r="DY156" s="703"/>
      <c r="DZ156" s="703"/>
      <c r="EA156" s="703"/>
      <c r="EB156" s="703"/>
      <c r="EC156" s="703"/>
      <c r="ED156" s="703"/>
      <c r="EE156" s="703"/>
      <c r="EF156" s="703"/>
      <c r="EG156" s="703"/>
      <c r="EH156" s="703"/>
      <c r="EI156" s="703"/>
      <c r="EJ156" s="703"/>
      <c r="EK156" s="703"/>
      <c r="EL156" s="703"/>
      <c r="EM156" s="703"/>
      <c r="EN156" s="703"/>
      <c r="EO156" s="703"/>
      <c r="EP156" s="703"/>
      <c r="EQ156" s="703"/>
      <c r="ER156" s="703"/>
      <c r="ES156" s="703"/>
      <c r="ET156" s="703"/>
      <c r="EU156" s="703"/>
      <c r="EV156" s="703"/>
      <c r="EW156" s="703"/>
      <c r="EX156" s="703"/>
      <c r="EY156" s="703"/>
      <c r="EZ156" s="703"/>
      <c r="FA156" s="703"/>
      <c r="FB156" s="703"/>
      <c r="FC156" s="703"/>
      <c r="FD156" s="703"/>
      <c r="FE156" s="703"/>
      <c r="FF156" s="703"/>
      <c r="FG156" s="703"/>
      <c r="FH156" s="703"/>
      <c r="FI156" s="703"/>
      <c r="FJ156" s="703"/>
      <c r="FK156" s="703"/>
      <c r="FL156" s="703"/>
      <c r="FM156" s="703"/>
      <c r="FN156" s="703"/>
      <c r="FO156" s="703"/>
      <c r="FP156" s="703"/>
      <c r="FQ156" s="703"/>
      <c r="FR156" s="703"/>
      <c r="FS156" s="703"/>
      <c r="FT156" s="703"/>
      <c r="FU156" s="703"/>
      <c r="FV156" s="703"/>
      <c r="FW156" s="703"/>
      <c r="FX156" s="703"/>
      <c r="FY156" s="704"/>
    </row>
    <row r="157" spans="1:181" s="705" customFormat="1" ht="14.25" customHeight="1">
      <c r="A157" s="770"/>
      <c r="B157" s="772"/>
      <c r="C157" s="710"/>
      <c r="D157" s="703"/>
      <c r="E157" s="703"/>
      <c r="F157" s="691"/>
      <c r="G157" s="691"/>
      <c r="H157" s="703"/>
      <c r="I157" s="703"/>
      <c r="J157" s="703"/>
      <c r="K157" s="717"/>
      <c r="L157" s="703"/>
      <c r="M157" s="703"/>
      <c r="N157" s="703"/>
      <c r="O157" s="703"/>
      <c r="P157" s="703"/>
      <c r="Q157" s="703"/>
      <c r="R157" s="703"/>
      <c r="S157" s="703"/>
      <c r="T157" s="703"/>
      <c r="U157" s="703"/>
      <c r="V157" s="703"/>
      <c r="W157" s="703"/>
      <c r="X157" s="703"/>
      <c r="Y157" s="703"/>
      <c r="Z157" s="703"/>
      <c r="AA157" s="703"/>
      <c r="AB157" s="703"/>
      <c r="AC157" s="703"/>
      <c r="AD157" s="703"/>
      <c r="AE157" s="703"/>
      <c r="AF157" s="703"/>
      <c r="AG157" s="703"/>
      <c r="AH157" s="703"/>
      <c r="AI157" s="703"/>
      <c r="AJ157" s="703"/>
      <c r="AK157" s="703"/>
      <c r="AL157" s="703"/>
      <c r="AM157" s="703"/>
      <c r="AN157" s="703"/>
      <c r="AO157" s="703"/>
      <c r="AP157" s="703"/>
      <c r="AQ157" s="703"/>
      <c r="AR157" s="703"/>
      <c r="AS157" s="703"/>
      <c r="AT157" s="703"/>
      <c r="AU157" s="703"/>
      <c r="AV157" s="703"/>
      <c r="AW157" s="703"/>
      <c r="AX157" s="703"/>
      <c r="AY157" s="703"/>
      <c r="AZ157" s="703"/>
      <c r="BA157" s="703"/>
      <c r="BB157" s="703"/>
      <c r="BC157" s="703"/>
      <c r="BD157" s="703"/>
      <c r="BE157" s="703"/>
      <c r="BF157" s="703"/>
      <c r="BG157" s="703"/>
      <c r="BH157" s="703"/>
      <c r="BI157" s="703"/>
      <c r="BJ157" s="703"/>
      <c r="BK157" s="703"/>
      <c r="BL157" s="703"/>
      <c r="BM157" s="703"/>
      <c r="BN157" s="703"/>
      <c r="BO157" s="703"/>
      <c r="BP157" s="703"/>
      <c r="BQ157" s="703"/>
      <c r="BR157" s="703"/>
      <c r="BS157" s="703"/>
      <c r="BT157" s="703"/>
      <c r="BU157" s="703"/>
      <c r="BV157" s="703"/>
      <c r="BW157" s="703"/>
      <c r="BX157" s="703"/>
      <c r="BY157" s="703"/>
      <c r="BZ157" s="703"/>
      <c r="CA157" s="703"/>
      <c r="CB157" s="703"/>
      <c r="CC157" s="703"/>
      <c r="CD157" s="703"/>
      <c r="CE157" s="703"/>
      <c r="CF157" s="703"/>
      <c r="CG157" s="703"/>
      <c r="CH157" s="703"/>
      <c r="CI157" s="703"/>
      <c r="CJ157" s="703"/>
      <c r="CK157" s="703"/>
      <c r="CL157" s="703"/>
      <c r="CM157" s="703"/>
      <c r="CN157" s="703"/>
      <c r="CO157" s="703"/>
      <c r="CP157" s="703"/>
      <c r="CQ157" s="703"/>
      <c r="CR157" s="703"/>
      <c r="CS157" s="703"/>
      <c r="CT157" s="703"/>
      <c r="CU157" s="703"/>
      <c r="CV157" s="703"/>
      <c r="CW157" s="703"/>
      <c r="CX157" s="703"/>
      <c r="CY157" s="703"/>
      <c r="CZ157" s="703"/>
      <c r="DA157" s="703"/>
      <c r="DB157" s="703"/>
      <c r="DC157" s="703"/>
      <c r="DD157" s="703"/>
      <c r="DE157" s="703"/>
      <c r="DF157" s="703"/>
      <c r="DG157" s="703"/>
      <c r="DH157" s="703"/>
      <c r="DI157" s="703"/>
      <c r="DJ157" s="703"/>
      <c r="DK157" s="703"/>
      <c r="DL157" s="703"/>
      <c r="DM157" s="703"/>
      <c r="DN157" s="703"/>
      <c r="DO157" s="703"/>
      <c r="DP157" s="703"/>
      <c r="DQ157" s="703"/>
      <c r="DR157" s="703"/>
      <c r="DS157" s="703"/>
      <c r="DT157" s="703"/>
      <c r="DU157" s="703"/>
      <c r="DV157" s="703"/>
      <c r="DW157" s="703"/>
      <c r="DX157" s="703"/>
      <c r="DY157" s="703"/>
      <c r="DZ157" s="703"/>
      <c r="EA157" s="703"/>
      <c r="EB157" s="703"/>
      <c r="EC157" s="703"/>
      <c r="ED157" s="703"/>
      <c r="EE157" s="703"/>
      <c r="EF157" s="703"/>
      <c r="EG157" s="703"/>
      <c r="EH157" s="703"/>
      <c r="EI157" s="703"/>
      <c r="EJ157" s="703"/>
      <c r="EK157" s="703"/>
      <c r="EL157" s="703"/>
      <c r="EM157" s="703"/>
      <c r="EN157" s="703"/>
      <c r="EO157" s="703"/>
      <c r="EP157" s="703"/>
      <c r="EQ157" s="703"/>
      <c r="ER157" s="703"/>
      <c r="ES157" s="703"/>
      <c r="ET157" s="703"/>
      <c r="EU157" s="703"/>
      <c r="EV157" s="703"/>
      <c r="EW157" s="703"/>
      <c r="EX157" s="703"/>
      <c r="EY157" s="703"/>
      <c r="EZ157" s="703"/>
      <c r="FA157" s="703"/>
      <c r="FB157" s="703"/>
      <c r="FC157" s="703"/>
      <c r="FD157" s="703"/>
      <c r="FE157" s="703"/>
      <c r="FF157" s="703"/>
      <c r="FG157" s="703"/>
      <c r="FH157" s="703"/>
      <c r="FI157" s="703"/>
      <c r="FJ157" s="703"/>
      <c r="FK157" s="703"/>
      <c r="FL157" s="703"/>
      <c r="FM157" s="703"/>
      <c r="FN157" s="703"/>
      <c r="FO157" s="703"/>
      <c r="FP157" s="703"/>
      <c r="FQ157" s="703"/>
      <c r="FR157" s="703"/>
      <c r="FS157" s="703"/>
      <c r="FT157" s="703"/>
      <c r="FU157" s="703"/>
      <c r="FV157" s="703"/>
      <c r="FW157" s="703"/>
      <c r="FX157" s="703"/>
      <c r="FY157" s="704"/>
    </row>
    <row r="158" spans="1:181" s="705" customFormat="1" ht="14.25" customHeight="1">
      <c r="A158" s="770"/>
      <c r="B158" s="772"/>
      <c r="C158" s="710"/>
      <c r="D158" s="703"/>
      <c r="E158" s="703"/>
      <c r="F158" s="691"/>
      <c r="G158" s="691"/>
      <c r="H158" s="703"/>
      <c r="I158" s="703"/>
      <c r="J158" s="703"/>
      <c r="K158" s="717"/>
      <c r="L158" s="703"/>
      <c r="M158" s="703"/>
      <c r="N158" s="703"/>
      <c r="O158" s="703"/>
      <c r="P158" s="703"/>
      <c r="Q158" s="703"/>
      <c r="R158" s="703"/>
      <c r="S158" s="703"/>
      <c r="T158" s="703"/>
      <c r="U158" s="703"/>
      <c r="V158" s="703"/>
      <c r="W158" s="703"/>
      <c r="X158" s="703"/>
      <c r="Y158" s="703"/>
      <c r="Z158" s="703"/>
      <c r="AA158" s="703"/>
      <c r="AB158" s="703"/>
      <c r="AC158" s="703"/>
      <c r="AD158" s="703"/>
      <c r="AE158" s="703"/>
      <c r="AF158" s="703"/>
      <c r="AG158" s="703"/>
      <c r="AH158" s="703"/>
      <c r="AI158" s="703"/>
      <c r="AJ158" s="703"/>
      <c r="AK158" s="703"/>
      <c r="AL158" s="703"/>
      <c r="AM158" s="703"/>
      <c r="AN158" s="703"/>
      <c r="AO158" s="703"/>
      <c r="AP158" s="703"/>
      <c r="AQ158" s="703"/>
      <c r="AR158" s="703"/>
      <c r="AS158" s="703"/>
      <c r="AT158" s="703"/>
      <c r="AU158" s="703"/>
      <c r="AV158" s="703"/>
      <c r="AW158" s="703"/>
      <c r="AX158" s="703"/>
      <c r="AY158" s="703"/>
      <c r="AZ158" s="703"/>
      <c r="BA158" s="703"/>
      <c r="BB158" s="703"/>
      <c r="BC158" s="703"/>
      <c r="BD158" s="703"/>
      <c r="BE158" s="703"/>
      <c r="BF158" s="703"/>
      <c r="BG158" s="703"/>
      <c r="BH158" s="703"/>
      <c r="BI158" s="703"/>
      <c r="BJ158" s="703"/>
      <c r="BK158" s="703"/>
      <c r="BL158" s="703"/>
      <c r="BM158" s="703"/>
      <c r="BN158" s="703"/>
      <c r="BO158" s="703"/>
      <c r="BP158" s="703"/>
      <c r="BQ158" s="703"/>
      <c r="BR158" s="703"/>
      <c r="BS158" s="703"/>
      <c r="BT158" s="703"/>
      <c r="BU158" s="703"/>
      <c r="BV158" s="703"/>
      <c r="BW158" s="703"/>
      <c r="BX158" s="703"/>
      <c r="BY158" s="703"/>
      <c r="BZ158" s="703"/>
      <c r="CA158" s="703"/>
      <c r="CB158" s="703"/>
      <c r="CC158" s="703"/>
      <c r="CD158" s="703"/>
      <c r="CE158" s="703"/>
      <c r="CF158" s="703"/>
      <c r="CG158" s="703"/>
      <c r="CH158" s="703"/>
      <c r="CI158" s="703"/>
      <c r="CJ158" s="703"/>
      <c r="CK158" s="703"/>
      <c r="CL158" s="703"/>
      <c r="CM158" s="703"/>
      <c r="CN158" s="703"/>
      <c r="CO158" s="703"/>
      <c r="CP158" s="703"/>
      <c r="CQ158" s="703"/>
      <c r="CR158" s="703"/>
      <c r="CS158" s="703"/>
      <c r="CT158" s="703"/>
      <c r="CU158" s="703"/>
      <c r="CV158" s="703"/>
      <c r="CW158" s="703"/>
      <c r="CX158" s="703"/>
      <c r="CY158" s="703"/>
      <c r="CZ158" s="703"/>
      <c r="DA158" s="703"/>
      <c r="DB158" s="703"/>
      <c r="DC158" s="703"/>
      <c r="DD158" s="703"/>
      <c r="DE158" s="703"/>
      <c r="DF158" s="703"/>
      <c r="DG158" s="703"/>
      <c r="DH158" s="703"/>
      <c r="DI158" s="703"/>
      <c r="DJ158" s="703"/>
      <c r="DK158" s="703"/>
      <c r="DL158" s="703"/>
      <c r="DM158" s="703"/>
      <c r="DN158" s="703"/>
      <c r="DO158" s="703"/>
      <c r="DP158" s="703"/>
      <c r="DQ158" s="703"/>
      <c r="DR158" s="703"/>
      <c r="DS158" s="703"/>
      <c r="DT158" s="703"/>
      <c r="DU158" s="703"/>
      <c r="DV158" s="703"/>
      <c r="DW158" s="703"/>
      <c r="DX158" s="703"/>
      <c r="DY158" s="703"/>
      <c r="DZ158" s="703"/>
      <c r="EA158" s="703"/>
      <c r="EB158" s="703"/>
      <c r="EC158" s="703"/>
      <c r="ED158" s="703"/>
      <c r="EE158" s="703"/>
      <c r="EF158" s="703"/>
      <c r="EG158" s="703"/>
      <c r="EH158" s="703"/>
      <c r="EI158" s="703"/>
      <c r="EJ158" s="703"/>
      <c r="EK158" s="703"/>
      <c r="EL158" s="703"/>
      <c r="EM158" s="703"/>
      <c r="EN158" s="703"/>
      <c r="EO158" s="703"/>
      <c r="EP158" s="703"/>
      <c r="EQ158" s="703"/>
      <c r="ER158" s="703"/>
      <c r="ES158" s="703"/>
      <c r="ET158" s="703"/>
      <c r="EU158" s="703"/>
      <c r="EV158" s="703"/>
      <c r="EW158" s="703"/>
      <c r="EX158" s="703"/>
      <c r="EY158" s="703"/>
      <c r="EZ158" s="703"/>
      <c r="FA158" s="703"/>
      <c r="FB158" s="703"/>
      <c r="FC158" s="703"/>
      <c r="FD158" s="703"/>
      <c r="FE158" s="703"/>
      <c r="FF158" s="703"/>
      <c r="FG158" s="703"/>
      <c r="FH158" s="703"/>
      <c r="FI158" s="703"/>
      <c r="FJ158" s="703"/>
      <c r="FK158" s="703"/>
      <c r="FL158" s="703"/>
      <c r="FM158" s="703"/>
      <c r="FN158" s="703"/>
      <c r="FO158" s="703"/>
      <c r="FP158" s="703"/>
      <c r="FQ158" s="703"/>
      <c r="FR158" s="703"/>
      <c r="FS158" s="703"/>
      <c r="FT158" s="703"/>
      <c r="FU158" s="703"/>
      <c r="FV158" s="703"/>
      <c r="FW158" s="703"/>
      <c r="FX158" s="703"/>
      <c r="FY158" s="704"/>
    </row>
    <row r="159" spans="1:181" s="705" customFormat="1" ht="14.25" customHeight="1">
      <c r="A159" s="770"/>
      <c r="B159" s="772"/>
      <c r="C159" s="710"/>
      <c r="D159" s="703"/>
      <c r="E159" s="703"/>
      <c r="F159" s="691"/>
      <c r="G159" s="691"/>
      <c r="H159" s="703"/>
      <c r="I159" s="703"/>
      <c r="J159" s="703"/>
      <c r="K159" s="717"/>
      <c r="L159" s="703"/>
      <c r="M159" s="703"/>
      <c r="N159" s="703"/>
      <c r="O159" s="703"/>
      <c r="P159" s="703"/>
      <c r="Q159" s="703"/>
      <c r="R159" s="703"/>
      <c r="S159" s="703"/>
      <c r="T159" s="703"/>
      <c r="U159" s="703"/>
      <c r="V159" s="703"/>
      <c r="W159" s="703"/>
      <c r="X159" s="703"/>
      <c r="Y159" s="703"/>
      <c r="Z159" s="703"/>
      <c r="AA159" s="703"/>
      <c r="AB159" s="703"/>
      <c r="AC159" s="703"/>
      <c r="AD159" s="703"/>
      <c r="AE159" s="703"/>
      <c r="AF159" s="703"/>
      <c r="AG159" s="703"/>
      <c r="AH159" s="703"/>
      <c r="AI159" s="703"/>
      <c r="AJ159" s="703"/>
      <c r="AK159" s="703"/>
      <c r="AL159" s="703"/>
      <c r="AM159" s="703"/>
      <c r="AN159" s="703"/>
      <c r="AO159" s="703"/>
      <c r="AP159" s="703"/>
      <c r="AQ159" s="703"/>
      <c r="AR159" s="703"/>
      <c r="AS159" s="703"/>
      <c r="AT159" s="703"/>
      <c r="AU159" s="703"/>
      <c r="AV159" s="703"/>
      <c r="AW159" s="703"/>
      <c r="AX159" s="703"/>
      <c r="AY159" s="703"/>
      <c r="AZ159" s="703"/>
      <c r="BA159" s="703"/>
      <c r="BB159" s="703"/>
      <c r="BC159" s="703"/>
      <c r="BD159" s="703"/>
      <c r="BE159" s="703"/>
      <c r="BF159" s="703"/>
      <c r="BG159" s="703"/>
      <c r="BH159" s="703"/>
      <c r="BI159" s="703"/>
      <c r="BJ159" s="703"/>
      <c r="BK159" s="703"/>
      <c r="BL159" s="703"/>
      <c r="BM159" s="703"/>
      <c r="BN159" s="703"/>
      <c r="BO159" s="703"/>
      <c r="BP159" s="703"/>
      <c r="BQ159" s="703"/>
      <c r="BR159" s="703"/>
      <c r="BS159" s="703"/>
      <c r="BT159" s="703"/>
      <c r="BU159" s="703"/>
      <c r="BV159" s="703"/>
      <c r="BW159" s="703"/>
      <c r="BX159" s="703"/>
      <c r="BY159" s="703"/>
      <c r="BZ159" s="703"/>
      <c r="CA159" s="703"/>
      <c r="CB159" s="703"/>
      <c r="CC159" s="703"/>
      <c r="CD159" s="703"/>
      <c r="CE159" s="703"/>
      <c r="CF159" s="703"/>
      <c r="CG159" s="703"/>
      <c r="CH159" s="703"/>
      <c r="CI159" s="703"/>
      <c r="CJ159" s="703"/>
      <c r="CK159" s="703"/>
      <c r="CL159" s="703"/>
      <c r="CM159" s="703"/>
      <c r="CN159" s="703"/>
      <c r="CO159" s="703"/>
      <c r="CP159" s="703"/>
      <c r="CQ159" s="703"/>
      <c r="CR159" s="703"/>
      <c r="CS159" s="703"/>
      <c r="CT159" s="703"/>
      <c r="CU159" s="703"/>
      <c r="CV159" s="703"/>
      <c r="CW159" s="703"/>
      <c r="CX159" s="703"/>
      <c r="CY159" s="703"/>
      <c r="CZ159" s="703"/>
      <c r="DA159" s="703"/>
      <c r="DB159" s="703"/>
      <c r="DC159" s="703"/>
      <c r="DD159" s="703"/>
      <c r="DE159" s="703"/>
      <c r="DF159" s="703"/>
      <c r="DG159" s="703"/>
      <c r="DH159" s="703"/>
      <c r="DI159" s="703"/>
      <c r="DJ159" s="703"/>
      <c r="DK159" s="703"/>
      <c r="DL159" s="703"/>
      <c r="DM159" s="703"/>
      <c r="DN159" s="703"/>
      <c r="DO159" s="703"/>
      <c r="DP159" s="703"/>
      <c r="DQ159" s="703"/>
      <c r="DR159" s="703"/>
      <c r="DS159" s="703"/>
      <c r="DT159" s="703"/>
      <c r="DU159" s="703"/>
      <c r="DV159" s="703"/>
      <c r="DW159" s="703"/>
      <c r="DX159" s="703"/>
      <c r="DY159" s="703"/>
      <c r="DZ159" s="703"/>
      <c r="EA159" s="703"/>
      <c r="EB159" s="703"/>
      <c r="EC159" s="703"/>
      <c r="ED159" s="703"/>
      <c r="EE159" s="703"/>
      <c r="EF159" s="703"/>
      <c r="EG159" s="703"/>
      <c r="EH159" s="703"/>
      <c r="EI159" s="703"/>
      <c r="EJ159" s="703"/>
      <c r="EK159" s="703"/>
      <c r="EL159" s="703"/>
      <c r="EM159" s="703"/>
      <c r="EN159" s="703"/>
      <c r="EO159" s="703"/>
      <c r="EP159" s="703"/>
      <c r="EQ159" s="703"/>
      <c r="ER159" s="703"/>
      <c r="ES159" s="703"/>
      <c r="ET159" s="703"/>
      <c r="EU159" s="703"/>
      <c r="EV159" s="703"/>
      <c r="EW159" s="703"/>
      <c r="EX159" s="703"/>
      <c r="EY159" s="703"/>
      <c r="EZ159" s="703"/>
      <c r="FA159" s="703"/>
      <c r="FB159" s="703"/>
      <c r="FC159" s="703"/>
      <c r="FD159" s="703"/>
      <c r="FE159" s="703"/>
      <c r="FF159" s="703"/>
      <c r="FG159" s="703"/>
      <c r="FH159" s="703"/>
      <c r="FI159" s="703"/>
      <c r="FJ159" s="703"/>
      <c r="FK159" s="703"/>
      <c r="FL159" s="703"/>
      <c r="FM159" s="703"/>
      <c r="FN159" s="703"/>
      <c r="FO159" s="703"/>
      <c r="FP159" s="703"/>
      <c r="FQ159" s="703"/>
      <c r="FR159" s="703"/>
      <c r="FS159" s="703"/>
      <c r="FT159" s="703"/>
      <c r="FU159" s="703"/>
      <c r="FV159" s="703"/>
      <c r="FW159" s="703"/>
      <c r="FX159" s="703"/>
      <c r="FY159" s="704"/>
    </row>
    <row r="160" spans="1:181" s="705" customFormat="1" ht="14.25" customHeight="1">
      <c r="A160" s="770"/>
      <c r="B160" s="772"/>
      <c r="C160" s="710"/>
      <c r="D160" s="703"/>
      <c r="E160" s="703"/>
      <c r="F160" s="691"/>
      <c r="G160" s="691"/>
      <c r="H160" s="703"/>
      <c r="I160" s="703"/>
      <c r="J160" s="703"/>
      <c r="K160" s="717"/>
      <c r="L160" s="703"/>
      <c r="M160" s="703"/>
      <c r="N160" s="703"/>
      <c r="O160" s="703"/>
      <c r="P160" s="703"/>
      <c r="Q160" s="703"/>
      <c r="R160" s="703"/>
      <c r="S160" s="703"/>
      <c r="T160" s="703"/>
      <c r="U160" s="703"/>
      <c r="V160" s="703"/>
      <c r="W160" s="703"/>
      <c r="X160" s="703"/>
      <c r="Y160" s="703"/>
      <c r="Z160" s="703"/>
      <c r="AA160" s="703"/>
      <c r="AB160" s="703"/>
      <c r="AC160" s="703"/>
      <c r="AD160" s="703"/>
      <c r="AE160" s="703"/>
      <c r="AF160" s="703"/>
      <c r="AG160" s="703"/>
      <c r="AH160" s="703"/>
      <c r="AI160" s="703"/>
      <c r="AJ160" s="703"/>
      <c r="AK160" s="703"/>
      <c r="AL160" s="703"/>
      <c r="AM160" s="703"/>
      <c r="AN160" s="703"/>
      <c r="AO160" s="703"/>
      <c r="AP160" s="703"/>
      <c r="AQ160" s="703"/>
      <c r="AR160" s="703"/>
      <c r="AS160" s="703"/>
      <c r="AT160" s="703"/>
      <c r="AU160" s="703"/>
      <c r="AV160" s="703"/>
      <c r="AW160" s="703"/>
      <c r="AX160" s="703"/>
      <c r="AY160" s="703"/>
      <c r="AZ160" s="703"/>
      <c r="BA160" s="703"/>
      <c r="BB160" s="703"/>
      <c r="BC160" s="703"/>
      <c r="BD160" s="703"/>
      <c r="BE160" s="703"/>
      <c r="BF160" s="703"/>
      <c r="BG160" s="703"/>
      <c r="BH160" s="703"/>
      <c r="BI160" s="703"/>
      <c r="BJ160" s="703"/>
      <c r="BK160" s="703"/>
      <c r="BL160" s="703"/>
      <c r="BM160" s="703"/>
      <c r="BN160" s="703"/>
      <c r="BO160" s="703"/>
      <c r="BP160" s="703"/>
      <c r="BQ160" s="703"/>
      <c r="BR160" s="703"/>
      <c r="BS160" s="703"/>
      <c r="BT160" s="703"/>
      <c r="BU160" s="703"/>
      <c r="BV160" s="703"/>
      <c r="BW160" s="703"/>
      <c r="BX160" s="703"/>
      <c r="BY160" s="703"/>
      <c r="BZ160" s="703"/>
      <c r="CA160" s="703"/>
      <c r="CB160" s="703"/>
      <c r="CC160" s="703"/>
      <c r="CD160" s="703"/>
      <c r="CE160" s="703"/>
      <c r="CF160" s="703"/>
      <c r="CG160" s="703"/>
      <c r="CH160" s="703"/>
      <c r="CI160" s="703"/>
      <c r="CJ160" s="703"/>
      <c r="CK160" s="703"/>
      <c r="CL160" s="703"/>
      <c r="CM160" s="703"/>
      <c r="CN160" s="703"/>
      <c r="CO160" s="703"/>
      <c r="CP160" s="703"/>
      <c r="CQ160" s="703"/>
      <c r="CR160" s="703"/>
      <c r="CS160" s="703"/>
      <c r="CT160" s="703"/>
      <c r="CU160" s="703"/>
      <c r="CV160" s="703"/>
      <c r="CW160" s="703"/>
      <c r="CX160" s="703"/>
      <c r="CY160" s="703"/>
      <c r="CZ160" s="703"/>
      <c r="DA160" s="703"/>
      <c r="DB160" s="703"/>
      <c r="DC160" s="703"/>
      <c r="DD160" s="703"/>
      <c r="DE160" s="703"/>
      <c r="DF160" s="703"/>
      <c r="DG160" s="703"/>
      <c r="DH160" s="703"/>
      <c r="DI160" s="703"/>
      <c r="DJ160" s="703"/>
      <c r="DK160" s="703"/>
      <c r="DL160" s="703"/>
      <c r="DM160" s="703"/>
      <c r="DN160" s="703"/>
      <c r="DO160" s="703"/>
      <c r="DP160" s="703"/>
      <c r="DQ160" s="703"/>
      <c r="DR160" s="703"/>
      <c r="DS160" s="703"/>
      <c r="DT160" s="703"/>
      <c r="DU160" s="703"/>
      <c r="DV160" s="703"/>
      <c r="DW160" s="703"/>
      <c r="DX160" s="703"/>
      <c r="DY160" s="703"/>
      <c r="DZ160" s="703"/>
      <c r="EA160" s="703"/>
      <c r="EB160" s="703"/>
      <c r="EC160" s="703"/>
      <c r="ED160" s="703"/>
      <c r="EE160" s="703"/>
      <c r="EF160" s="703"/>
      <c r="EG160" s="703"/>
      <c r="EH160" s="703"/>
      <c r="EI160" s="703"/>
      <c r="EJ160" s="703"/>
      <c r="EK160" s="703"/>
      <c r="EL160" s="703"/>
      <c r="EM160" s="703"/>
      <c r="EN160" s="703"/>
      <c r="EO160" s="703"/>
      <c r="EP160" s="703"/>
      <c r="EQ160" s="703"/>
      <c r="ER160" s="703"/>
      <c r="ES160" s="703"/>
      <c r="ET160" s="703"/>
      <c r="EU160" s="703"/>
      <c r="EV160" s="703"/>
      <c r="EW160" s="703"/>
      <c r="EX160" s="703"/>
      <c r="EY160" s="703"/>
      <c r="EZ160" s="703"/>
      <c r="FA160" s="703"/>
      <c r="FB160" s="703"/>
      <c r="FC160" s="703"/>
      <c r="FD160" s="703"/>
      <c r="FE160" s="703"/>
      <c r="FF160" s="703"/>
      <c r="FG160" s="703"/>
      <c r="FH160" s="703"/>
      <c r="FI160" s="703"/>
      <c r="FJ160" s="703"/>
      <c r="FK160" s="703"/>
      <c r="FL160" s="703"/>
      <c r="FM160" s="703"/>
      <c r="FN160" s="703"/>
      <c r="FO160" s="703"/>
      <c r="FP160" s="703"/>
      <c r="FQ160" s="703"/>
      <c r="FR160" s="703"/>
      <c r="FS160" s="703"/>
      <c r="FT160" s="703"/>
      <c r="FU160" s="703"/>
      <c r="FV160" s="703"/>
      <c r="FW160" s="703"/>
      <c r="FX160" s="703"/>
      <c r="FY160" s="704"/>
    </row>
    <row r="161" spans="1:181" s="705" customFormat="1" ht="14.25" customHeight="1">
      <c r="A161" s="770"/>
      <c r="B161" s="772"/>
      <c r="C161" s="710"/>
      <c r="D161" s="703"/>
      <c r="E161" s="703"/>
      <c r="F161" s="691"/>
      <c r="G161" s="691"/>
      <c r="H161" s="703"/>
      <c r="I161" s="703"/>
      <c r="J161" s="703"/>
      <c r="K161" s="717"/>
      <c r="L161" s="703"/>
      <c r="M161" s="703"/>
      <c r="N161" s="703"/>
      <c r="O161" s="703"/>
      <c r="P161" s="703"/>
      <c r="Q161" s="703"/>
      <c r="R161" s="703"/>
      <c r="S161" s="703"/>
      <c r="T161" s="703"/>
      <c r="U161" s="703"/>
      <c r="V161" s="703"/>
      <c r="W161" s="703"/>
      <c r="X161" s="703"/>
      <c r="Y161" s="703"/>
      <c r="Z161" s="703"/>
      <c r="AA161" s="703"/>
      <c r="AB161" s="703"/>
      <c r="AC161" s="703"/>
      <c r="AD161" s="703"/>
      <c r="AE161" s="703"/>
      <c r="AF161" s="703"/>
      <c r="AG161" s="703"/>
      <c r="AH161" s="703"/>
      <c r="AI161" s="703"/>
      <c r="AJ161" s="703"/>
      <c r="AK161" s="703"/>
      <c r="AL161" s="703"/>
      <c r="AM161" s="703"/>
      <c r="AN161" s="703"/>
      <c r="AO161" s="703"/>
      <c r="AP161" s="703"/>
      <c r="AQ161" s="703"/>
      <c r="AR161" s="703"/>
      <c r="AS161" s="703"/>
      <c r="AT161" s="703"/>
      <c r="AU161" s="703"/>
      <c r="AV161" s="703"/>
      <c r="AW161" s="703"/>
      <c r="AX161" s="703"/>
      <c r="AY161" s="703"/>
      <c r="AZ161" s="703"/>
      <c r="BA161" s="703"/>
      <c r="BB161" s="703"/>
      <c r="BC161" s="703"/>
      <c r="BD161" s="703"/>
      <c r="BE161" s="703"/>
      <c r="BF161" s="703"/>
      <c r="BG161" s="703"/>
      <c r="BH161" s="703"/>
      <c r="BI161" s="703"/>
      <c r="BJ161" s="703"/>
      <c r="BK161" s="703"/>
      <c r="BL161" s="703"/>
      <c r="BM161" s="703"/>
      <c r="BN161" s="703"/>
      <c r="BO161" s="703"/>
      <c r="BP161" s="703"/>
      <c r="BQ161" s="703"/>
      <c r="BR161" s="703"/>
      <c r="BS161" s="703"/>
      <c r="BT161" s="703"/>
      <c r="BU161" s="703"/>
      <c r="BV161" s="703"/>
      <c r="BW161" s="703"/>
      <c r="BX161" s="703"/>
      <c r="BY161" s="703"/>
      <c r="BZ161" s="703"/>
      <c r="CA161" s="703"/>
      <c r="CB161" s="703"/>
      <c r="CC161" s="703"/>
      <c r="CD161" s="703"/>
      <c r="CE161" s="703"/>
      <c r="CF161" s="703"/>
      <c r="CG161" s="703"/>
      <c r="CH161" s="703"/>
      <c r="CI161" s="703"/>
      <c r="CJ161" s="703"/>
      <c r="CK161" s="703"/>
      <c r="CL161" s="703"/>
      <c r="CM161" s="703"/>
      <c r="CN161" s="703"/>
      <c r="CO161" s="703"/>
      <c r="CP161" s="703"/>
      <c r="CQ161" s="703"/>
      <c r="CR161" s="703"/>
      <c r="CS161" s="703"/>
      <c r="CT161" s="703"/>
      <c r="CU161" s="703"/>
      <c r="CV161" s="703"/>
      <c r="CW161" s="703"/>
      <c r="CX161" s="703"/>
      <c r="CY161" s="703"/>
      <c r="CZ161" s="703"/>
      <c r="DA161" s="703"/>
      <c r="DB161" s="703"/>
      <c r="DC161" s="703"/>
      <c r="DD161" s="703"/>
      <c r="DE161" s="703"/>
      <c r="DF161" s="703"/>
      <c r="DG161" s="703"/>
      <c r="DH161" s="703"/>
      <c r="DI161" s="703"/>
      <c r="DJ161" s="703"/>
      <c r="DK161" s="703"/>
      <c r="DL161" s="703"/>
      <c r="DM161" s="703"/>
      <c r="DN161" s="703"/>
      <c r="DO161" s="703"/>
      <c r="DP161" s="703"/>
      <c r="DQ161" s="703"/>
      <c r="DR161" s="703"/>
      <c r="DS161" s="703"/>
      <c r="DT161" s="703"/>
      <c r="DU161" s="703"/>
      <c r="DV161" s="703"/>
      <c r="DW161" s="703"/>
      <c r="DX161" s="703"/>
      <c r="DY161" s="703"/>
      <c r="DZ161" s="703"/>
      <c r="EA161" s="703"/>
      <c r="EB161" s="703"/>
      <c r="EC161" s="703"/>
      <c r="ED161" s="703"/>
      <c r="EE161" s="703"/>
      <c r="EF161" s="703"/>
      <c r="EG161" s="703"/>
      <c r="EH161" s="703"/>
      <c r="EI161" s="703"/>
      <c r="EJ161" s="703"/>
      <c r="EK161" s="703"/>
      <c r="EL161" s="703"/>
      <c r="EM161" s="703"/>
      <c r="EN161" s="703"/>
      <c r="EO161" s="703"/>
      <c r="EP161" s="703"/>
      <c r="EQ161" s="703"/>
      <c r="ER161" s="703"/>
      <c r="ES161" s="703"/>
      <c r="ET161" s="703"/>
      <c r="EU161" s="703"/>
      <c r="EV161" s="703"/>
      <c r="EW161" s="703"/>
      <c r="EX161" s="703"/>
      <c r="EY161" s="703"/>
      <c r="EZ161" s="703"/>
      <c r="FA161" s="703"/>
      <c r="FB161" s="703"/>
      <c r="FC161" s="703"/>
      <c r="FD161" s="703"/>
      <c r="FE161" s="703"/>
      <c r="FF161" s="703"/>
      <c r="FG161" s="703"/>
      <c r="FH161" s="703"/>
      <c r="FI161" s="703"/>
      <c r="FJ161" s="703"/>
      <c r="FK161" s="703"/>
      <c r="FL161" s="703"/>
      <c r="FM161" s="703"/>
      <c r="FN161" s="703"/>
      <c r="FO161" s="703"/>
      <c r="FP161" s="703"/>
      <c r="FQ161" s="703"/>
      <c r="FR161" s="703"/>
      <c r="FS161" s="703"/>
      <c r="FT161" s="703"/>
      <c r="FU161" s="703"/>
      <c r="FV161" s="703"/>
      <c r="FW161" s="703"/>
      <c r="FX161" s="703"/>
      <c r="FY161" s="704"/>
    </row>
    <row r="162" spans="1:181" s="705" customFormat="1" ht="14.25" customHeight="1">
      <c r="A162" s="770"/>
      <c r="B162" s="772"/>
      <c r="C162" s="710"/>
      <c r="D162" s="703"/>
      <c r="E162" s="703"/>
      <c r="F162" s="691"/>
      <c r="G162" s="691"/>
      <c r="H162" s="703"/>
      <c r="I162" s="703"/>
      <c r="J162" s="703"/>
      <c r="K162" s="717"/>
      <c r="L162" s="703"/>
      <c r="M162" s="703"/>
      <c r="N162" s="703"/>
      <c r="O162" s="703"/>
      <c r="P162" s="703"/>
      <c r="Q162" s="703"/>
      <c r="R162" s="703"/>
      <c r="S162" s="703"/>
      <c r="T162" s="703"/>
      <c r="U162" s="703"/>
      <c r="V162" s="703"/>
      <c r="W162" s="703"/>
      <c r="X162" s="703"/>
      <c r="Y162" s="703"/>
      <c r="Z162" s="703"/>
      <c r="AA162" s="703"/>
      <c r="AB162" s="703"/>
      <c r="AC162" s="703"/>
      <c r="AD162" s="703"/>
      <c r="AE162" s="703"/>
      <c r="AF162" s="703"/>
      <c r="AG162" s="703"/>
      <c r="AH162" s="703"/>
      <c r="AI162" s="703"/>
      <c r="AJ162" s="703"/>
      <c r="AK162" s="703"/>
      <c r="AL162" s="703"/>
      <c r="AM162" s="703"/>
      <c r="AN162" s="703"/>
      <c r="AO162" s="703"/>
      <c r="AP162" s="703"/>
      <c r="AQ162" s="703"/>
      <c r="AR162" s="703"/>
      <c r="AS162" s="703"/>
      <c r="AT162" s="703"/>
      <c r="AU162" s="703"/>
      <c r="AV162" s="703"/>
      <c r="AW162" s="703"/>
      <c r="AX162" s="703"/>
      <c r="AY162" s="703"/>
      <c r="AZ162" s="703"/>
      <c r="BA162" s="703"/>
      <c r="BB162" s="703"/>
      <c r="BC162" s="703"/>
      <c r="BD162" s="703"/>
      <c r="BE162" s="703"/>
      <c r="BF162" s="703"/>
      <c r="BG162" s="703"/>
      <c r="BH162" s="703"/>
      <c r="BI162" s="703"/>
      <c r="BJ162" s="703"/>
      <c r="BK162" s="703"/>
      <c r="BL162" s="703"/>
      <c r="BM162" s="703"/>
      <c r="BN162" s="703"/>
      <c r="BO162" s="703"/>
      <c r="BP162" s="703"/>
      <c r="BQ162" s="703"/>
      <c r="BR162" s="703"/>
      <c r="BS162" s="703"/>
      <c r="BT162" s="703"/>
      <c r="BU162" s="703"/>
      <c r="BV162" s="703"/>
      <c r="BW162" s="703"/>
      <c r="BX162" s="703"/>
      <c r="BY162" s="703"/>
      <c r="BZ162" s="703"/>
      <c r="CA162" s="703"/>
      <c r="CB162" s="703"/>
      <c r="CC162" s="703"/>
      <c r="CD162" s="703"/>
      <c r="CE162" s="703"/>
      <c r="CF162" s="703"/>
      <c r="CG162" s="703"/>
      <c r="CH162" s="703"/>
      <c r="CI162" s="703"/>
      <c r="CJ162" s="703"/>
      <c r="CK162" s="703"/>
      <c r="CL162" s="703"/>
      <c r="CM162" s="703"/>
      <c r="CN162" s="703"/>
      <c r="CO162" s="703"/>
      <c r="CP162" s="703"/>
      <c r="CQ162" s="703"/>
      <c r="CR162" s="703"/>
      <c r="CS162" s="703"/>
      <c r="CT162" s="703"/>
      <c r="CU162" s="703"/>
      <c r="CV162" s="703"/>
      <c r="CW162" s="703"/>
      <c r="CX162" s="703"/>
      <c r="CY162" s="703"/>
      <c r="CZ162" s="703"/>
      <c r="DA162" s="703"/>
      <c r="DB162" s="703"/>
      <c r="DC162" s="703"/>
      <c r="DD162" s="703"/>
      <c r="DE162" s="703"/>
      <c r="DF162" s="703"/>
      <c r="DG162" s="703"/>
      <c r="DH162" s="703"/>
      <c r="DI162" s="703"/>
      <c r="DJ162" s="703"/>
      <c r="DK162" s="703"/>
      <c r="DL162" s="703"/>
      <c r="DM162" s="703"/>
      <c r="DN162" s="703"/>
      <c r="DO162" s="703"/>
      <c r="DP162" s="703"/>
      <c r="DQ162" s="703"/>
      <c r="DR162" s="703"/>
      <c r="DS162" s="703"/>
      <c r="DT162" s="703"/>
      <c r="DU162" s="703"/>
      <c r="DV162" s="703"/>
      <c r="DW162" s="703"/>
      <c r="DX162" s="703"/>
      <c r="DY162" s="703"/>
      <c r="DZ162" s="703"/>
      <c r="EA162" s="703"/>
      <c r="EB162" s="703"/>
      <c r="EC162" s="703"/>
      <c r="ED162" s="703"/>
      <c r="EE162" s="703"/>
      <c r="EF162" s="703"/>
      <c r="EG162" s="703"/>
      <c r="EH162" s="703"/>
      <c r="EI162" s="703"/>
      <c r="EJ162" s="703"/>
      <c r="EK162" s="703"/>
      <c r="EL162" s="703"/>
      <c r="EM162" s="703"/>
      <c r="EN162" s="703"/>
      <c r="EO162" s="703"/>
      <c r="EP162" s="703"/>
      <c r="EQ162" s="703"/>
      <c r="ER162" s="703"/>
      <c r="ES162" s="703"/>
      <c r="ET162" s="703"/>
      <c r="EU162" s="703"/>
      <c r="EV162" s="703"/>
      <c r="EW162" s="703"/>
      <c r="EX162" s="703"/>
      <c r="EY162" s="703"/>
      <c r="EZ162" s="703"/>
      <c r="FA162" s="703"/>
      <c r="FB162" s="703"/>
      <c r="FC162" s="703"/>
      <c r="FD162" s="703"/>
      <c r="FE162" s="703"/>
      <c r="FF162" s="703"/>
      <c r="FG162" s="703"/>
      <c r="FH162" s="703"/>
      <c r="FI162" s="703"/>
      <c r="FJ162" s="703"/>
      <c r="FK162" s="703"/>
      <c r="FL162" s="703"/>
      <c r="FM162" s="703"/>
      <c r="FN162" s="703"/>
      <c r="FO162" s="703"/>
      <c r="FP162" s="703"/>
      <c r="FQ162" s="703"/>
      <c r="FR162" s="703"/>
      <c r="FS162" s="703"/>
      <c r="FT162" s="703"/>
      <c r="FU162" s="703"/>
      <c r="FV162" s="703"/>
      <c r="FW162" s="703"/>
      <c r="FX162" s="703"/>
      <c r="FY162" s="704"/>
    </row>
    <row r="163" spans="1:181" s="705" customFormat="1" ht="14.25" customHeight="1">
      <c r="A163" s="770"/>
      <c r="B163" s="772"/>
      <c r="C163" s="710"/>
      <c r="D163" s="703"/>
      <c r="E163" s="703"/>
      <c r="F163" s="691"/>
      <c r="G163" s="691"/>
      <c r="H163" s="703"/>
      <c r="I163" s="703"/>
      <c r="J163" s="703"/>
      <c r="K163" s="717"/>
      <c r="L163" s="703"/>
      <c r="M163" s="703"/>
      <c r="N163" s="703"/>
      <c r="O163" s="703"/>
      <c r="P163" s="703"/>
      <c r="Q163" s="703"/>
      <c r="R163" s="703"/>
      <c r="S163" s="703"/>
      <c r="T163" s="703"/>
      <c r="U163" s="703"/>
      <c r="V163" s="703"/>
      <c r="W163" s="703"/>
      <c r="X163" s="703"/>
      <c r="Y163" s="703"/>
      <c r="Z163" s="703"/>
      <c r="AA163" s="703"/>
      <c r="AB163" s="703"/>
      <c r="AC163" s="703"/>
      <c r="AD163" s="703"/>
      <c r="AE163" s="703"/>
      <c r="AF163" s="703"/>
      <c r="AG163" s="703"/>
      <c r="AH163" s="703"/>
      <c r="AI163" s="703"/>
      <c r="AJ163" s="703"/>
      <c r="AK163" s="703"/>
      <c r="AL163" s="703"/>
      <c r="AM163" s="703"/>
      <c r="AN163" s="703"/>
      <c r="AO163" s="703"/>
      <c r="AP163" s="703"/>
      <c r="AQ163" s="703"/>
      <c r="AR163" s="703"/>
      <c r="AS163" s="703"/>
      <c r="AT163" s="703"/>
      <c r="AU163" s="703"/>
      <c r="AV163" s="703"/>
      <c r="AW163" s="703"/>
      <c r="AX163" s="703"/>
      <c r="AY163" s="703"/>
      <c r="AZ163" s="703"/>
      <c r="BA163" s="703"/>
      <c r="BB163" s="703"/>
      <c r="BC163" s="703"/>
      <c r="BD163" s="703"/>
      <c r="BE163" s="703"/>
      <c r="BF163" s="703"/>
      <c r="BG163" s="703"/>
      <c r="BH163" s="703"/>
      <c r="BI163" s="703"/>
      <c r="BJ163" s="703"/>
      <c r="BK163" s="703"/>
      <c r="BL163" s="703"/>
      <c r="BM163" s="703"/>
      <c r="BN163" s="703"/>
      <c r="BO163" s="703"/>
      <c r="BP163" s="703"/>
      <c r="BQ163" s="703"/>
      <c r="BR163" s="703"/>
      <c r="BS163" s="703"/>
      <c r="BT163" s="703"/>
      <c r="BU163" s="703"/>
      <c r="BV163" s="703"/>
      <c r="BW163" s="703"/>
      <c r="BX163" s="703"/>
      <c r="BY163" s="703"/>
      <c r="BZ163" s="703"/>
      <c r="CA163" s="703"/>
      <c r="CB163" s="703"/>
      <c r="CC163" s="703"/>
      <c r="CD163" s="703"/>
      <c r="CE163" s="703"/>
      <c r="CF163" s="703"/>
      <c r="CG163" s="703"/>
      <c r="CH163" s="703"/>
      <c r="CI163" s="703"/>
      <c r="CJ163" s="703"/>
      <c r="CK163" s="703"/>
      <c r="CL163" s="703"/>
      <c r="CM163" s="703"/>
      <c r="CN163" s="703"/>
      <c r="CO163" s="703"/>
      <c r="CP163" s="703"/>
      <c r="CQ163" s="703"/>
      <c r="CR163" s="703"/>
      <c r="CS163" s="703"/>
      <c r="CT163" s="703"/>
      <c r="CU163" s="703"/>
      <c r="CV163" s="703"/>
      <c r="CW163" s="703"/>
      <c r="CX163" s="703"/>
      <c r="CY163" s="703"/>
      <c r="CZ163" s="703"/>
      <c r="DA163" s="703"/>
      <c r="DB163" s="703"/>
      <c r="DC163" s="703"/>
      <c r="DD163" s="703"/>
      <c r="DE163" s="703"/>
      <c r="DF163" s="703"/>
      <c r="DG163" s="703"/>
      <c r="DH163" s="703"/>
      <c r="DI163" s="703"/>
      <c r="DJ163" s="703"/>
      <c r="DK163" s="703"/>
      <c r="DL163" s="703"/>
      <c r="DM163" s="703"/>
      <c r="DN163" s="703"/>
      <c r="DO163" s="703"/>
      <c r="DP163" s="703"/>
      <c r="DQ163" s="703"/>
      <c r="DR163" s="703"/>
      <c r="DS163" s="703"/>
      <c r="DT163" s="703"/>
      <c r="DU163" s="703"/>
      <c r="DV163" s="703"/>
      <c r="DW163" s="703"/>
      <c r="DX163" s="703"/>
      <c r="DY163" s="703"/>
      <c r="DZ163" s="703"/>
      <c r="EA163" s="703"/>
      <c r="EB163" s="703"/>
      <c r="EC163" s="703"/>
      <c r="ED163" s="703"/>
      <c r="EE163" s="703"/>
      <c r="EF163" s="703"/>
      <c r="EG163" s="703"/>
      <c r="EH163" s="703"/>
      <c r="EI163" s="703"/>
      <c r="EJ163" s="703"/>
      <c r="EK163" s="703"/>
      <c r="EL163" s="703"/>
      <c r="EM163" s="703"/>
      <c r="EN163" s="703"/>
      <c r="EO163" s="703"/>
      <c r="EP163" s="703"/>
      <c r="EQ163" s="703"/>
      <c r="ER163" s="703"/>
      <c r="ES163" s="703"/>
      <c r="ET163" s="703"/>
      <c r="EU163" s="703"/>
      <c r="EV163" s="703"/>
      <c r="EW163" s="703"/>
      <c r="EX163" s="703"/>
      <c r="EY163" s="703"/>
      <c r="EZ163" s="703"/>
      <c r="FA163" s="703"/>
      <c r="FB163" s="703"/>
      <c r="FC163" s="703"/>
      <c r="FD163" s="703"/>
      <c r="FE163" s="703"/>
      <c r="FF163" s="703"/>
      <c r="FG163" s="703"/>
      <c r="FH163" s="703"/>
      <c r="FI163" s="703"/>
      <c r="FJ163" s="703"/>
      <c r="FK163" s="703"/>
      <c r="FL163" s="703"/>
      <c r="FM163" s="703"/>
      <c r="FN163" s="703"/>
      <c r="FO163" s="703"/>
      <c r="FP163" s="703"/>
      <c r="FQ163" s="703"/>
      <c r="FR163" s="703"/>
      <c r="FS163" s="703"/>
      <c r="FT163" s="703"/>
      <c r="FU163" s="703"/>
      <c r="FV163" s="703"/>
      <c r="FW163" s="703"/>
      <c r="FX163" s="703"/>
      <c r="FY163" s="704"/>
    </row>
    <row r="164" spans="1:181" s="705" customFormat="1" ht="14.25" customHeight="1">
      <c r="A164" s="770"/>
      <c r="B164" s="772"/>
      <c r="C164" s="710"/>
      <c r="D164" s="703"/>
      <c r="E164" s="703"/>
      <c r="F164" s="691"/>
      <c r="G164" s="691"/>
      <c r="H164" s="703"/>
      <c r="I164" s="703"/>
      <c r="J164" s="703"/>
      <c r="K164" s="717"/>
      <c r="L164" s="703"/>
      <c r="M164" s="703"/>
      <c r="N164" s="703"/>
      <c r="O164" s="703"/>
      <c r="P164" s="703"/>
      <c r="Q164" s="703"/>
      <c r="R164" s="703"/>
      <c r="S164" s="703"/>
      <c r="T164" s="703"/>
      <c r="U164" s="703"/>
      <c r="V164" s="703"/>
      <c r="W164" s="703"/>
      <c r="X164" s="703"/>
      <c r="Y164" s="703"/>
      <c r="Z164" s="703"/>
      <c r="AA164" s="703"/>
      <c r="AB164" s="703"/>
      <c r="AC164" s="703"/>
      <c r="AD164" s="703"/>
      <c r="AE164" s="703"/>
      <c r="AF164" s="703"/>
      <c r="AG164" s="703"/>
      <c r="AH164" s="703"/>
      <c r="AI164" s="703"/>
      <c r="AJ164" s="703"/>
      <c r="AK164" s="703"/>
      <c r="AL164" s="703"/>
      <c r="AM164" s="703"/>
      <c r="AN164" s="703"/>
      <c r="AO164" s="703"/>
      <c r="AP164" s="703"/>
      <c r="AQ164" s="703"/>
      <c r="AR164" s="703"/>
      <c r="AS164" s="703"/>
      <c r="AT164" s="703"/>
      <c r="AU164" s="703"/>
      <c r="AV164" s="703"/>
      <c r="AW164" s="703"/>
      <c r="AX164" s="703"/>
      <c r="AY164" s="703"/>
      <c r="AZ164" s="703"/>
      <c r="BA164" s="703"/>
      <c r="BB164" s="703"/>
      <c r="BC164" s="703"/>
      <c r="BD164" s="703"/>
      <c r="BE164" s="703"/>
      <c r="BF164" s="703"/>
      <c r="BG164" s="703"/>
      <c r="BH164" s="703"/>
      <c r="BI164" s="703"/>
      <c r="BJ164" s="703"/>
      <c r="BK164" s="703"/>
      <c r="BL164" s="703"/>
      <c r="BM164" s="703"/>
      <c r="BN164" s="703"/>
      <c r="BO164" s="703"/>
      <c r="BP164" s="703"/>
      <c r="BQ164" s="703"/>
      <c r="BR164" s="703"/>
      <c r="BS164" s="703"/>
      <c r="BT164" s="703"/>
      <c r="BU164" s="703"/>
      <c r="BV164" s="703"/>
      <c r="BW164" s="703"/>
      <c r="BX164" s="703"/>
      <c r="BY164" s="703"/>
      <c r="BZ164" s="703"/>
      <c r="CA164" s="703"/>
      <c r="CB164" s="703"/>
      <c r="CC164" s="703"/>
      <c r="CD164" s="703"/>
      <c r="CE164" s="703"/>
      <c r="CF164" s="703"/>
      <c r="CG164" s="703"/>
      <c r="CH164" s="703"/>
      <c r="CI164" s="703"/>
      <c r="CJ164" s="703"/>
      <c r="CK164" s="703"/>
      <c r="CL164" s="703"/>
      <c r="CM164" s="703"/>
      <c r="CN164" s="703"/>
      <c r="CO164" s="703"/>
      <c r="CP164" s="703"/>
      <c r="CQ164" s="703"/>
      <c r="CR164" s="703"/>
      <c r="CS164" s="703"/>
      <c r="CT164" s="703"/>
      <c r="CU164" s="703"/>
      <c r="CV164" s="703"/>
      <c r="CW164" s="703"/>
      <c r="CX164" s="703"/>
      <c r="CY164" s="703"/>
      <c r="CZ164" s="703"/>
      <c r="DA164" s="703"/>
      <c r="DB164" s="703"/>
      <c r="DC164" s="703"/>
      <c r="DD164" s="703"/>
      <c r="DE164" s="703"/>
      <c r="DF164" s="703"/>
      <c r="DG164" s="703"/>
      <c r="DH164" s="703"/>
      <c r="DI164" s="703"/>
      <c r="DJ164" s="703"/>
      <c r="DK164" s="703"/>
      <c r="DL164" s="703"/>
      <c r="DM164" s="703"/>
      <c r="DN164" s="703"/>
      <c r="DO164" s="703"/>
      <c r="DP164" s="703"/>
      <c r="DQ164" s="703"/>
      <c r="DR164" s="703"/>
      <c r="DS164" s="703"/>
      <c r="DT164" s="703"/>
      <c r="DU164" s="703"/>
      <c r="DV164" s="703"/>
      <c r="DW164" s="703"/>
      <c r="DX164" s="703"/>
      <c r="DY164" s="703"/>
      <c r="DZ164" s="703"/>
      <c r="EA164" s="703"/>
      <c r="EB164" s="703"/>
      <c r="EC164" s="703"/>
      <c r="ED164" s="703"/>
      <c r="EE164" s="703"/>
      <c r="EF164" s="703"/>
      <c r="EG164" s="703"/>
      <c r="EH164" s="703"/>
      <c r="EI164" s="703"/>
      <c r="EJ164" s="703"/>
      <c r="EK164" s="703"/>
      <c r="EL164" s="703"/>
      <c r="EM164" s="703"/>
      <c r="EN164" s="703"/>
      <c r="EO164" s="703"/>
      <c r="EP164" s="703"/>
      <c r="EQ164" s="703"/>
      <c r="ER164" s="703"/>
      <c r="ES164" s="703"/>
      <c r="ET164" s="703"/>
      <c r="EU164" s="703"/>
      <c r="EV164" s="703"/>
      <c r="EW164" s="703"/>
      <c r="EX164" s="703"/>
      <c r="EY164" s="703"/>
      <c r="EZ164" s="703"/>
      <c r="FA164" s="703"/>
      <c r="FB164" s="703"/>
      <c r="FC164" s="703"/>
      <c r="FD164" s="703"/>
      <c r="FE164" s="703"/>
      <c r="FF164" s="703"/>
      <c r="FG164" s="703"/>
      <c r="FH164" s="703"/>
      <c r="FI164" s="703"/>
      <c r="FJ164" s="703"/>
      <c r="FK164" s="703"/>
      <c r="FL164" s="703"/>
      <c r="FM164" s="703"/>
      <c r="FN164" s="703"/>
      <c r="FO164" s="703"/>
      <c r="FP164" s="703"/>
      <c r="FQ164" s="703"/>
      <c r="FR164" s="703"/>
      <c r="FS164" s="703"/>
      <c r="FT164" s="703"/>
      <c r="FU164" s="703"/>
      <c r="FV164" s="703"/>
      <c r="FW164" s="703"/>
      <c r="FX164" s="703"/>
      <c r="FY164" s="704"/>
    </row>
    <row r="165" spans="1:181" s="705" customFormat="1" ht="14.25" customHeight="1">
      <c r="A165" s="770"/>
      <c r="B165" s="772"/>
      <c r="C165" s="710"/>
      <c r="D165" s="703"/>
      <c r="E165" s="703"/>
      <c r="F165" s="691"/>
      <c r="G165" s="691"/>
      <c r="H165" s="703"/>
      <c r="I165" s="703"/>
      <c r="J165" s="703"/>
      <c r="K165" s="717"/>
      <c r="L165" s="703"/>
      <c r="M165" s="703"/>
      <c r="N165" s="703"/>
      <c r="O165" s="703"/>
      <c r="P165" s="703"/>
      <c r="Q165" s="703"/>
      <c r="R165" s="703"/>
      <c r="S165" s="703"/>
      <c r="T165" s="703"/>
      <c r="U165" s="703"/>
      <c r="V165" s="703"/>
      <c r="W165" s="703"/>
      <c r="X165" s="703"/>
      <c r="Y165" s="703"/>
      <c r="Z165" s="703"/>
      <c r="AA165" s="703"/>
      <c r="AB165" s="703"/>
      <c r="AC165" s="703"/>
      <c r="AD165" s="703"/>
      <c r="AE165" s="703"/>
      <c r="AF165" s="703"/>
      <c r="AG165" s="703"/>
      <c r="AH165" s="703"/>
      <c r="AI165" s="703"/>
      <c r="AJ165" s="703"/>
      <c r="AK165" s="703"/>
      <c r="AL165" s="703"/>
      <c r="AM165" s="703"/>
      <c r="AN165" s="703"/>
      <c r="AO165" s="703"/>
      <c r="AP165" s="703"/>
      <c r="AQ165" s="703"/>
      <c r="AR165" s="703"/>
      <c r="AS165" s="703"/>
      <c r="AT165" s="703"/>
      <c r="AU165" s="703"/>
      <c r="AV165" s="703"/>
      <c r="AW165" s="703"/>
      <c r="AX165" s="703"/>
      <c r="AY165" s="703"/>
      <c r="AZ165" s="703"/>
      <c r="BA165" s="703"/>
      <c r="BB165" s="703"/>
      <c r="BC165" s="703"/>
      <c r="BD165" s="703"/>
      <c r="BE165" s="703"/>
      <c r="BF165" s="703"/>
      <c r="BG165" s="703"/>
      <c r="BH165" s="703"/>
      <c r="BI165" s="703"/>
      <c r="BJ165" s="703"/>
      <c r="BK165" s="703"/>
      <c r="BL165" s="703"/>
      <c r="BM165" s="703"/>
      <c r="BN165" s="703"/>
      <c r="BO165" s="703"/>
      <c r="BP165" s="703"/>
      <c r="BQ165" s="703"/>
      <c r="BR165" s="703"/>
      <c r="BS165" s="703"/>
      <c r="BT165" s="703"/>
      <c r="BU165" s="703"/>
      <c r="BV165" s="703"/>
      <c r="BW165" s="703"/>
      <c r="BX165" s="703"/>
      <c r="BY165" s="703"/>
      <c r="BZ165" s="703"/>
      <c r="CA165" s="703"/>
      <c r="CB165" s="703"/>
      <c r="CC165" s="703"/>
      <c r="CD165" s="703"/>
      <c r="CE165" s="703"/>
      <c r="CF165" s="703"/>
      <c r="CG165" s="703"/>
      <c r="CH165" s="703"/>
      <c r="CI165" s="703"/>
      <c r="CJ165" s="703"/>
      <c r="CK165" s="703"/>
      <c r="CL165" s="703"/>
      <c r="CM165" s="703"/>
      <c r="CN165" s="703"/>
      <c r="CO165" s="703"/>
      <c r="CP165" s="703"/>
      <c r="CQ165" s="703"/>
      <c r="CR165" s="703"/>
      <c r="CS165" s="703"/>
      <c r="CT165" s="703"/>
      <c r="CU165" s="703"/>
      <c r="CV165" s="703"/>
      <c r="CW165" s="703"/>
      <c r="CX165" s="703"/>
      <c r="CY165" s="703"/>
      <c r="CZ165" s="703"/>
      <c r="DA165" s="703"/>
      <c r="DB165" s="703"/>
      <c r="DC165" s="703"/>
      <c r="DD165" s="703"/>
      <c r="DE165" s="703"/>
      <c r="DF165" s="703"/>
      <c r="DG165" s="703"/>
      <c r="DH165" s="703"/>
      <c r="DI165" s="703"/>
      <c r="DJ165" s="703"/>
      <c r="DK165" s="703"/>
      <c r="DL165" s="703"/>
      <c r="DM165" s="703"/>
      <c r="DN165" s="703"/>
      <c r="DO165" s="703"/>
      <c r="DP165" s="703"/>
      <c r="DQ165" s="703"/>
      <c r="DR165" s="703"/>
      <c r="DS165" s="703"/>
      <c r="DT165" s="703"/>
      <c r="DU165" s="703"/>
      <c r="DV165" s="703"/>
      <c r="DW165" s="703"/>
      <c r="DX165" s="703"/>
      <c r="DY165" s="703"/>
      <c r="DZ165" s="703"/>
      <c r="EA165" s="703"/>
      <c r="EB165" s="703"/>
      <c r="EC165" s="703"/>
      <c r="ED165" s="703"/>
      <c r="EE165" s="703"/>
      <c r="EF165" s="703"/>
      <c r="EG165" s="703"/>
      <c r="EH165" s="703"/>
      <c r="EI165" s="703"/>
      <c r="EJ165" s="703"/>
      <c r="EK165" s="703"/>
      <c r="EL165" s="703"/>
      <c r="EM165" s="703"/>
      <c r="EN165" s="703"/>
      <c r="EO165" s="703"/>
      <c r="EP165" s="703"/>
      <c r="EQ165" s="703"/>
      <c r="ER165" s="703"/>
      <c r="ES165" s="703"/>
      <c r="ET165" s="703"/>
      <c r="EU165" s="703"/>
      <c r="EV165" s="703"/>
      <c r="EW165" s="703"/>
      <c r="EX165" s="703"/>
      <c r="EY165" s="703"/>
      <c r="EZ165" s="703"/>
      <c r="FA165" s="703"/>
      <c r="FB165" s="703"/>
      <c r="FC165" s="703"/>
      <c r="FD165" s="703"/>
      <c r="FE165" s="703"/>
      <c r="FF165" s="703"/>
      <c r="FG165" s="703"/>
      <c r="FH165" s="703"/>
      <c r="FI165" s="703"/>
      <c r="FJ165" s="703"/>
      <c r="FK165" s="703"/>
      <c r="FL165" s="703"/>
      <c r="FM165" s="703"/>
      <c r="FN165" s="703"/>
      <c r="FO165" s="703"/>
      <c r="FP165" s="703"/>
      <c r="FQ165" s="703"/>
      <c r="FR165" s="703"/>
      <c r="FS165" s="703"/>
      <c r="FT165" s="703"/>
      <c r="FU165" s="703"/>
      <c r="FV165" s="703"/>
      <c r="FW165" s="703"/>
      <c r="FX165" s="703"/>
      <c r="FY165" s="704"/>
    </row>
    <row r="166" spans="1:181" s="705" customFormat="1" ht="14.25" customHeight="1">
      <c r="A166" s="770"/>
      <c r="B166" s="772"/>
      <c r="C166" s="710"/>
      <c r="D166" s="703"/>
      <c r="E166" s="703"/>
      <c r="F166" s="691"/>
      <c r="G166" s="691"/>
      <c r="H166" s="703"/>
      <c r="I166" s="703"/>
      <c r="J166" s="703"/>
      <c r="K166" s="717"/>
      <c r="L166" s="703"/>
      <c r="M166" s="703"/>
      <c r="N166" s="703"/>
      <c r="O166" s="703"/>
      <c r="P166" s="703"/>
      <c r="Q166" s="703"/>
      <c r="R166" s="703"/>
      <c r="S166" s="703"/>
      <c r="T166" s="703"/>
      <c r="U166" s="703"/>
      <c r="V166" s="703"/>
      <c r="W166" s="703"/>
      <c r="X166" s="703"/>
      <c r="Y166" s="703"/>
      <c r="Z166" s="703"/>
      <c r="AA166" s="703"/>
      <c r="AB166" s="703"/>
      <c r="AC166" s="703"/>
      <c r="AD166" s="703"/>
      <c r="AE166" s="703"/>
      <c r="AF166" s="703"/>
      <c r="AG166" s="703"/>
      <c r="AH166" s="703"/>
      <c r="AI166" s="703"/>
      <c r="AJ166" s="703"/>
      <c r="AK166" s="703"/>
      <c r="AL166" s="703"/>
      <c r="AM166" s="703"/>
      <c r="AN166" s="703"/>
      <c r="AO166" s="703"/>
      <c r="AP166" s="703"/>
      <c r="AQ166" s="703"/>
      <c r="AR166" s="703"/>
      <c r="AS166" s="703"/>
      <c r="AT166" s="703"/>
      <c r="AU166" s="703"/>
      <c r="AV166" s="703"/>
      <c r="AW166" s="703"/>
      <c r="AX166" s="703"/>
      <c r="AY166" s="703"/>
      <c r="AZ166" s="703"/>
      <c r="BA166" s="703"/>
      <c r="BB166" s="703"/>
      <c r="BC166" s="703"/>
      <c r="BD166" s="703"/>
      <c r="BE166" s="703"/>
      <c r="BF166" s="703"/>
      <c r="BG166" s="703"/>
      <c r="BH166" s="703"/>
      <c r="BI166" s="703"/>
      <c r="BJ166" s="703"/>
      <c r="BK166" s="703"/>
      <c r="BL166" s="703"/>
      <c r="BM166" s="703"/>
      <c r="BN166" s="703"/>
      <c r="BO166" s="703"/>
      <c r="BP166" s="703"/>
      <c r="BQ166" s="703"/>
      <c r="BR166" s="703"/>
      <c r="BS166" s="703"/>
      <c r="BT166" s="703"/>
      <c r="BU166" s="703"/>
      <c r="BV166" s="703"/>
      <c r="BW166" s="703"/>
      <c r="BX166" s="703"/>
      <c r="BY166" s="703"/>
      <c r="BZ166" s="703"/>
      <c r="CA166" s="703"/>
      <c r="CB166" s="703"/>
      <c r="CC166" s="703"/>
      <c r="CD166" s="703"/>
      <c r="CE166" s="703"/>
      <c r="CF166" s="703"/>
      <c r="CG166" s="703"/>
      <c r="CH166" s="703"/>
      <c r="CI166" s="703"/>
      <c r="CJ166" s="703"/>
      <c r="CK166" s="703"/>
      <c r="CL166" s="703"/>
      <c r="CM166" s="703"/>
      <c r="CN166" s="703"/>
      <c r="CO166" s="703"/>
      <c r="CP166" s="703"/>
      <c r="CQ166" s="703"/>
      <c r="CR166" s="703"/>
      <c r="CS166" s="703"/>
      <c r="CT166" s="703"/>
      <c r="CU166" s="703"/>
      <c r="CV166" s="703"/>
      <c r="CW166" s="703"/>
      <c r="CX166" s="703"/>
      <c r="CY166" s="703"/>
      <c r="CZ166" s="703"/>
      <c r="DA166" s="703"/>
      <c r="DB166" s="703"/>
      <c r="DC166" s="703"/>
      <c r="DD166" s="703"/>
      <c r="DE166" s="703"/>
      <c r="DF166" s="703"/>
      <c r="DG166" s="703"/>
      <c r="DH166" s="703"/>
      <c r="DI166" s="703"/>
      <c r="DJ166" s="703"/>
      <c r="DK166" s="703"/>
      <c r="DL166" s="703"/>
      <c r="DM166" s="703"/>
      <c r="DN166" s="703"/>
      <c r="DO166" s="703"/>
      <c r="DP166" s="703"/>
      <c r="DQ166" s="703"/>
      <c r="DR166" s="703"/>
      <c r="DS166" s="703"/>
      <c r="DT166" s="703"/>
      <c r="DU166" s="703"/>
      <c r="DV166" s="703"/>
      <c r="DW166" s="703"/>
      <c r="DX166" s="703"/>
      <c r="DY166" s="703"/>
      <c r="DZ166" s="703"/>
      <c r="EA166" s="703"/>
      <c r="EB166" s="703"/>
      <c r="EC166" s="703"/>
      <c r="ED166" s="703"/>
      <c r="EE166" s="703"/>
      <c r="EF166" s="703"/>
      <c r="EG166" s="703"/>
      <c r="EH166" s="703"/>
      <c r="EI166" s="703"/>
      <c r="EJ166" s="703"/>
      <c r="EK166" s="703"/>
      <c r="EL166" s="703"/>
      <c r="EM166" s="703"/>
      <c r="EN166" s="703"/>
      <c r="EO166" s="703"/>
      <c r="EP166" s="703"/>
      <c r="EQ166" s="703"/>
      <c r="ER166" s="703"/>
      <c r="ES166" s="703"/>
      <c r="ET166" s="703"/>
      <c r="EU166" s="703"/>
      <c r="EV166" s="703"/>
      <c r="EW166" s="703"/>
      <c r="EX166" s="703"/>
      <c r="EY166" s="703"/>
      <c r="EZ166" s="703"/>
      <c r="FA166" s="703"/>
      <c r="FB166" s="703"/>
      <c r="FC166" s="703"/>
      <c r="FD166" s="703"/>
      <c r="FE166" s="703"/>
      <c r="FF166" s="703"/>
      <c r="FG166" s="703"/>
      <c r="FH166" s="703"/>
      <c r="FI166" s="703"/>
      <c r="FJ166" s="703"/>
      <c r="FK166" s="703"/>
      <c r="FL166" s="703"/>
      <c r="FM166" s="703"/>
      <c r="FN166" s="703"/>
      <c r="FO166" s="703"/>
      <c r="FP166" s="703"/>
      <c r="FQ166" s="703"/>
      <c r="FR166" s="703"/>
      <c r="FS166" s="703"/>
      <c r="FT166" s="703"/>
      <c r="FU166" s="703"/>
      <c r="FV166" s="703"/>
      <c r="FW166" s="703"/>
      <c r="FX166" s="703"/>
      <c r="FY166" s="704"/>
    </row>
    <row r="167" spans="1:181" s="705" customFormat="1" ht="14.25" customHeight="1">
      <c r="A167" s="770"/>
      <c r="B167" s="772"/>
      <c r="C167" s="710"/>
      <c r="D167" s="703"/>
      <c r="E167" s="703"/>
      <c r="F167" s="691"/>
      <c r="G167" s="691"/>
      <c r="H167" s="703"/>
      <c r="I167" s="703"/>
      <c r="J167" s="703"/>
      <c r="K167" s="717"/>
      <c r="L167" s="703"/>
      <c r="M167" s="703"/>
      <c r="N167" s="703"/>
      <c r="O167" s="703"/>
      <c r="P167" s="703"/>
      <c r="Q167" s="703"/>
      <c r="R167" s="703"/>
      <c r="S167" s="703"/>
      <c r="T167" s="703"/>
      <c r="U167" s="703"/>
      <c r="V167" s="703"/>
      <c r="W167" s="703"/>
      <c r="X167" s="703"/>
      <c r="Y167" s="703"/>
      <c r="Z167" s="703"/>
      <c r="AA167" s="703"/>
      <c r="AB167" s="703"/>
      <c r="AC167" s="703"/>
      <c r="AD167" s="703"/>
      <c r="AE167" s="703"/>
      <c r="AF167" s="703"/>
      <c r="AG167" s="703"/>
      <c r="AH167" s="703"/>
      <c r="AI167" s="703"/>
      <c r="AJ167" s="703"/>
      <c r="AK167" s="703"/>
      <c r="AL167" s="703"/>
      <c r="AM167" s="703"/>
      <c r="AN167" s="703"/>
      <c r="AO167" s="703"/>
      <c r="AP167" s="703"/>
      <c r="AQ167" s="703"/>
      <c r="AR167" s="703"/>
      <c r="AS167" s="703"/>
      <c r="AT167" s="703"/>
      <c r="AU167" s="703"/>
      <c r="AV167" s="703"/>
      <c r="AW167" s="703"/>
      <c r="AX167" s="703"/>
      <c r="AY167" s="703"/>
      <c r="AZ167" s="703"/>
      <c r="BA167" s="703"/>
      <c r="BB167" s="703"/>
      <c r="BC167" s="703"/>
      <c r="BD167" s="703"/>
      <c r="BE167" s="703"/>
      <c r="BF167" s="703"/>
      <c r="BG167" s="703"/>
      <c r="BH167" s="703"/>
      <c r="BI167" s="703"/>
      <c r="BJ167" s="703"/>
      <c r="BK167" s="703"/>
      <c r="BL167" s="703"/>
      <c r="BM167" s="703"/>
      <c r="BN167" s="703"/>
      <c r="BO167" s="703"/>
      <c r="BP167" s="703"/>
      <c r="BQ167" s="703"/>
      <c r="BR167" s="703"/>
      <c r="BS167" s="703"/>
      <c r="BT167" s="703"/>
      <c r="BU167" s="703"/>
      <c r="BV167" s="703"/>
      <c r="BW167" s="703"/>
      <c r="BX167" s="703"/>
      <c r="BY167" s="703"/>
      <c r="BZ167" s="703"/>
      <c r="CA167" s="703"/>
      <c r="CB167" s="703"/>
      <c r="CC167" s="703"/>
      <c r="CD167" s="703"/>
      <c r="CE167" s="703"/>
      <c r="CF167" s="703"/>
      <c r="CG167" s="703"/>
      <c r="CH167" s="703"/>
      <c r="CI167" s="703"/>
      <c r="CJ167" s="703"/>
      <c r="CK167" s="703"/>
      <c r="CL167" s="703"/>
      <c r="CM167" s="703"/>
      <c r="CN167" s="703"/>
      <c r="CO167" s="703"/>
      <c r="CP167" s="703"/>
      <c r="CQ167" s="703"/>
      <c r="CR167" s="703"/>
      <c r="CS167" s="703"/>
      <c r="CT167" s="703"/>
      <c r="CU167" s="703"/>
      <c r="CV167" s="703"/>
      <c r="CW167" s="703"/>
      <c r="CX167" s="703"/>
      <c r="CY167" s="703"/>
      <c r="CZ167" s="703"/>
      <c r="DA167" s="703"/>
      <c r="DB167" s="703"/>
      <c r="DC167" s="703"/>
      <c r="DD167" s="703"/>
      <c r="DE167" s="703"/>
      <c r="DF167" s="703"/>
      <c r="DG167" s="703"/>
      <c r="DH167" s="703"/>
      <c r="DI167" s="703"/>
      <c r="DJ167" s="703"/>
      <c r="DK167" s="703"/>
      <c r="DL167" s="703"/>
      <c r="DM167" s="703"/>
      <c r="DN167" s="703"/>
      <c r="DO167" s="703"/>
      <c r="DP167" s="703"/>
      <c r="DQ167" s="703"/>
      <c r="DR167" s="703"/>
      <c r="DS167" s="703"/>
      <c r="DT167" s="703"/>
      <c r="DU167" s="703"/>
      <c r="DV167" s="703"/>
      <c r="DW167" s="703"/>
      <c r="DX167" s="703"/>
      <c r="DY167" s="703"/>
      <c r="DZ167" s="703"/>
      <c r="EA167" s="703"/>
      <c r="EB167" s="703"/>
      <c r="EC167" s="703"/>
      <c r="ED167" s="703"/>
      <c r="EE167" s="703"/>
      <c r="EF167" s="703"/>
      <c r="EG167" s="703"/>
      <c r="EH167" s="703"/>
      <c r="EI167" s="703"/>
      <c r="EJ167" s="703"/>
      <c r="EK167" s="703"/>
      <c r="EL167" s="703"/>
      <c r="EM167" s="703"/>
      <c r="EN167" s="703"/>
      <c r="EO167" s="703"/>
      <c r="EP167" s="703"/>
      <c r="EQ167" s="703"/>
      <c r="ER167" s="703"/>
      <c r="ES167" s="703"/>
      <c r="ET167" s="703"/>
      <c r="EU167" s="703"/>
      <c r="EV167" s="703"/>
      <c r="EW167" s="703"/>
      <c r="EX167" s="703"/>
      <c r="EY167" s="703"/>
      <c r="EZ167" s="703"/>
      <c r="FA167" s="703"/>
      <c r="FB167" s="703"/>
      <c r="FC167" s="703"/>
      <c r="FD167" s="703"/>
      <c r="FE167" s="703"/>
      <c r="FF167" s="703"/>
      <c r="FG167" s="703"/>
      <c r="FH167" s="703"/>
      <c r="FI167" s="703"/>
      <c r="FJ167" s="703"/>
      <c r="FK167" s="703"/>
      <c r="FL167" s="703"/>
      <c r="FM167" s="703"/>
      <c r="FN167" s="703"/>
      <c r="FO167" s="703"/>
      <c r="FP167" s="703"/>
      <c r="FQ167" s="703"/>
      <c r="FR167" s="703"/>
      <c r="FS167" s="703"/>
      <c r="FT167" s="703"/>
      <c r="FU167" s="703"/>
      <c r="FV167" s="703"/>
      <c r="FW167" s="703"/>
      <c r="FX167" s="703"/>
      <c r="FY167" s="704"/>
    </row>
    <row r="168" spans="1:181" s="705" customFormat="1" ht="14.25" customHeight="1">
      <c r="A168" s="770"/>
      <c r="B168" s="772"/>
      <c r="C168" s="710"/>
      <c r="D168" s="703"/>
      <c r="E168" s="703"/>
      <c r="F168" s="691"/>
      <c r="G168" s="691"/>
      <c r="H168" s="703"/>
      <c r="I168" s="703"/>
      <c r="J168" s="703"/>
      <c r="K168" s="717"/>
      <c r="L168" s="703"/>
      <c r="M168" s="703"/>
      <c r="N168" s="703"/>
      <c r="O168" s="703"/>
      <c r="P168" s="703"/>
      <c r="Q168" s="703"/>
      <c r="R168" s="703"/>
      <c r="S168" s="703"/>
      <c r="T168" s="703"/>
      <c r="U168" s="703"/>
      <c r="V168" s="703"/>
      <c r="W168" s="703"/>
      <c r="X168" s="703"/>
      <c r="Y168" s="703"/>
      <c r="Z168" s="703"/>
      <c r="AA168" s="703"/>
      <c r="AB168" s="703"/>
      <c r="AC168" s="703"/>
      <c r="AD168" s="703"/>
      <c r="AE168" s="703"/>
      <c r="AF168" s="703"/>
      <c r="AG168" s="703"/>
      <c r="AH168" s="703"/>
      <c r="AI168" s="703"/>
      <c r="AJ168" s="703"/>
      <c r="AK168" s="703"/>
      <c r="AL168" s="703"/>
      <c r="AM168" s="703"/>
      <c r="AN168" s="703"/>
      <c r="AO168" s="703"/>
      <c r="AP168" s="703"/>
      <c r="AQ168" s="703"/>
      <c r="AR168" s="703"/>
      <c r="AS168" s="703"/>
      <c r="AT168" s="703"/>
      <c r="AU168" s="703"/>
      <c r="AV168" s="703"/>
      <c r="AW168" s="703"/>
      <c r="AX168" s="703"/>
      <c r="AY168" s="703"/>
      <c r="AZ168" s="703"/>
      <c r="BA168" s="703"/>
      <c r="BB168" s="703"/>
      <c r="BC168" s="703"/>
      <c r="BD168" s="703"/>
      <c r="BE168" s="703"/>
      <c r="BF168" s="703"/>
      <c r="BG168" s="703"/>
      <c r="BH168" s="703"/>
      <c r="BI168" s="703"/>
      <c r="BJ168" s="703"/>
      <c r="BK168" s="703"/>
      <c r="BL168" s="703"/>
      <c r="BM168" s="703"/>
      <c r="BN168" s="703"/>
      <c r="BO168" s="703"/>
      <c r="BP168" s="703"/>
      <c r="BQ168" s="703"/>
      <c r="BR168" s="703"/>
      <c r="BS168" s="703"/>
      <c r="BT168" s="703"/>
      <c r="BU168" s="703"/>
      <c r="BV168" s="703"/>
      <c r="BW168" s="703"/>
      <c r="BX168" s="703"/>
      <c r="BY168" s="703"/>
      <c r="BZ168" s="703"/>
      <c r="CA168" s="703"/>
      <c r="CB168" s="703"/>
      <c r="CC168" s="703"/>
      <c r="CD168" s="703"/>
      <c r="CE168" s="703"/>
      <c r="CF168" s="703"/>
      <c r="CG168" s="703"/>
      <c r="CH168" s="703"/>
      <c r="CI168" s="703"/>
      <c r="CJ168" s="703"/>
      <c r="CK168" s="703"/>
      <c r="CL168" s="703"/>
      <c r="CM168" s="703"/>
      <c r="CN168" s="703"/>
      <c r="CO168" s="703"/>
      <c r="CP168" s="703"/>
      <c r="CQ168" s="703"/>
      <c r="CR168" s="703"/>
      <c r="CS168" s="703"/>
      <c r="CT168" s="703"/>
      <c r="CU168" s="703"/>
      <c r="CV168" s="703"/>
      <c r="CW168" s="703"/>
      <c r="CX168" s="703"/>
      <c r="CY168" s="703"/>
      <c r="CZ168" s="703"/>
      <c r="DA168" s="703"/>
      <c r="DB168" s="703"/>
      <c r="DC168" s="703"/>
      <c r="DD168" s="703"/>
      <c r="DE168" s="703"/>
      <c r="DF168" s="703"/>
      <c r="DG168" s="703"/>
      <c r="DH168" s="703"/>
      <c r="DI168" s="703"/>
      <c r="DJ168" s="703"/>
      <c r="DK168" s="703"/>
      <c r="DL168" s="703"/>
      <c r="DM168" s="703"/>
      <c r="DN168" s="703"/>
      <c r="DO168" s="703"/>
      <c r="DP168" s="703"/>
      <c r="DQ168" s="703"/>
      <c r="DR168" s="703"/>
      <c r="DS168" s="703"/>
      <c r="DT168" s="703"/>
      <c r="DU168" s="703"/>
      <c r="DV168" s="703"/>
      <c r="DW168" s="703"/>
      <c r="DX168" s="703"/>
      <c r="DY168" s="703"/>
      <c r="DZ168" s="703"/>
      <c r="EA168" s="703"/>
      <c r="EB168" s="703"/>
      <c r="EC168" s="703"/>
      <c r="ED168" s="703"/>
      <c r="EE168" s="703"/>
      <c r="EF168" s="703"/>
      <c r="EG168" s="703"/>
      <c r="EH168" s="703"/>
      <c r="EI168" s="703"/>
      <c r="EJ168" s="703"/>
      <c r="EK168" s="703"/>
      <c r="EL168" s="703"/>
      <c r="EM168" s="703"/>
      <c r="EN168" s="703"/>
      <c r="EO168" s="703"/>
      <c r="EP168" s="703"/>
      <c r="EQ168" s="703"/>
      <c r="ER168" s="703"/>
      <c r="ES168" s="703"/>
      <c r="ET168" s="703"/>
      <c r="EU168" s="703"/>
      <c r="EV168" s="703"/>
      <c r="EW168" s="703"/>
      <c r="EX168" s="703"/>
      <c r="EY168" s="703"/>
      <c r="EZ168" s="703"/>
      <c r="FA168" s="703"/>
      <c r="FB168" s="703"/>
      <c r="FC168" s="703"/>
      <c r="FD168" s="703"/>
      <c r="FE168" s="703"/>
      <c r="FF168" s="703"/>
      <c r="FG168" s="703"/>
      <c r="FH168" s="703"/>
      <c r="FI168" s="703"/>
      <c r="FJ168" s="703"/>
      <c r="FK168" s="703"/>
      <c r="FL168" s="703"/>
      <c r="FM168" s="703"/>
      <c r="FN168" s="703"/>
      <c r="FO168" s="703"/>
      <c r="FP168" s="703"/>
      <c r="FQ168" s="703"/>
      <c r="FR168" s="703"/>
      <c r="FS168" s="703"/>
      <c r="FT168" s="703"/>
      <c r="FU168" s="703"/>
      <c r="FV168" s="703"/>
      <c r="FW168" s="703"/>
      <c r="FX168" s="703"/>
      <c r="FY168" s="704"/>
    </row>
    <row r="169" spans="1:181" s="705" customFormat="1" ht="14.25" customHeight="1">
      <c r="A169" s="770"/>
      <c r="B169" s="772"/>
      <c r="C169" s="710"/>
      <c r="D169" s="703"/>
      <c r="E169" s="703"/>
      <c r="F169" s="691"/>
      <c r="G169" s="691"/>
      <c r="H169" s="703"/>
      <c r="I169" s="703"/>
      <c r="J169" s="703"/>
      <c r="K169" s="717"/>
      <c r="L169" s="703"/>
      <c r="M169" s="703"/>
      <c r="N169" s="703"/>
      <c r="O169" s="703"/>
      <c r="P169" s="703"/>
      <c r="Q169" s="703"/>
      <c r="R169" s="703"/>
      <c r="S169" s="703"/>
      <c r="T169" s="703"/>
      <c r="U169" s="703"/>
      <c r="V169" s="703"/>
      <c r="W169" s="703"/>
      <c r="X169" s="703"/>
      <c r="Y169" s="703"/>
      <c r="Z169" s="703"/>
      <c r="AA169" s="703"/>
      <c r="AB169" s="703"/>
      <c r="AC169" s="703"/>
      <c r="AD169" s="703"/>
      <c r="AE169" s="703"/>
      <c r="AF169" s="703"/>
      <c r="AG169" s="703"/>
      <c r="AH169" s="703"/>
      <c r="AI169" s="703"/>
      <c r="AJ169" s="703"/>
      <c r="AK169" s="703"/>
      <c r="AL169" s="703"/>
      <c r="AM169" s="703"/>
      <c r="AN169" s="703"/>
      <c r="AO169" s="703"/>
      <c r="AP169" s="703"/>
      <c r="AQ169" s="703"/>
      <c r="AR169" s="703"/>
      <c r="AS169" s="703"/>
      <c r="AT169" s="703"/>
      <c r="AU169" s="703"/>
      <c r="AV169" s="703"/>
      <c r="AW169" s="703"/>
      <c r="AX169" s="703"/>
      <c r="AY169" s="703"/>
      <c r="AZ169" s="703"/>
      <c r="BA169" s="703"/>
      <c r="BB169" s="703"/>
      <c r="BC169" s="703"/>
      <c r="BD169" s="703"/>
      <c r="BE169" s="703"/>
      <c r="BF169" s="703"/>
      <c r="BG169" s="703"/>
      <c r="BH169" s="703"/>
      <c r="BI169" s="703"/>
      <c r="BJ169" s="703"/>
      <c r="BK169" s="703"/>
      <c r="BL169" s="703"/>
      <c r="BM169" s="703"/>
      <c r="BN169" s="703"/>
      <c r="BO169" s="703"/>
      <c r="BP169" s="703"/>
      <c r="BQ169" s="703"/>
      <c r="BR169" s="703"/>
      <c r="BS169" s="703"/>
      <c r="BT169" s="703"/>
      <c r="BU169" s="703"/>
      <c r="BV169" s="703"/>
      <c r="BW169" s="703"/>
      <c r="BX169" s="703"/>
      <c r="BY169" s="703"/>
      <c r="BZ169" s="703"/>
      <c r="CA169" s="703"/>
      <c r="CB169" s="703"/>
      <c r="CC169" s="703"/>
      <c r="CD169" s="703"/>
      <c r="CE169" s="703"/>
      <c r="CF169" s="703"/>
      <c r="CG169" s="703"/>
      <c r="CH169" s="703"/>
      <c r="CI169" s="703"/>
      <c r="CJ169" s="703"/>
      <c r="CK169" s="703"/>
      <c r="CL169" s="703"/>
      <c r="CM169" s="703"/>
      <c r="CN169" s="703"/>
      <c r="CO169" s="703"/>
      <c r="CP169" s="703"/>
      <c r="CQ169" s="703"/>
      <c r="CR169" s="703"/>
      <c r="CS169" s="703"/>
      <c r="CT169" s="703"/>
      <c r="CU169" s="703"/>
      <c r="CV169" s="703"/>
      <c r="CW169" s="703"/>
      <c r="CX169" s="703"/>
      <c r="CY169" s="703"/>
      <c r="CZ169" s="703"/>
      <c r="DA169" s="703"/>
      <c r="DB169" s="703"/>
      <c r="DC169" s="703"/>
      <c r="DD169" s="703"/>
      <c r="DE169" s="703"/>
      <c r="DF169" s="703"/>
      <c r="DG169" s="703"/>
      <c r="DH169" s="703"/>
      <c r="DI169" s="703"/>
      <c r="DJ169" s="703"/>
      <c r="DK169" s="703"/>
      <c r="DL169" s="703"/>
      <c r="DM169" s="703"/>
      <c r="DN169" s="703"/>
      <c r="DO169" s="703"/>
      <c r="DP169" s="703"/>
      <c r="DQ169" s="703"/>
      <c r="DR169" s="703"/>
      <c r="DS169" s="703"/>
      <c r="DT169" s="703"/>
      <c r="DU169" s="703"/>
      <c r="DV169" s="703"/>
      <c r="DW169" s="703"/>
      <c r="DX169" s="703"/>
      <c r="DY169" s="703"/>
      <c r="DZ169" s="703"/>
      <c r="EA169" s="703"/>
      <c r="EB169" s="703"/>
      <c r="EC169" s="703"/>
      <c r="ED169" s="703"/>
      <c r="EE169" s="703"/>
      <c r="EF169" s="703"/>
      <c r="EG169" s="703"/>
      <c r="EH169" s="703"/>
      <c r="EI169" s="703"/>
      <c r="EJ169" s="703"/>
      <c r="EK169" s="703"/>
      <c r="EL169" s="703"/>
      <c r="EM169" s="703"/>
      <c r="EN169" s="703"/>
      <c r="EO169" s="703"/>
      <c r="EP169" s="703"/>
      <c r="EQ169" s="703"/>
      <c r="ER169" s="703"/>
      <c r="ES169" s="703"/>
      <c r="ET169" s="703"/>
      <c r="EU169" s="703"/>
      <c r="EV169" s="703"/>
      <c r="EW169" s="703"/>
      <c r="EX169" s="703"/>
      <c r="EY169" s="703"/>
      <c r="EZ169" s="703"/>
      <c r="FA169" s="703"/>
      <c r="FB169" s="703"/>
      <c r="FC169" s="703"/>
      <c r="FD169" s="703"/>
      <c r="FE169" s="703"/>
      <c r="FF169" s="703"/>
      <c r="FG169" s="703"/>
      <c r="FH169" s="703"/>
      <c r="FI169" s="703"/>
      <c r="FJ169" s="703"/>
      <c r="FK169" s="703"/>
      <c r="FL169" s="703"/>
      <c r="FM169" s="703"/>
      <c r="FN169" s="703"/>
      <c r="FO169" s="703"/>
      <c r="FP169" s="703"/>
      <c r="FQ169" s="703"/>
      <c r="FR169" s="703"/>
      <c r="FS169" s="703"/>
      <c r="FT169" s="703"/>
      <c r="FU169" s="703"/>
      <c r="FV169" s="703"/>
      <c r="FW169" s="703"/>
      <c r="FX169" s="703"/>
      <c r="FY169" s="704"/>
    </row>
    <row r="170" spans="1:181" s="705" customFormat="1" ht="14.25" customHeight="1">
      <c r="A170" s="770"/>
      <c r="B170" s="772"/>
      <c r="C170" s="710"/>
      <c r="D170" s="703"/>
      <c r="E170" s="703"/>
      <c r="F170" s="691"/>
      <c r="G170" s="691"/>
      <c r="H170" s="703"/>
      <c r="I170" s="703"/>
      <c r="J170" s="703"/>
      <c r="K170" s="717"/>
      <c r="L170" s="703"/>
      <c r="M170" s="703"/>
      <c r="N170" s="703"/>
      <c r="O170" s="703"/>
      <c r="P170" s="703"/>
      <c r="Q170" s="703"/>
      <c r="R170" s="703"/>
      <c r="S170" s="703"/>
      <c r="T170" s="703"/>
      <c r="U170" s="703"/>
      <c r="V170" s="703"/>
      <c r="W170" s="703"/>
      <c r="X170" s="703"/>
      <c r="Y170" s="703"/>
      <c r="Z170" s="703"/>
      <c r="AA170" s="703"/>
      <c r="AB170" s="703"/>
      <c r="AC170" s="703"/>
      <c r="AD170" s="703"/>
      <c r="AE170" s="703"/>
      <c r="AF170" s="703"/>
      <c r="AG170" s="703"/>
      <c r="AH170" s="703"/>
      <c r="AI170" s="703"/>
      <c r="AJ170" s="703"/>
      <c r="AK170" s="703"/>
      <c r="AL170" s="703"/>
      <c r="AM170" s="703"/>
      <c r="AN170" s="703"/>
      <c r="AO170" s="703"/>
      <c r="AP170" s="703"/>
      <c r="AQ170" s="703"/>
      <c r="AR170" s="703"/>
      <c r="AS170" s="703"/>
      <c r="AT170" s="703"/>
      <c r="AU170" s="703"/>
      <c r="AV170" s="703"/>
      <c r="AW170" s="703"/>
      <c r="AX170" s="703"/>
      <c r="AY170" s="703"/>
      <c r="AZ170" s="703"/>
      <c r="BA170" s="703"/>
      <c r="BB170" s="703"/>
      <c r="BC170" s="703"/>
      <c r="BD170" s="703"/>
      <c r="BE170" s="703"/>
      <c r="BF170" s="703"/>
      <c r="BG170" s="703"/>
      <c r="BH170" s="703"/>
      <c r="BI170" s="703"/>
      <c r="BJ170" s="703"/>
      <c r="BK170" s="703"/>
      <c r="BL170" s="703"/>
      <c r="BM170" s="703"/>
      <c r="BN170" s="703"/>
      <c r="BO170" s="703"/>
      <c r="BP170" s="703"/>
      <c r="BQ170" s="703"/>
      <c r="BR170" s="703"/>
      <c r="BS170" s="703"/>
      <c r="BT170" s="703"/>
      <c r="BU170" s="703"/>
      <c r="BV170" s="703"/>
      <c r="BW170" s="703"/>
      <c r="BX170" s="703"/>
      <c r="BY170" s="703"/>
      <c r="BZ170" s="703"/>
      <c r="CA170" s="703"/>
      <c r="CB170" s="703"/>
      <c r="CC170" s="703"/>
      <c r="CD170" s="703"/>
      <c r="CE170" s="703"/>
      <c r="CF170" s="703"/>
      <c r="CG170" s="703"/>
      <c r="CH170" s="703"/>
      <c r="CI170" s="703"/>
      <c r="CJ170" s="703"/>
      <c r="CK170" s="703"/>
      <c r="CL170" s="703"/>
      <c r="CM170" s="703"/>
      <c r="CN170" s="703"/>
      <c r="CO170" s="703"/>
      <c r="CP170" s="703"/>
      <c r="CQ170" s="703"/>
      <c r="CR170" s="703"/>
      <c r="CS170" s="703"/>
      <c r="CT170" s="703"/>
      <c r="CU170" s="703"/>
      <c r="CV170" s="703"/>
      <c r="CW170" s="703"/>
      <c r="CX170" s="703"/>
      <c r="CY170" s="703"/>
      <c r="CZ170" s="703"/>
      <c r="DA170" s="703"/>
      <c r="DB170" s="703"/>
      <c r="DC170" s="703"/>
      <c r="DD170" s="703"/>
      <c r="DE170" s="703"/>
      <c r="DF170" s="703"/>
      <c r="DG170" s="703"/>
      <c r="DH170" s="703"/>
      <c r="DI170" s="703"/>
      <c r="DJ170" s="703"/>
      <c r="DK170" s="703"/>
      <c r="DL170" s="703"/>
      <c r="DM170" s="703"/>
      <c r="DN170" s="703"/>
      <c r="DO170" s="703"/>
      <c r="DP170" s="703"/>
      <c r="DQ170" s="703"/>
      <c r="DR170" s="703"/>
      <c r="DS170" s="703"/>
      <c r="DT170" s="703"/>
      <c r="DU170" s="703"/>
      <c r="DV170" s="703"/>
      <c r="DW170" s="703"/>
      <c r="DX170" s="703"/>
      <c r="DY170" s="703"/>
      <c r="DZ170" s="703"/>
      <c r="EA170" s="703"/>
      <c r="EB170" s="703"/>
      <c r="EC170" s="703"/>
      <c r="ED170" s="703"/>
      <c r="EE170" s="703"/>
      <c r="EF170" s="703"/>
      <c r="EG170" s="703"/>
      <c r="EH170" s="703"/>
      <c r="EI170" s="703"/>
      <c r="EJ170" s="703"/>
      <c r="EK170" s="703"/>
      <c r="EL170" s="703"/>
      <c r="EM170" s="703"/>
      <c r="EN170" s="703"/>
      <c r="EO170" s="703"/>
      <c r="EP170" s="703"/>
      <c r="EQ170" s="703"/>
      <c r="ER170" s="703"/>
      <c r="ES170" s="703"/>
      <c r="ET170" s="703"/>
      <c r="EU170" s="703"/>
      <c r="EV170" s="703"/>
      <c r="EW170" s="703"/>
      <c r="EX170" s="703"/>
      <c r="EY170" s="703"/>
      <c r="EZ170" s="703"/>
      <c r="FA170" s="703"/>
      <c r="FB170" s="703"/>
      <c r="FC170" s="703"/>
      <c r="FD170" s="703"/>
      <c r="FE170" s="703"/>
      <c r="FF170" s="703"/>
      <c r="FG170" s="703"/>
      <c r="FH170" s="703"/>
      <c r="FI170" s="703"/>
      <c r="FJ170" s="703"/>
      <c r="FK170" s="703"/>
      <c r="FL170" s="703"/>
      <c r="FM170" s="703"/>
      <c r="FN170" s="703"/>
      <c r="FO170" s="703"/>
      <c r="FP170" s="703"/>
      <c r="FQ170" s="703"/>
      <c r="FR170" s="703"/>
      <c r="FS170" s="703"/>
      <c r="FT170" s="703"/>
      <c r="FU170" s="703"/>
      <c r="FV170" s="703"/>
      <c r="FW170" s="703"/>
      <c r="FX170" s="703"/>
      <c r="FY170" s="704"/>
    </row>
    <row r="171" spans="1:181" ht="14.25" customHeight="1">
      <c r="C171" s="694"/>
      <c r="D171" s="358"/>
      <c r="E171" s="358"/>
      <c r="F171" s="691"/>
      <c r="G171" s="691"/>
      <c r="H171" s="358"/>
      <c r="I171" s="358"/>
      <c r="K171" s="590"/>
      <c r="L171" s="358"/>
      <c r="N171" s="358"/>
      <c r="O171" s="358"/>
      <c r="Q171" s="358"/>
      <c r="R171" s="358"/>
      <c r="S171" s="358"/>
      <c r="T171" s="358"/>
      <c r="U171" s="358"/>
      <c r="V171" s="358"/>
      <c r="W171" s="358"/>
      <c r="X171" s="358"/>
      <c r="Y171" s="358"/>
      <c r="Z171" s="358"/>
      <c r="AA171" s="358"/>
      <c r="AB171" s="358"/>
      <c r="AC171" s="358"/>
    </row>
    <row r="172" spans="1:181" ht="14.25" customHeight="1">
      <c r="C172" s="694"/>
      <c r="D172" s="358"/>
      <c r="E172" s="358"/>
      <c r="F172" s="691"/>
      <c r="G172" s="691"/>
      <c r="H172" s="358"/>
      <c r="I172" s="358"/>
      <c r="K172" s="590"/>
      <c r="L172" s="358"/>
      <c r="N172" s="358"/>
      <c r="O172" s="358"/>
      <c r="Q172" s="358"/>
      <c r="R172" s="358"/>
      <c r="S172" s="358"/>
      <c r="T172" s="358"/>
      <c r="U172" s="358"/>
      <c r="V172" s="358"/>
      <c r="W172" s="358"/>
      <c r="X172" s="358"/>
      <c r="Y172" s="358"/>
      <c r="Z172" s="358"/>
      <c r="AA172" s="358"/>
      <c r="AB172" s="358"/>
      <c r="AC172" s="358"/>
    </row>
    <row r="173" spans="1:181" ht="14.25" customHeight="1">
      <c r="C173" s="694"/>
      <c r="D173" s="358"/>
      <c r="E173" s="358"/>
      <c r="F173" s="691"/>
      <c r="G173" s="691"/>
      <c r="H173" s="358"/>
      <c r="I173" s="358"/>
      <c r="K173" s="590"/>
      <c r="L173" s="358"/>
      <c r="N173" s="358"/>
      <c r="O173" s="358"/>
      <c r="Q173" s="358"/>
      <c r="R173" s="358"/>
      <c r="S173" s="358"/>
      <c r="T173" s="358"/>
      <c r="U173" s="358"/>
      <c r="V173" s="358"/>
      <c r="W173" s="358"/>
      <c r="X173" s="358"/>
      <c r="Y173" s="358"/>
      <c r="Z173" s="358"/>
      <c r="AA173" s="358"/>
      <c r="AB173" s="358"/>
      <c r="AC173" s="358"/>
    </row>
    <row r="174" spans="1:181" ht="14.25" customHeight="1">
      <c r="C174" s="694"/>
      <c r="D174" s="358"/>
      <c r="E174" s="358"/>
      <c r="F174" s="691"/>
      <c r="G174" s="691"/>
      <c r="H174" s="358"/>
      <c r="I174" s="358"/>
      <c r="K174" s="590"/>
      <c r="L174" s="358"/>
      <c r="N174" s="358"/>
      <c r="O174" s="358"/>
      <c r="Q174" s="358"/>
      <c r="R174" s="358"/>
      <c r="S174" s="358"/>
      <c r="T174" s="358"/>
      <c r="U174" s="358"/>
      <c r="V174" s="358"/>
      <c r="W174" s="358"/>
      <c r="X174" s="358"/>
      <c r="Y174" s="358"/>
      <c r="Z174" s="358"/>
      <c r="AA174" s="358"/>
      <c r="AB174" s="358"/>
      <c r="AC174" s="358"/>
    </row>
    <row r="175" spans="1:181" ht="14.25" customHeight="1">
      <c r="C175" s="694"/>
      <c r="D175" s="358"/>
      <c r="E175" s="358"/>
      <c r="F175" s="691"/>
      <c r="G175" s="691"/>
      <c r="H175" s="358"/>
      <c r="I175" s="358"/>
      <c r="K175" s="590"/>
      <c r="L175" s="358"/>
      <c r="N175" s="358"/>
      <c r="O175" s="358"/>
      <c r="Q175" s="358"/>
      <c r="R175" s="358"/>
      <c r="S175" s="358"/>
      <c r="T175" s="358"/>
      <c r="U175" s="358"/>
      <c r="V175" s="358"/>
      <c r="W175" s="358"/>
      <c r="X175" s="358"/>
      <c r="Y175" s="358"/>
      <c r="Z175" s="358"/>
      <c r="AA175" s="358"/>
      <c r="AB175" s="358"/>
      <c r="AC175" s="358"/>
    </row>
    <row r="176" spans="1:181" ht="14.25" customHeight="1">
      <c r="C176" s="694"/>
      <c r="D176" s="358"/>
      <c r="E176" s="358"/>
      <c r="F176" s="691"/>
      <c r="G176" s="691"/>
      <c r="H176" s="358"/>
      <c r="I176" s="358"/>
      <c r="K176" s="590"/>
      <c r="L176" s="358"/>
      <c r="N176" s="358"/>
      <c r="O176" s="358"/>
      <c r="Q176" s="358"/>
      <c r="R176" s="358"/>
      <c r="S176" s="358"/>
      <c r="T176" s="358"/>
      <c r="U176" s="358"/>
      <c r="V176" s="358"/>
      <c r="W176" s="358"/>
      <c r="X176" s="358"/>
      <c r="Y176" s="358"/>
      <c r="Z176" s="358"/>
      <c r="AA176" s="358"/>
      <c r="AB176" s="358"/>
      <c r="AC176" s="358"/>
    </row>
    <row r="177" spans="3:29" ht="14.25" customHeight="1">
      <c r="C177" s="694"/>
      <c r="D177" s="358"/>
      <c r="E177" s="358"/>
      <c r="F177" s="691"/>
      <c r="G177" s="691"/>
      <c r="H177" s="358"/>
      <c r="I177" s="358"/>
      <c r="K177" s="590"/>
      <c r="L177" s="358"/>
      <c r="N177" s="358"/>
      <c r="O177" s="358"/>
      <c r="Q177" s="358"/>
      <c r="R177" s="358"/>
      <c r="S177" s="358"/>
      <c r="T177" s="358"/>
      <c r="U177" s="358"/>
      <c r="V177" s="358"/>
      <c r="W177" s="358"/>
      <c r="X177" s="358"/>
      <c r="Y177" s="358"/>
      <c r="Z177" s="358"/>
      <c r="AA177" s="358"/>
      <c r="AB177" s="358"/>
      <c r="AC177" s="358"/>
    </row>
    <row r="178" spans="3:29" ht="14.25" customHeight="1">
      <c r="C178" s="694"/>
      <c r="D178" s="358"/>
      <c r="E178" s="358"/>
      <c r="F178" s="691"/>
      <c r="G178" s="691"/>
      <c r="H178" s="358"/>
      <c r="I178" s="358"/>
      <c r="K178" s="590"/>
      <c r="L178" s="358"/>
      <c r="N178" s="358"/>
      <c r="O178" s="358"/>
      <c r="Q178" s="358"/>
      <c r="R178" s="358"/>
      <c r="S178" s="358"/>
      <c r="T178" s="358"/>
      <c r="U178" s="358"/>
      <c r="V178" s="358"/>
      <c r="W178" s="358"/>
      <c r="X178" s="358"/>
      <c r="Y178" s="358"/>
      <c r="Z178" s="358"/>
      <c r="AA178" s="358"/>
      <c r="AB178" s="358"/>
      <c r="AC178" s="358"/>
    </row>
    <row r="179" spans="3:29" ht="14.25" customHeight="1">
      <c r="C179" s="694"/>
      <c r="D179" s="358"/>
      <c r="E179" s="358"/>
      <c r="F179" s="691"/>
      <c r="G179" s="691"/>
      <c r="H179" s="358"/>
      <c r="I179" s="358"/>
      <c r="K179" s="590"/>
      <c r="L179" s="358"/>
      <c r="N179" s="358"/>
      <c r="O179" s="358"/>
      <c r="Q179" s="358"/>
      <c r="R179" s="358"/>
      <c r="S179" s="358"/>
      <c r="T179" s="358"/>
      <c r="U179" s="358"/>
      <c r="V179" s="358"/>
      <c r="W179" s="358"/>
      <c r="X179" s="358"/>
      <c r="Y179" s="358"/>
      <c r="Z179" s="358"/>
      <c r="AA179" s="358"/>
      <c r="AB179" s="358"/>
      <c r="AC179" s="358"/>
    </row>
    <row r="180" spans="3:29" ht="14.25" customHeight="1">
      <c r="C180" s="694"/>
      <c r="D180" s="358"/>
      <c r="E180" s="358"/>
      <c r="F180" s="691"/>
      <c r="G180" s="691"/>
      <c r="H180" s="358"/>
      <c r="I180" s="358"/>
      <c r="K180" s="590"/>
      <c r="L180" s="358"/>
      <c r="N180" s="358"/>
      <c r="O180" s="358"/>
      <c r="Q180" s="358"/>
      <c r="R180" s="358"/>
      <c r="S180" s="358"/>
      <c r="T180" s="358"/>
      <c r="U180" s="358"/>
      <c r="V180" s="358"/>
      <c r="W180" s="358"/>
      <c r="X180" s="358"/>
      <c r="Y180" s="358"/>
      <c r="Z180" s="358"/>
      <c r="AA180" s="358"/>
      <c r="AB180" s="358"/>
      <c r="AC180" s="358"/>
    </row>
    <row r="181" spans="3:29" ht="14.25" customHeight="1">
      <c r="C181" s="694"/>
      <c r="D181" s="358"/>
      <c r="E181" s="358"/>
      <c r="F181" s="691"/>
      <c r="G181" s="691"/>
      <c r="H181" s="358"/>
      <c r="I181" s="358"/>
      <c r="K181" s="590"/>
      <c r="L181" s="358"/>
      <c r="N181" s="358"/>
      <c r="O181" s="358"/>
      <c r="Q181" s="358"/>
      <c r="R181" s="358"/>
      <c r="S181" s="358"/>
      <c r="T181" s="358"/>
      <c r="U181" s="358"/>
      <c r="V181" s="358"/>
      <c r="W181" s="358"/>
      <c r="X181" s="358"/>
      <c r="Y181" s="358"/>
      <c r="Z181" s="358"/>
      <c r="AA181" s="358"/>
      <c r="AB181" s="358"/>
      <c r="AC181" s="358"/>
    </row>
    <row r="182" spans="3:29" ht="14.25" customHeight="1">
      <c r="C182" s="694"/>
      <c r="D182" s="358"/>
      <c r="E182" s="358"/>
      <c r="F182" s="691"/>
      <c r="G182" s="691"/>
      <c r="H182" s="358"/>
      <c r="I182" s="358"/>
      <c r="K182" s="590"/>
      <c r="L182" s="358"/>
      <c r="N182" s="358"/>
      <c r="O182" s="358"/>
      <c r="Q182" s="358"/>
      <c r="R182" s="358"/>
      <c r="S182" s="358"/>
      <c r="T182" s="358"/>
      <c r="U182" s="358"/>
      <c r="V182" s="358"/>
      <c r="W182" s="358"/>
      <c r="X182" s="358"/>
      <c r="Y182" s="358"/>
      <c r="Z182" s="358"/>
      <c r="AA182" s="358"/>
      <c r="AB182" s="358"/>
      <c r="AC182" s="358"/>
    </row>
    <row r="183" spans="3:29" ht="14.25" customHeight="1">
      <c r="C183" s="694"/>
      <c r="D183" s="358"/>
      <c r="E183" s="358"/>
      <c r="F183" s="691"/>
      <c r="G183" s="691"/>
      <c r="H183" s="358"/>
      <c r="I183" s="358"/>
      <c r="K183" s="590"/>
      <c r="L183" s="358"/>
      <c r="N183" s="358"/>
      <c r="O183" s="358"/>
      <c r="Q183" s="358"/>
      <c r="R183" s="358"/>
      <c r="S183" s="358"/>
      <c r="T183" s="358"/>
      <c r="U183" s="358"/>
      <c r="V183" s="358"/>
      <c r="W183" s="358"/>
      <c r="X183" s="358"/>
      <c r="Y183" s="358"/>
      <c r="Z183" s="358"/>
      <c r="AA183" s="358"/>
      <c r="AB183" s="358"/>
      <c r="AC183" s="358"/>
    </row>
    <row r="184" spans="3:29" ht="14.25" customHeight="1">
      <c r="C184" s="694"/>
      <c r="D184" s="358"/>
      <c r="E184" s="358"/>
      <c r="F184" s="691"/>
      <c r="G184" s="691"/>
      <c r="H184" s="358"/>
      <c r="I184" s="358"/>
      <c r="K184" s="590"/>
      <c r="L184" s="358"/>
      <c r="N184" s="358"/>
      <c r="O184" s="358"/>
      <c r="Q184" s="358"/>
      <c r="R184" s="358"/>
      <c r="S184" s="358"/>
      <c r="T184" s="358"/>
      <c r="U184" s="358"/>
      <c r="V184" s="358"/>
      <c r="W184" s="358"/>
      <c r="X184" s="358"/>
      <c r="Y184" s="358"/>
      <c r="Z184" s="358"/>
      <c r="AA184" s="358"/>
      <c r="AB184" s="358"/>
      <c r="AC184" s="358"/>
    </row>
    <row r="185" spans="3:29" ht="14.25" customHeight="1">
      <c r="C185" s="694"/>
      <c r="D185" s="358"/>
      <c r="E185" s="358"/>
      <c r="F185" s="691"/>
      <c r="G185" s="691"/>
      <c r="H185" s="358"/>
      <c r="I185" s="358"/>
      <c r="K185" s="590"/>
      <c r="L185" s="358"/>
      <c r="N185" s="358"/>
      <c r="O185" s="358"/>
      <c r="Q185" s="358"/>
      <c r="R185" s="358"/>
      <c r="S185" s="358"/>
      <c r="T185" s="358"/>
      <c r="U185" s="358"/>
      <c r="V185" s="358"/>
      <c r="W185" s="358"/>
      <c r="X185" s="358"/>
      <c r="Y185" s="358"/>
      <c r="Z185" s="358"/>
      <c r="AA185" s="358"/>
      <c r="AB185" s="358"/>
      <c r="AC185" s="358"/>
    </row>
    <row r="186" spans="3:29" ht="14.25" customHeight="1">
      <c r="C186" s="694"/>
      <c r="D186" s="358"/>
      <c r="E186" s="358"/>
      <c r="F186" s="691"/>
      <c r="G186" s="691"/>
      <c r="H186" s="358"/>
      <c r="I186" s="358"/>
      <c r="K186" s="590"/>
      <c r="L186" s="358"/>
      <c r="N186" s="358"/>
      <c r="O186" s="358"/>
      <c r="Q186" s="358"/>
      <c r="R186" s="358"/>
      <c r="S186" s="358"/>
      <c r="T186" s="358"/>
      <c r="U186" s="358"/>
      <c r="V186" s="358"/>
      <c r="W186" s="358"/>
      <c r="X186" s="358"/>
      <c r="Y186" s="358"/>
      <c r="Z186" s="358"/>
      <c r="AA186" s="358"/>
      <c r="AB186" s="358"/>
      <c r="AC186" s="358"/>
    </row>
    <row r="187" spans="3:29" ht="14.25" customHeight="1">
      <c r="C187" s="694"/>
      <c r="D187" s="358"/>
      <c r="E187" s="358"/>
      <c r="F187" s="691"/>
      <c r="G187" s="691"/>
      <c r="H187" s="358"/>
      <c r="I187" s="358"/>
      <c r="K187" s="590"/>
      <c r="L187" s="358"/>
      <c r="N187" s="358"/>
      <c r="O187" s="358"/>
      <c r="Q187" s="358"/>
      <c r="R187" s="358"/>
      <c r="S187" s="358"/>
      <c r="T187" s="358"/>
      <c r="U187" s="358"/>
      <c r="V187" s="358"/>
      <c r="W187" s="358"/>
      <c r="X187" s="358"/>
      <c r="Y187" s="358"/>
      <c r="Z187" s="358"/>
      <c r="AA187" s="358"/>
      <c r="AB187" s="358"/>
      <c r="AC187" s="358"/>
    </row>
    <row r="188" spans="3:29" ht="14.25" customHeight="1">
      <c r="C188" s="694"/>
      <c r="D188" s="358"/>
      <c r="E188" s="358"/>
      <c r="F188" s="691"/>
      <c r="G188" s="691"/>
      <c r="H188" s="358"/>
      <c r="I188" s="358"/>
      <c r="K188" s="590"/>
      <c r="L188" s="358"/>
      <c r="N188" s="358"/>
      <c r="O188" s="358"/>
      <c r="Q188" s="358"/>
      <c r="R188" s="358"/>
      <c r="S188" s="358"/>
      <c r="T188" s="358"/>
      <c r="U188" s="358"/>
      <c r="V188" s="358"/>
      <c r="W188" s="358"/>
      <c r="X188" s="358"/>
      <c r="Y188" s="358"/>
      <c r="Z188" s="358"/>
      <c r="AA188" s="358"/>
      <c r="AB188" s="358"/>
      <c r="AC188" s="358"/>
    </row>
    <row r="189" spans="3:29" ht="14.25" customHeight="1">
      <c r="C189" s="694"/>
      <c r="D189" s="358"/>
      <c r="E189" s="358"/>
      <c r="F189" s="691"/>
      <c r="G189" s="691"/>
      <c r="H189" s="358"/>
      <c r="I189" s="358"/>
      <c r="K189" s="590"/>
      <c r="L189" s="358"/>
      <c r="N189" s="358"/>
      <c r="O189" s="358"/>
      <c r="Q189" s="358"/>
      <c r="R189" s="358"/>
      <c r="S189" s="358"/>
      <c r="T189" s="358"/>
      <c r="U189" s="358"/>
      <c r="V189" s="358"/>
      <c r="W189" s="358"/>
      <c r="X189" s="358"/>
      <c r="Y189" s="358"/>
      <c r="Z189" s="358"/>
      <c r="AA189" s="358"/>
      <c r="AB189" s="358"/>
      <c r="AC189" s="358"/>
    </row>
    <row r="190" spans="3:29" ht="14.25" customHeight="1">
      <c r="C190" s="694"/>
      <c r="D190" s="358"/>
      <c r="E190" s="358"/>
      <c r="F190" s="691"/>
      <c r="G190" s="691"/>
      <c r="H190" s="358"/>
      <c r="I190" s="358"/>
      <c r="K190" s="590"/>
      <c r="L190" s="358"/>
      <c r="N190" s="358"/>
      <c r="O190" s="358"/>
      <c r="Q190" s="358"/>
      <c r="R190" s="358"/>
      <c r="S190" s="358"/>
      <c r="T190" s="358"/>
      <c r="U190" s="358"/>
      <c r="V190" s="358"/>
      <c r="W190" s="358"/>
      <c r="X190" s="358"/>
      <c r="Y190" s="358"/>
      <c r="Z190" s="358"/>
      <c r="AA190" s="358"/>
      <c r="AB190" s="358"/>
      <c r="AC190" s="358"/>
    </row>
    <row r="191" spans="3:29" ht="14.25" customHeight="1">
      <c r="C191" s="694"/>
      <c r="D191" s="358"/>
      <c r="E191" s="358"/>
      <c r="F191" s="691"/>
      <c r="G191" s="691"/>
      <c r="H191" s="358"/>
      <c r="I191" s="358"/>
      <c r="K191" s="590"/>
      <c r="L191" s="358"/>
      <c r="N191" s="358"/>
      <c r="O191" s="358"/>
      <c r="Q191" s="358"/>
      <c r="R191" s="358"/>
      <c r="S191" s="358"/>
      <c r="T191" s="358"/>
      <c r="U191" s="358"/>
      <c r="V191" s="358"/>
      <c r="W191" s="358"/>
      <c r="X191" s="358"/>
      <c r="Y191" s="358"/>
      <c r="Z191" s="358"/>
      <c r="AA191" s="358"/>
      <c r="AB191" s="358"/>
      <c r="AC191" s="358"/>
    </row>
    <row r="192" spans="3:29" ht="14.25" customHeight="1">
      <c r="C192" s="694"/>
      <c r="D192" s="358"/>
      <c r="E192" s="358"/>
      <c r="F192" s="691"/>
      <c r="G192" s="691"/>
      <c r="H192" s="358"/>
      <c r="I192" s="358"/>
      <c r="K192" s="590"/>
      <c r="L192" s="358"/>
      <c r="N192" s="358"/>
      <c r="O192" s="358"/>
      <c r="Q192" s="358"/>
      <c r="R192" s="358"/>
      <c r="S192" s="358"/>
      <c r="T192" s="358"/>
      <c r="U192" s="358"/>
      <c r="V192" s="358"/>
      <c r="W192" s="358"/>
      <c r="X192" s="358"/>
      <c r="Y192" s="358"/>
      <c r="Z192" s="358"/>
      <c r="AA192" s="358"/>
      <c r="AB192" s="358"/>
      <c r="AC192" s="358"/>
    </row>
    <row r="193" spans="3:29" ht="14.25" customHeight="1">
      <c r="C193" s="694"/>
      <c r="D193" s="358"/>
      <c r="E193" s="358"/>
      <c r="F193" s="691"/>
      <c r="G193" s="691"/>
      <c r="H193" s="358"/>
      <c r="I193" s="358"/>
      <c r="K193" s="590"/>
      <c r="L193" s="358"/>
      <c r="N193" s="358"/>
      <c r="O193" s="358"/>
      <c r="Q193" s="358"/>
      <c r="R193" s="358"/>
      <c r="S193" s="358"/>
      <c r="T193" s="358"/>
      <c r="U193" s="358"/>
      <c r="V193" s="358"/>
      <c r="W193" s="358"/>
      <c r="X193" s="358"/>
      <c r="Y193" s="358"/>
      <c r="Z193" s="358"/>
      <c r="AA193" s="358"/>
      <c r="AB193" s="358"/>
      <c r="AC193" s="358"/>
    </row>
    <row r="194" spans="3:29" ht="14.25" customHeight="1">
      <c r="C194" s="694"/>
      <c r="D194" s="358"/>
      <c r="E194" s="358"/>
      <c r="F194" s="691"/>
      <c r="G194" s="691"/>
      <c r="H194" s="358"/>
      <c r="I194" s="358"/>
      <c r="K194" s="590"/>
      <c r="L194" s="358"/>
      <c r="N194" s="358"/>
      <c r="O194" s="358"/>
      <c r="Q194" s="358"/>
      <c r="R194" s="358"/>
      <c r="S194" s="358"/>
      <c r="T194" s="358"/>
      <c r="U194" s="358"/>
      <c r="V194" s="358"/>
      <c r="W194" s="358"/>
      <c r="X194" s="358"/>
      <c r="Y194" s="358"/>
      <c r="Z194" s="358"/>
      <c r="AA194" s="358"/>
      <c r="AB194" s="358"/>
      <c r="AC194" s="358"/>
    </row>
    <row r="195" spans="3:29" ht="14.25" customHeight="1">
      <c r="C195" s="694"/>
      <c r="D195" s="358"/>
      <c r="E195" s="358"/>
      <c r="F195" s="691"/>
      <c r="G195" s="691"/>
      <c r="H195" s="358"/>
      <c r="I195" s="358"/>
      <c r="K195" s="590"/>
      <c r="L195" s="358"/>
      <c r="N195" s="358"/>
      <c r="O195" s="358"/>
      <c r="Q195" s="358"/>
      <c r="R195" s="358"/>
      <c r="S195" s="358"/>
      <c r="T195" s="358"/>
      <c r="U195" s="358"/>
      <c r="V195" s="358"/>
      <c r="W195" s="358"/>
      <c r="X195" s="358"/>
      <c r="Y195" s="358"/>
      <c r="Z195" s="358"/>
      <c r="AA195" s="358"/>
      <c r="AB195" s="358"/>
      <c r="AC195" s="358"/>
    </row>
    <row r="196" spans="3:29" ht="14.25" customHeight="1">
      <c r="C196" s="694"/>
      <c r="D196" s="358"/>
      <c r="E196" s="358"/>
      <c r="F196" s="691"/>
      <c r="G196" s="691"/>
      <c r="H196" s="358"/>
      <c r="I196" s="358"/>
      <c r="K196" s="590"/>
      <c r="L196" s="358"/>
      <c r="N196" s="358"/>
      <c r="O196" s="358"/>
      <c r="Q196" s="358"/>
      <c r="R196" s="358"/>
      <c r="S196" s="358"/>
      <c r="T196" s="358"/>
      <c r="U196" s="358"/>
      <c r="V196" s="358"/>
      <c r="W196" s="358"/>
      <c r="X196" s="358"/>
      <c r="Y196" s="358"/>
      <c r="Z196" s="358"/>
      <c r="AA196" s="358"/>
      <c r="AB196" s="358"/>
      <c r="AC196" s="358"/>
    </row>
    <row r="197" spans="3:29" ht="14.25" customHeight="1">
      <c r="C197" s="694"/>
      <c r="D197" s="358"/>
      <c r="E197" s="358"/>
      <c r="F197" s="691"/>
      <c r="G197" s="691"/>
      <c r="H197" s="358"/>
      <c r="I197" s="358"/>
      <c r="K197" s="590"/>
      <c r="L197" s="358"/>
      <c r="N197" s="358"/>
      <c r="O197" s="358"/>
      <c r="Q197" s="358"/>
      <c r="R197" s="358"/>
      <c r="S197" s="358"/>
      <c r="T197" s="358"/>
      <c r="U197" s="358"/>
      <c r="V197" s="358"/>
      <c r="W197" s="358"/>
      <c r="X197" s="358"/>
      <c r="Y197" s="358"/>
      <c r="Z197" s="358"/>
      <c r="AA197" s="358"/>
      <c r="AB197" s="358"/>
      <c r="AC197" s="358"/>
    </row>
    <row r="198" spans="3:29" ht="14.25" customHeight="1">
      <c r="C198" s="694"/>
      <c r="D198" s="358"/>
      <c r="E198" s="358"/>
      <c r="F198" s="691"/>
      <c r="G198" s="691"/>
      <c r="H198" s="358"/>
      <c r="I198" s="358"/>
      <c r="K198" s="590"/>
      <c r="L198" s="358"/>
      <c r="N198" s="358"/>
      <c r="O198" s="358"/>
      <c r="Q198" s="358"/>
      <c r="R198" s="358"/>
      <c r="S198" s="358"/>
      <c r="T198" s="358"/>
      <c r="U198" s="358"/>
      <c r="V198" s="358"/>
      <c r="W198" s="358"/>
      <c r="X198" s="358"/>
      <c r="Y198" s="358"/>
      <c r="Z198" s="358"/>
      <c r="AA198" s="358"/>
      <c r="AB198" s="358"/>
      <c r="AC198" s="358"/>
    </row>
    <row r="199" spans="3:29" ht="14.25" customHeight="1">
      <c r="C199" s="694"/>
      <c r="D199" s="358"/>
      <c r="E199" s="358"/>
      <c r="F199" s="691"/>
      <c r="G199" s="691"/>
      <c r="H199" s="358"/>
      <c r="I199" s="358"/>
      <c r="K199" s="590"/>
      <c r="L199" s="358"/>
      <c r="N199" s="358"/>
      <c r="O199" s="358"/>
      <c r="Q199" s="358"/>
      <c r="R199" s="358"/>
      <c r="S199" s="358"/>
      <c r="T199" s="358"/>
      <c r="U199" s="358"/>
      <c r="V199" s="358"/>
      <c r="W199" s="358"/>
      <c r="X199" s="358"/>
      <c r="Y199" s="358"/>
      <c r="Z199" s="358"/>
      <c r="AA199" s="358"/>
      <c r="AB199" s="358"/>
      <c r="AC199" s="358"/>
    </row>
    <row r="200" spans="3:29" ht="14.25" customHeight="1">
      <c r="C200" s="694"/>
      <c r="D200" s="358"/>
      <c r="E200" s="358"/>
      <c r="F200" s="691"/>
      <c r="G200" s="691"/>
      <c r="H200" s="358"/>
      <c r="I200" s="358"/>
      <c r="K200" s="590"/>
      <c r="L200" s="358"/>
      <c r="N200" s="358"/>
      <c r="O200" s="358"/>
      <c r="Q200" s="358"/>
      <c r="R200" s="358"/>
      <c r="S200" s="358"/>
      <c r="T200" s="358"/>
      <c r="U200" s="358"/>
      <c r="V200" s="358"/>
      <c r="W200" s="358"/>
      <c r="X200" s="358"/>
      <c r="Y200" s="358"/>
      <c r="Z200" s="358"/>
      <c r="AA200" s="358"/>
      <c r="AB200" s="358"/>
      <c r="AC200" s="358"/>
    </row>
    <row r="201" spans="3:29" ht="14.25" customHeight="1">
      <c r="C201" s="694"/>
      <c r="D201" s="358"/>
      <c r="E201" s="358"/>
      <c r="F201" s="691"/>
      <c r="G201" s="691"/>
      <c r="H201" s="358"/>
      <c r="I201" s="358"/>
      <c r="K201" s="590"/>
      <c r="L201" s="358"/>
      <c r="N201" s="358"/>
      <c r="O201" s="358"/>
      <c r="Q201" s="358"/>
      <c r="R201" s="358"/>
      <c r="S201" s="358"/>
      <c r="T201" s="358"/>
      <c r="U201" s="358"/>
      <c r="V201" s="358"/>
      <c r="W201" s="358"/>
      <c r="X201" s="358"/>
      <c r="Y201" s="358"/>
      <c r="Z201" s="358"/>
      <c r="AA201" s="358"/>
      <c r="AB201" s="358"/>
      <c r="AC201" s="358"/>
    </row>
    <row r="202" spans="3:29" ht="14.25" customHeight="1">
      <c r="C202" s="694"/>
      <c r="D202" s="358"/>
      <c r="E202" s="358"/>
      <c r="F202" s="691"/>
      <c r="G202" s="691"/>
      <c r="H202" s="358"/>
      <c r="I202" s="358"/>
      <c r="K202" s="590"/>
      <c r="L202" s="358"/>
      <c r="N202" s="358"/>
      <c r="O202" s="358"/>
      <c r="Q202" s="358"/>
      <c r="R202" s="358"/>
      <c r="S202" s="358"/>
      <c r="T202" s="358"/>
      <c r="U202" s="358"/>
      <c r="V202" s="358"/>
      <c r="W202" s="358"/>
      <c r="X202" s="358"/>
      <c r="Y202" s="358"/>
      <c r="Z202" s="358"/>
      <c r="AA202" s="358"/>
      <c r="AB202" s="358"/>
      <c r="AC202" s="358"/>
    </row>
    <row r="203" spans="3:29" ht="14.25" customHeight="1">
      <c r="C203" s="694"/>
      <c r="D203" s="358"/>
      <c r="E203" s="358"/>
      <c r="F203" s="691"/>
      <c r="G203" s="691"/>
      <c r="H203" s="358"/>
      <c r="I203" s="358"/>
      <c r="K203" s="590"/>
      <c r="L203" s="358"/>
      <c r="N203" s="358"/>
      <c r="O203" s="358"/>
      <c r="Q203" s="358"/>
      <c r="R203" s="358"/>
      <c r="S203" s="358"/>
      <c r="T203" s="358"/>
      <c r="U203" s="358"/>
      <c r="V203" s="358"/>
      <c r="W203" s="358"/>
      <c r="X203" s="358"/>
      <c r="Y203" s="358"/>
      <c r="Z203" s="358"/>
      <c r="AA203" s="358"/>
      <c r="AB203" s="358"/>
      <c r="AC203" s="358"/>
    </row>
    <row r="204" spans="3:29" ht="14.25" customHeight="1">
      <c r="C204" s="694"/>
      <c r="D204" s="358"/>
      <c r="E204" s="358"/>
      <c r="F204" s="691"/>
      <c r="G204" s="691"/>
      <c r="H204" s="358"/>
      <c r="I204" s="358"/>
      <c r="K204" s="590"/>
      <c r="L204" s="358"/>
      <c r="N204" s="358"/>
      <c r="O204" s="358"/>
      <c r="Q204" s="358"/>
      <c r="R204" s="358"/>
      <c r="S204" s="358"/>
      <c r="T204" s="358"/>
      <c r="U204" s="358"/>
      <c r="V204" s="358"/>
      <c r="W204" s="358"/>
      <c r="X204" s="358"/>
      <c r="Y204" s="358"/>
      <c r="Z204" s="358"/>
      <c r="AA204" s="358"/>
      <c r="AB204" s="358"/>
      <c r="AC204" s="358"/>
    </row>
    <row r="205" spans="3:29" ht="14.25" customHeight="1">
      <c r="C205" s="694"/>
      <c r="D205" s="358"/>
      <c r="E205" s="358"/>
      <c r="F205" s="691"/>
      <c r="G205" s="691"/>
      <c r="H205" s="358"/>
      <c r="I205" s="358"/>
      <c r="K205" s="590"/>
      <c r="L205" s="358"/>
      <c r="N205" s="358"/>
      <c r="O205" s="358"/>
      <c r="Q205" s="358"/>
      <c r="R205" s="358"/>
      <c r="S205" s="358"/>
      <c r="T205" s="358"/>
      <c r="U205" s="358"/>
      <c r="V205" s="358"/>
      <c r="W205" s="358"/>
      <c r="X205" s="358"/>
      <c r="Y205" s="358"/>
      <c r="Z205" s="358"/>
      <c r="AA205" s="358"/>
      <c r="AB205" s="358"/>
      <c r="AC205" s="358"/>
    </row>
    <row r="206" spans="3:29" ht="14.25" customHeight="1">
      <c r="C206" s="694"/>
      <c r="D206" s="358"/>
      <c r="E206" s="358"/>
      <c r="F206" s="691"/>
      <c r="G206" s="691"/>
      <c r="H206" s="358"/>
      <c r="I206" s="358"/>
      <c r="K206" s="590"/>
      <c r="L206" s="358"/>
      <c r="N206" s="358"/>
      <c r="O206" s="358"/>
      <c r="Q206" s="358"/>
      <c r="R206" s="358"/>
      <c r="S206" s="358"/>
      <c r="T206" s="358"/>
      <c r="U206" s="358"/>
      <c r="V206" s="358"/>
      <c r="W206" s="358"/>
      <c r="X206" s="358"/>
      <c r="Y206" s="358"/>
      <c r="Z206" s="358"/>
      <c r="AA206" s="358"/>
      <c r="AB206" s="358"/>
      <c r="AC206" s="358"/>
    </row>
    <row r="207" spans="3:29" ht="14.25" customHeight="1">
      <c r="C207" s="694"/>
      <c r="D207" s="358"/>
      <c r="E207" s="358"/>
      <c r="F207" s="691"/>
      <c r="G207" s="691"/>
      <c r="H207" s="358"/>
      <c r="I207" s="358"/>
      <c r="K207" s="590"/>
      <c r="L207" s="358"/>
      <c r="N207" s="358"/>
      <c r="O207" s="358"/>
      <c r="Q207" s="358"/>
      <c r="R207" s="358"/>
      <c r="S207" s="358"/>
      <c r="T207" s="358"/>
      <c r="U207" s="358"/>
      <c r="V207" s="358"/>
      <c r="W207" s="358"/>
      <c r="X207" s="358"/>
      <c r="Y207" s="358"/>
      <c r="Z207" s="358"/>
      <c r="AA207" s="358"/>
      <c r="AB207" s="358"/>
      <c r="AC207" s="358"/>
    </row>
    <row r="208" spans="3:29" ht="14.25" customHeight="1">
      <c r="C208" s="694"/>
      <c r="D208" s="358"/>
      <c r="E208" s="358"/>
      <c r="F208" s="691"/>
      <c r="G208" s="691"/>
      <c r="H208" s="358"/>
      <c r="I208" s="358"/>
      <c r="K208" s="590"/>
      <c r="L208" s="358"/>
      <c r="N208" s="358"/>
      <c r="O208" s="358"/>
      <c r="Q208" s="358"/>
      <c r="R208" s="358"/>
      <c r="S208" s="358"/>
      <c r="T208" s="358"/>
      <c r="U208" s="358"/>
      <c r="V208" s="358"/>
      <c r="W208" s="358"/>
      <c r="X208" s="358"/>
      <c r="Y208" s="358"/>
      <c r="Z208" s="358"/>
      <c r="AA208" s="358"/>
      <c r="AB208" s="358"/>
      <c r="AC208" s="358"/>
    </row>
    <row r="209" spans="3:29" ht="14.25" customHeight="1">
      <c r="C209" s="694"/>
      <c r="D209" s="358"/>
      <c r="E209" s="358"/>
      <c r="F209" s="691"/>
      <c r="G209" s="691"/>
      <c r="H209" s="358"/>
      <c r="I209" s="358"/>
      <c r="K209" s="590"/>
      <c r="L209" s="358"/>
      <c r="N209" s="358"/>
      <c r="O209" s="358"/>
      <c r="Q209" s="358"/>
      <c r="R209" s="358"/>
      <c r="S209" s="358"/>
      <c r="T209" s="358"/>
      <c r="U209" s="358"/>
      <c r="V209" s="358"/>
      <c r="W209" s="358"/>
      <c r="X209" s="358"/>
      <c r="Y209" s="358"/>
      <c r="Z209" s="358"/>
      <c r="AA209" s="358"/>
      <c r="AB209" s="358"/>
      <c r="AC209" s="358"/>
    </row>
    <row r="210" spans="3:29" ht="14.25" customHeight="1">
      <c r="C210" s="694"/>
      <c r="D210" s="358"/>
      <c r="E210" s="358"/>
      <c r="F210" s="691"/>
      <c r="G210" s="691"/>
      <c r="H210" s="358"/>
      <c r="I210" s="358"/>
      <c r="K210" s="590"/>
      <c r="L210" s="358"/>
      <c r="N210" s="358"/>
      <c r="O210" s="358"/>
      <c r="Q210" s="358"/>
      <c r="R210" s="358"/>
      <c r="S210" s="358"/>
      <c r="T210" s="358"/>
      <c r="U210" s="358"/>
      <c r="V210" s="358"/>
      <c r="W210" s="358"/>
      <c r="X210" s="358"/>
      <c r="Y210" s="358"/>
      <c r="Z210" s="358"/>
      <c r="AA210" s="358"/>
      <c r="AB210" s="358"/>
      <c r="AC210" s="358"/>
    </row>
    <row r="211" spans="3:29" ht="14.25" customHeight="1">
      <c r="C211" s="694"/>
      <c r="D211" s="358"/>
      <c r="E211" s="358"/>
      <c r="F211" s="691"/>
      <c r="G211" s="691"/>
      <c r="H211" s="358"/>
      <c r="I211" s="358"/>
      <c r="K211" s="590"/>
      <c r="L211" s="358"/>
      <c r="N211" s="358"/>
      <c r="O211" s="358"/>
      <c r="Q211" s="358"/>
      <c r="R211" s="358"/>
      <c r="S211" s="358"/>
      <c r="T211" s="358"/>
      <c r="U211" s="358"/>
      <c r="V211" s="358"/>
      <c r="W211" s="358"/>
      <c r="X211" s="358"/>
      <c r="Y211" s="358"/>
      <c r="Z211" s="358"/>
      <c r="AA211" s="358"/>
      <c r="AB211" s="358"/>
      <c r="AC211" s="358"/>
    </row>
    <row r="212" spans="3:29" ht="14.25" customHeight="1">
      <c r="C212" s="694"/>
      <c r="D212" s="358"/>
      <c r="E212" s="358"/>
      <c r="F212" s="691"/>
      <c r="G212" s="691"/>
      <c r="H212" s="358"/>
      <c r="I212" s="358"/>
      <c r="K212" s="590"/>
      <c r="L212" s="358"/>
      <c r="N212" s="358"/>
      <c r="O212" s="358"/>
      <c r="Q212" s="358"/>
      <c r="R212" s="358"/>
      <c r="S212" s="358"/>
      <c r="T212" s="358"/>
      <c r="U212" s="358"/>
      <c r="V212" s="358"/>
      <c r="W212" s="358"/>
      <c r="X212" s="358"/>
      <c r="Y212" s="358"/>
      <c r="Z212" s="358"/>
      <c r="AA212" s="358"/>
      <c r="AB212" s="358"/>
      <c r="AC212" s="358"/>
    </row>
    <row r="213" spans="3:29" ht="14.25" customHeight="1">
      <c r="C213" s="694"/>
      <c r="D213" s="358"/>
      <c r="E213" s="358"/>
      <c r="F213" s="691"/>
      <c r="G213" s="691"/>
      <c r="H213" s="358"/>
      <c r="I213" s="358"/>
      <c r="K213" s="590"/>
      <c r="L213" s="358"/>
      <c r="N213" s="358"/>
      <c r="O213" s="358"/>
      <c r="Q213" s="358"/>
      <c r="R213" s="358"/>
      <c r="S213" s="358"/>
      <c r="T213" s="358"/>
      <c r="U213" s="358"/>
      <c r="V213" s="358"/>
      <c r="W213" s="358"/>
      <c r="X213" s="358"/>
      <c r="Y213" s="358"/>
      <c r="Z213" s="358"/>
      <c r="AA213" s="358"/>
      <c r="AB213" s="358"/>
      <c r="AC213" s="358"/>
    </row>
    <row r="214" spans="3:29" ht="14.25" customHeight="1">
      <c r="C214" s="694"/>
      <c r="D214" s="358"/>
      <c r="E214" s="358"/>
      <c r="F214" s="691"/>
      <c r="G214" s="691"/>
      <c r="H214" s="358"/>
      <c r="I214" s="358"/>
      <c r="K214" s="590"/>
      <c r="L214" s="358"/>
      <c r="N214" s="358"/>
      <c r="O214" s="358"/>
      <c r="Q214" s="358"/>
      <c r="R214" s="358"/>
      <c r="S214" s="358"/>
      <c r="T214" s="358"/>
      <c r="U214" s="358"/>
      <c r="V214" s="358"/>
      <c r="W214" s="358"/>
      <c r="X214" s="358"/>
      <c r="Y214" s="358"/>
      <c r="Z214" s="358"/>
      <c r="AA214" s="358"/>
      <c r="AB214" s="358"/>
      <c r="AC214" s="358"/>
    </row>
    <row r="215" spans="3:29" ht="14.25" customHeight="1">
      <c r="C215" s="694"/>
      <c r="D215" s="358"/>
      <c r="E215" s="358"/>
      <c r="F215" s="691"/>
      <c r="G215" s="691"/>
      <c r="H215" s="358"/>
      <c r="I215" s="358"/>
      <c r="K215" s="590"/>
      <c r="L215" s="358"/>
      <c r="N215" s="358"/>
      <c r="O215" s="358"/>
      <c r="Q215" s="358"/>
      <c r="R215" s="358"/>
      <c r="S215" s="358"/>
      <c r="T215" s="358"/>
      <c r="U215" s="358"/>
      <c r="V215" s="358"/>
      <c r="W215" s="358"/>
      <c r="X215" s="358"/>
      <c r="Y215" s="358"/>
      <c r="Z215" s="358"/>
      <c r="AA215" s="358"/>
      <c r="AB215" s="358"/>
      <c r="AC215" s="358"/>
    </row>
    <row r="216" spans="3:29" ht="14.25" customHeight="1">
      <c r="C216" s="694"/>
      <c r="D216" s="358"/>
      <c r="E216" s="358"/>
      <c r="F216" s="691"/>
      <c r="G216" s="691"/>
      <c r="H216" s="358"/>
      <c r="I216" s="358"/>
      <c r="K216" s="590"/>
      <c r="L216" s="358"/>
      <c r="N216" s="358"/>
      <c r="O216" s="358"/>
      <c r="Q216" s="358"/>
      <c r="R216" s="358"/>
      <c r="S216" s="358"/>
      <c r="T216" s="358"/>
      <c r="U216" s="358"/>
      <c r="V216" s="358"/>
      <c r="W216" s="358"/>
      <c r="X216" s="358"/>
      <c r="Y216" s="358"/>
      <c r="Z216" s="358"/>
      <c r="AA216" s="358"/>
      <c r="AB216" s="358"/>
      <c r="AC216" s="358"/>
    </row>
    <row r="217" spans="3:29" ht="14.25" customHeight="1">
      <c r="C217" s="694"/>
      <c r="D217" s="358"/>
      <c r="E217" s="358"/>
      <c r="F217" s="691"/>
      <c r="G217" s="691"/>
      <c r="H217" s="358"/>
      <c r="I217" s="358"/>
      <c r="K217" s="590"/>
      <c r="L217" s="358"/>
      <c r="N217" s="358"/>
      <c r="O217" s="358"/>
      <c r="Q217" s="358"/>
      <c r="R217" s="358"/>
      <c r="S217" s="358"/>
      <c r="T217" s="358"/>
      <c r="U217" s="358"/>
      <c r="V217" s="358"/>
      <c r="W217" s="358"/>
      <c r="X217" s="358"/>
      <c r="Y217" s="358"/>
      <c r="Z217" s="358"/>
      <c r="AA217" s="358"/>
      <c r="AB217" s="358"/>
      <c r="AC217" s="358"/>
    </row>
    <row r="218" spans="3:29" ht="14.25" customHeight="1">
      <c r="C218" s="694"/>
      <c r="D218" s="358"/>
      <c r="E218" s="358"/>
      <c r="F218" s="691"/>
      <c r="G218" s="691"/>
      <c r="H218" s="358"/>
      <c r="I218" s="358"/>
      <c r="K218" s="590"/>
      <c r="L218" s="358"/>
      <c r="N218" s="358"/>
      <c r="O218" s="358"/>
      <c r="Q218" s="358"/>
      <c r="R218" s="358"/>
      <c r="S218" s="358"/>
      <c r="T218" s="358"/>
      <c r="U218" s="358"/>
      <c r="V218" s="358"/>
      <c r="W218" s="358"/>
      <c r="X218" s="358"/>
      <c r="Y218" s="358"/>
      <c r="Z218" s="358"/>
      <c r="AA218" s="358"/>
      <c r="AB218" s="358"/>
      <c r="AC218" s="358"/>
    </row>
    <row r="219" spans="3:29" ht="14.25" customHeight="1">
      <c r="C219" s="694"/>
      <c r="D219" s="358"/>
      <c r="E219" s="358"/>
      <c r="F219" s="691"/>
      <c r="G219" s="691"/>
      <c r="H219" s="358"/>
      <c r="I219" s="358"/>
      <c r="K219" s="590"/>
      <c r="L219" s="358"/>
      <c r="N219" s="358"/>
      <c r="O219" s="358"/>
      <c r="Q219" s="358"/>
      <c r="R219" s="358"/>
      <c r="S219" s="358"/>
      <c r="T219" s="358"/>
      <c r="U219" s="358"/>
      <c r="V219" s="358"/>
      <c r="W219" s="358"/>
      <c r="X219" s="358"/>
      <c r="Y219" s="358"/>
      <c r="Z219" s="358"/>
      <c r="AA219" s="358"/>
      <c r="AB219" s="358"/>
      <c r="AC219" s="358"/>
    </row>
    <row r="220" spans="3:29" ht="14.25" customHeight="1">
      <c r="C220" s="694"/>
      <c r="D220" s="358"/>
      <c r="E220" s="358"/>
      <c r="F220" s="691"/>
      <c r="G220" s="691"/>
      <c r="H220" s="358"/>
      <c r="I220" s="358"/>
      <c r="K220" s="590"/>
      <c r="L220" s="358"/>
      <c r="N220" s="358"/>
      <c r="O220" s="358"/>
      <c r="Q220" s="358"/>
      <c r="R220" s="358"/>
      <c r="S220" s="358"/>
      <c r="T220" s="358"/>
      <c r="U220" s="358"/>
      <c r="V220" s="358"/>
      <c r="W220" s="358"/>
      <c r="X220" s="358"/>
      <c r="Y220" s="358"/>
      <c r="Z220" s="358"/>
      <c r="AA220" s="358"/>
      <c r="AB220" s="358"/>
      <c r="AC220" s="358"/>
    </row>
    <row r="221" spans="3:29" ht="14.25" customHeight="1">
      <c r="C221" s="694"/>
      <c r="D221" s="358"/>
      <c r="E221" s="358"/>
      <c r="F221" s="691"/>
      <c r="G221" s="691"/>
      <c r="H221" s="358"/>
      <c r="I221" s="358"/>
      <c r="K221" s="590"/>
      <c r="L221" s="358"/>
      <c r="N221" s="358"/>
      <c r="O221" s="358"/>
      <c r="Q221" s="358"/>
      <c r="R221" s="358"/>
      <c r="S221" s="358"/>
      <c r="T221" s="358"/>
      <c r="U221" s="358"/>
      <c r="V221" s="358"/>
      <c r="W221" s="358"/>
      <c r="X221" s="358"/>
      <c r="Y221" s="358"/>
      <c r="Z221" s="358"/>
      <c r="AA221" s="358"/>
      <c r="AB221" s="358"/>
      <c r="AC221" s="358"/>
    </row>
    <row r="222" spans="3:29" ht="14.25" customHeight="1">
      <c r="C222" s="694"/>
      <c r="D222" s="358"/>
      <c r="E222" s="358"/>
      <c r="F222" s="691"/>
      <c r="G222" s="691"/>
      <c r="H222" s="358"/>
      <c r="I222" s="358"/>
      <c r="K222" s="590"/>
      <c r="L222" s="358"/>
      <c r="N222" s="358"/>
      <c r="O222" s="358"/>
      <c r="Q222" s="358"/>
      <c r="R222" s="358"/>
      <c r="S222" s="358"/>
      <c r="T222" s="358"/>
      <c r="U222" s="358"/>
      <c r="V222" s="358"/>
      <c r="W222" s="358"/>
      <c r="X222" s="358"/>
      <c r="Y222" s="358"/>
      <c r="Z222" s="358"/>
      <c r="AA222" s="358"/>
      <c r="AB222" s="358"/>
      <c r="AC222" s="358"/>
    </row>
    <row r="223" spans="3:29" ht="14.25" customHeight="1">
      <c r="C223" s="694"/>
      <c r="D223" s="358"/>
      <c r="E223" s="358"/>
      <c r="F223" s="691"/>
      <c r="G223" s="691"/>
      <c r="H223" s="358"/>
      <c r="I223" s="358"/>
      <c r="K223" s="590"/>
      <c r="L223" s="358"/>
      <c r="N223" s="358"/>
      <c r="O223" s="358"/>
      <c r="Q223" s="358"/>
      <c r="R223" s="358"/>
      <c r="S223" s="358"/>
      <c r="T223" s="358"/>
      <c r="U223" s="358"/>
      <c r="V223" s="358"/>
      <c r="W223" s="358"/>
      <c r="X223" s="358"/>
      <c r="Y223" s="358"/>
      <c r="Z223" s="358"/>
      <c r="AA223" s="358"/>
      <c r="AB223" s="358"/>
      <c r="AC223" s="358"/>
    </row>
    <row r="224" spans="3:29" ht="14.25" customHeight="1">
      <c r="C224" s="694"/>
      <c r="D224" s="358"/>
      <c r="E224" s="358"/>
      <c r="F224" s="691"/>
      <c r="G224" s="691"/>
      <c r="H224" s="358"/>
      <c r="I224" s="358"/>
      <c r="K224" s="590"/>
      <c r="L224" s="358"/>
      <c r="N224" s="358"/>
      <c r="O224" s="358"/>
      <c r="Q224" s="358"/>
      <c r="R224" s="358"/>
      <c r="S224" s="358"/>
      <c r="T224" s="358"/>
      <c r="U224" s="358"/>
      <c r="V224" s="358"/>
      <c r="W224" s="358"/>
      <c r="X224" s="358"/>
      <c r="Y224" s="358"/>
      <c r="Z224" s="358"/>
      <c r="AA224" s="358"/>
      <c r="AB224" s="358"/>
      <c r="AC224" s="358"/>
    </row>
    <row r="225" spans="3:29" ht="14.25" customHeight="1">
      <c r="C225" s="694"/>
      <c r="D225" s="358"/>
      <c r="E225" s="358"/>
      <c r="F225" s="691"/>
      <c r="G225" s="691"/>
      <c r="H225" s="358"/>
      <c r="I225" s="358"/>
      <c r="K225" s="590"/>
      <c r="L225" s="358"/>
      <c r="N225" s="358"/>
      <c r="O225" s="358"/>
      <c r="Q225" s="358"/>
      <c r="R225" s="358"/>
      <c r="S225" s="358"/>
      <c r="T225" s="358"/>
      <c r="U225" s="358"/>
      <c r="V225" s="358"/>
      <c r="W225" s="358"/>
      <c r="X225" s="358"/>
      <c r="Y225" s="358"/>
      <c r="Z225" s="358"/>
      <c r="AA225" s="358"/>
      <c r="AB225" s="358"/>
      <c r="AC225" s="358"/>
    </row>
    <row r="226" spans="3:29" ht="14.25" customHeight="1">
      <c r="C226" s="694"/>
      <c r="D226" s="358"/>
      <c r="E226" s="358"/>
      <c r="F226" s="691"/>
      <c r="G226" s="691"/>
      <c r="H226" s="358"/>
      <c r="I226" s="358"/>
      <c r="K226" s="590"/>
      <c r="L226" s="358"/>
      <c r="N226" s="358"/>
      <c r="O226" s="358"/>
      <c r="Q226" s="358"/>
      <c r="R226" s="358"/>
      <c r="S226" s="358"/>
      <c r="T226" s="358"/>
      <c r="U226" s="358"/>
      <c r="V226" s="358"/>
      <c r="W226" s="358"/>
      <c r="X226" s="358"/>
      <c r="Y226" s="358"/>
      <c r="Z226" s="358"/>
      <c r="AA226" s="358"/>
      <c r="AB226" s="358"/>
      <c r="AC226" s="358"/>
    </row>
    <row r="227" spans="3:29" ht="14.25" customHeight="1">
      <c r="C227" s="694"/>
      <c r="D227" s="358"/>
      <c r="E227" s="358"/>
      <c r="F227" s="691"/>
      <c r="G227" s="691"/>
      <c r="H227" s="358"/>
      <c r="I227" s="358"/>
      <c r="K227" s="590"/>
      <c r="L227" s="358"/>
      <c r="N227" s="358"/>
      <c r="O227" s="358"/>
      <c r="Q227" s="358"/>
      <c r="R227" s="358"/>
      <c r="S227" s="358"/>
      <c r="T227" s="358"/>
      <c r="U227" s="358"/>
      <c r="V227" s="358"/>
      <c r="W227" s="358"/>
      <c r="X227" s="358"/>
      <c r="Y227" s="358"/>
      <c r="Z227" s="358"/>
      <c r="AA227" s="358"/>
      <c r="AB227" s="358"/>
      <c r="AC227" s="358"/>
    </row>
    <row r="228" spans="3:29" ht="14.25" customHeight="1">
      <c r="C228" s="694"/>
      <c r="D228" s="358"/>
      <c r="E228" s="358"/>
      <c r="F228" s="691"/>
      <c r="G228" s="691"/>
      <c r="H228" s="358"/>
      <c r="I228" s="358"/>
      <c r="K228" s="590"/>
      <c r="L228" s="358"/>
      <c r="N228" s="358"/>
      <c r="O228" s="358"/>
      <c r="Q228" s="358"/>
      <c r="R228" s="358"/>
      <c r="S228" s="358"/>
      <c r="T228" s="358"/>
      <c r="U228" s="358"/>
      <c r="V228" s="358"/>
      <c r="W228" s="358"/>
      <c r="X228" s="358"/>
      <c r="Y228" s="358"/>
      <c r="Z228" s="358"/>
      <c r="AA228" s="358"/>
      <c r="AB228" s="358"/>
      <c r="AC228" s="358"/>
    </row>
    <row r="229" spans="3:29" ht="14.25" customHeight="1">
      <c r="C229" s="694"/>
      <c r="D229" s="358"/>
      <c r="E229" s="358"/>
      <c r="F229" s="691"/>
      <c r="G229" s="691"/>
      <c r="H229" s="358"/>
      <c r="I229" s="358"/>
      <c r="K229" s="590"/>
      <c r="L229" s="358"/>
      <c r="N229" s="358"/>
      <c r="O229" s="358"/>
      <c r="Q229" s="358"/>
      <c r="R229" s="358"/>
      <c r="S229" s="358"/>
      <c r="T229" s="358"/>
      <c r="U229" s="358"/>
      <c r="V229" s="358"/>
      <c r="W229" s="358"/>
      <c r="X229" s="358"/>
      <c r="Y229" s="358"/>
      <c r="Z229" s="358"/>
      <c r="AA229" s="358"/>
      <c r="AB229" s="358"/>
      <c r="AC229" s="358"/>
    </row>
    <row r="230" spans="3:29" ht="14.25" customHeight="1">
      <c r="C230" s="694"/>
      <c r="D230" s="358"/>
      <c r="E230" s="358"/>
      <c r="F230" s="691"/>
      <c r="G230" s="691"/>
      <c r="H230" s="358"/>
      <c r="I230" s="358"/>
      <c r="K230" s="590"/>
      <c r="L230" s="358"/>
      <c r="N230" s="358"/>
      <c r="O230" s="358"/>
      <c r="Q230" s="358"/>
      <c r="R230" s="358"/>
      <c r="S230" s="358"/>
      <c r="T230" s="358"/>
      <c r="U230" s="358"/>
      <c r="V230" s="358"/>
      <c r="W230" s="358"/>
      <c r="X230" s="358"/>
      <c r="Y230" s="358"/>
      <c r="Z230" s="358"/>
      <c r="AA230" s="358"/>
      <c r="AB230" s="358"/>
      <c r="AC230" s="358"/>
    </row>
    <row r="231" spans="3:29" ht="14.25" customHeight="1">
      <c r="C231" s="694"/>
      <c r="D231" s="358"/>
      <c r="E231" s="358"/>
      <c r="F231" s="691"/>
      <c r="G231" s="691"/>
      <c r="H231" s="358"/>
      <c r="I231" s="358"/>
      <c r="K231" s="590"/>
      <c r="L231" s="358"/>
      <c r="N231" s="358"/>
      <c r="O231" s="358"/>
      <c r="Q231" s="358"/>
      <c r="R231" s="358"/>
      <c r="S231" s="358"/>
      <c r="T231" s="358"/>
      <c r="U231" s="358"/>
      <c r="V231" s="358"/>
      <c r="W231" s="358"/>
      <c r="X231" s="358"/>
      <c r="Y231" s="358"/>
      <c r="Z231" s="358"/>
      <c r="AA231" s="358"/>
      <c r="AB231" s="358"/>
      <c r="AC231" s="358"/>
    </row>
    <row r="232" spans="3:29" ht="14.25" customHeight="1">
      <c r="C232" s="694"/>
      <c r="D232" s="358"/>
      <c r="E232" s="358"/>
      <c r="F232" s="691"/>
      <c r="G232" s="691"/>
      <c r="H232" s="358"/>
      <c r="I232" s="358"/>
      <c r="K232" s="590"/>
      <c r="L232" s="358"/>
      <c r="N232" s="358"/>
      <c r="O232" s="358"/>
      <c r="Q232" s="358"/>
      <c r="R232" s="358"/>
      <c r="S232" s="358"/>
      <c r="T232" s="358"/>
      <c r="U232" s="358"/>
      <c r="V232" s="358"/>
      <c r="W232" s="358"/>
      <c r="X232" s="358"/>
      <c r="Y232" s="358"/>
      <c r="Z232" s="358"/>
      <c r="AA232" s="358"/>
      <c r="AB232" s="358"/>
      <c r="AC232" s="358"/>
    </row>
    <row r="233" spans="3:29" ht="14.25" customHeight="1">
      <c r="C233" s="694"/>
      <c r="D233" s="358"/>
      <c r="E233" s="358"/>
      <c r="F233" s="691"/>
      <c r="G233" s="691"/>
      <c r="H233" s="358"/>
      <c r="I233" s="358"/>
      <c r="K233" s="590"/>
      <c r="L233" s="358"/>
      <c r="N233" s="358"/>
      <c r="O233" s="358"/>
      <c r="Q233" s="358"/>
      <c r="R233" s="358"/>
      <c r="S233" s="358"/>
      <c r="T233" s="358"/>
      <c r="U233" s="358"/>
      <c r="V233" s="358"/>
      <c r="W233" s="358"/>
      <c r="X233" s="358"/>
      <c r="Y233" s="358"/>
      <c r="Z233" s="358"/>
      <c r="AA233" s="358"/>
      <c r="AB233" s="358"/>
      <c r="AC233" s="358"/>
    </row>
    <row r="234" spans="3:29" ht="14.25" customHeight="1">
      <c r="C234" s="694"/>
      <c r="D234" s="358"/>
      <c r="E234" s="358"/>
      <c r="F234" s="691"/>
      <c r="G234" s="691"/>
      <c r="H234" s="358"/>
      <c r="I234" s="358"/>
      <c r="K234" s="590"/>
      <c r="L234" s="358"/>
      <c r="N234" s="358"/>
      <c r="O234" s="358"/>
      <c r="Q234" s="358"/>
      <c r="R234" s="358"/>
      <c r="S234" s="358"/>
      <c r="T234" s="358"/>
      <c r="U234" s="358"/>
      <c r="V234" s="358"/>
      <c r="W234" s="358"/>
      <c r="X234" s="358"/>
      <c r="Y234" s="358"/>
      <c r="Z234" s="358"/>
      <c r="AA234" s="358"/>
      <c r="AB234" s="358"/>
      <c r="AC234" s="358"/>
    </row>
    <row r="235" spans="3:29" ht="14.25" customHeight="1">
      <c r="C235" s="694"/>
      <c r="D235" s="358"/>
      <c r="E235" s="358"/>
      <c r="F235" s="691"/>
      <c r="G235" s="691"/>
      <c r="H235" s="358"/>
      <c r="I235" s="358"/>
      <c r="K235" s="590"/>
      <c r="L235" s="358"/>
      <c r="N235" s="358"/>
      <c r="O235" s="358"/>
      <c r="Q235" s="358"/>
      <c r="R235" s="358"/>
      <c r="S235" s="358"/>
      <c r="T235" s="358"/>
      <c r="U235" s="358"/>
      <c r="V235" s="358"/>
      <c r="W235" s="358"/>
      <c r="X235" s="358"/>
      <c r="Y235" s="358"/>
      <c r="Z235" s="358"/>
      <c r="AA235" s="358"/>
      <c r="AB235" s="358"/>
      <c r="AC235" s="358"/>
    </row>
    <row r="236" spans="3:29" ht="14.25" customHeight="1">
      <c r="C236" s="694"/>
      <c r="D236" s="358"/>
      <c r="E236" s="358"/>
      <c r="F236" s="691"/>
      <c r="G236" s="691"/>
      <c r="H236" s="358"/>
      <c r="I236" s="358"/>
      <c r="K236" s="590"/>
      <c r="L236" s="358"/>
      <c r="N236" s="358"/>
      <c r="O236" s="358"/>
      <c r="Q236" s="358"/>
      <c r="R236" s="358"/>
      <c r="S236" s="358"/>
      <c r="T236" s="358"/>
      <c r="U236" s="358"/>
      <c r="V236" s="358"/>
      <c r="W236" s="358"/>
      <c r="X236" s="358"/>
      <c r="Y236" s="358"/>
      <c r="Z236" s="358"/>
      <c r="AA236" s="358"/>
      <c r="AB236" s="358"/>
      <c r="AC236" s="358"/>
    </row>
    <row r="237" spans="3:29" ht="14.25" customHeight="1">
      <c r="C237" s="694"/>
      <c r="D237" s="358"/>
      <c r="E237" s="358"/>
      <c r="F237" s="691"/>
      <c r="G237" s="691"/>
      <c r="H237" s="358"/>
      <c r="I237" s="358"/>
      <c r="K237" s="590"/>
      <c r="L237" s="358"/>
      <c r="N237" s="358"/>
      <c r="O237" s="358"/>
      <c r="Q237" s="358"/>
      <c r="R237" s="358"/>
      <c r="S237" s="358"/>
      <c r="T237" s="358"/>
      <c r="U237" s="358"/>
      <c r="V237" s="358"/>
      <c r="W237" s="358"/>
      <c r="X237" s="358"/>
      <c r="Y237" s="358"/>
      <c r="Z237" s="358"/>
      <c r="AA237" s="358"/>
      <c r="AB237" s="358"/>
      <c r="AC237" s="358"/>
    </row>
    <row r="238" spans="3:29" ht="14.25" customHeight="1">
      <c r="C238" s="694"/>
      <c r="D238" s="358"/>
      <c r="E238" s="358"/>
      <c r="F238" s="691"/>
      <c r="G238" s="691"/>
      <c r="H238" s="358"/>
      <c r="I238" s="358"/>
      <c r="K238" s="590"/>
      <c r="L238" s="358"/>
      <c r="N238" s="358"/>
      <c r="O238" s="358"/>
      <c r="Q238" s="358"/>
      <c r="R238" s="358"/>
      <c r="S238" s="358"/>
      <c r="T238" s="358"/>
      <c r="U238" s="358"/>
      <c r="V238" s="358"/>
      <c r="W238" s="358"/>
      <c r="X238" s="358"/>
      <c r="Y238" s="358"/>
      <c r="Z238" s="358"/>
      <c r="AA238" s="358"/>
      <c r="AB238" s="358"/>
      <c r="AC238" s="358"/>
    </row>
    <row r="239" spans="3:29" ht="14.25" customHeight="1">
      <c r="C239" s="694"/>
      <c r="D239" s="358"/>
      <c r="E239" s="358"/>
      <c r="F239" s="691"/>
      <c r="G239" s="691"/>
      <c r="H239" s="358"/>
      <c r="I239" s="358"/>
      <c r="K239" s="590"/>
      <c r="L239" s="358"/>
      <c r="N239" s="358"/>
      <c r="O239" s="358"/>
      <c r="Q239" s="358"/>
      <c r="R239" s="358"/>
      <c r="S239" s="358"/>
      <c r="T239" s="358"/>
      <c r="U239" s="358"/>
      <c r="V239" s="358"/>
      <c r="W239" s="358"/>
      <c r="X239" s="358"/>
      <c r="Y239" s="358"/>
      <c r="Z239" s="358"/>
      <c r="AA239" s="358"/>
      <c r="AB239" s="358"/>
      <c r="AC239" s="358"/>
    </row>
    <row r="240" spans="3:29" ht="14.25" customHeight="1">
      <c r="C240" s="694"/>
      <c r="D240" s="358"/>
      <c r="E240" s="358"/>
      <c r="F240" s="691"/>
      <c r="G240" s="691"/>
      <c r="H240" s="358"/>
      <c r="I240" s="358"/>
      <c r="K240" s="590"/>
      <c r="L240" s="358"/>
      <c r="N240" s="358"/>
      <c r="O240" s="358"/>
      <c r="Q240" s="358"/>
      <c r="R240" s="358"/>
      <c r="S240" s="358"/>
      <c r="T240" s="358"/>
      <c r="U240" s="358"/>
      <c r="V240" s="358"/>
      <c r="W240" s="358"/>
      <c r="X240" s="358"/>
      <c r="Y240" s="358"/>
      <c r="Z240" s="358"/>
      <c r="AA240" s="358"/>
      <c r="AB240" s="358"/>
      <c r="AC240" s="358"/>
    </row>
    <row r="241" spans="3:29" ht="14.25" customHeight="1">
      <c r="C241" s="694"/>
      <c r="D241" s="358"/>
      <c r="E241" s="358"/>
      <c r="F241" s="691"/>
      <c r="G241" s="691"/>
      <c r="H241" s="358"/>
      <c r="I241" s="358"/>
      <c r="K241" s="590"/>
      <c r="L241" s="358"/>
      <c r="N241" s="358"/>
      <c r="O241" s="358"/>
      <c r="Q241" s="358"/>
      <c r="R241" s="358"/>
      <c r="S241" s="358"/>
      <c r="T241" s="358"/>
      <c r="U241" s="358"/>
      <c r="V241" s="358"/>
      <c r="W241" s="358"/>
      <c r="X241" s="358"/>
      <c r="Y241" s="358"/>
      <c r="Z241" s="358"/>
      <c r="AA241" s="358"/>
      <c r="AB241" s="358"/>
      <c r="AC241" s="358"/>
    </row>
    <row r="242" spans="3:29" ht="14.25" customHeight="1">
      <c r="C242" s="694"/>
      <c r="D242" s="358"/>
      <c r="E242" s="358"/>
      <c r="F242" s="691"/>
      <c r="G242" s="691"/>
      <c r="H242" s="358"/>
      <c r="I242" s="358"/>
      <c r="K242" s="590"/>
      <c r="L242" s="358"/>
      <c r="N242" s="358"/>
      <c r="O242" s="358"/>
      <c r="Q242" s="358"/>
      <c r="R242" s="358"/>
      <c r="S242" s="358"/>
      <c r="T242" s="358"/>
      <c r="U242" s="358"/>
      <c r="V242" s="358"/>
      <c r="W242" s="358"/>
      <c r="X242" s="358"/>
      <c r="Y242" s="358"/>
      <c r="Z242" s="358"/>
      <c r="AA242" s="358"/>
      <c r="AB242" s="358"/>
      <c r="AC242" s="358"/>
    </row>
    <row r="243" spans="3:29" ht="14.25" customHeight="1">
      <c r="C243" s="694"/>
      <c r="D243" s="358"/>
      <c r="E243" s="358"/>
      <c r="F243" s="691"/>
      <c r="G243" s="691"/>
      <c r="H243" s="358"/>
      <c r="I243" s="358"/>
      <c r="K243" s="590"/>
      <c r="L243" s="358"/>
      <c r="N243" s="358"/>
      <c r="O243" s="358"/>
      <c r="Q243" s="358"/>
      <c r="R243" s="358"/>
      <c r="S243" s="358"/>
      <c r="T243" s="358"/>
      <c r="U243" s="358"/>
      <c r="V243" s="358"/>
      <c r="W243" s="358"/>
      <c r="X243" s="358"/>
      <c r="Y243" s="358"/>
      <c r="Z243" s="358"/>
      <c r="AA243" s="358"/>
      <c r="AB243" s="358"/>
      <c r="AC243" s="358"/>
    </row>
    <row r="244" spans="3:29" ht="14.25" customHeight="1">
      <c r="C244" s="694"/>
      <c r="D244" s="358"/>
      <c r="E244" s="358"/>
      <c r="F244" s="691"/>
      <c r="G244" s="691"/>
      <c r="H244" s="358"/>
      <c r="I244" s="358"/>
      <c r="K244" s="590"/>
      <c r="L244" s="358"/>
      <c r="N244" s="358"/>
      <c r="O244" s="358"/>
      <c r="Q244" s="358"/>
      <c r="R244" s="358"/>
      <c r="S244" s="358"/>
      <c r="T244" s="358"/>
      <c r="U244" s="358"/>
      <c r="V244" s="358"/>
      <c r="W244" s="358"/>
      <c r="X244" s="358"/>
      <c r="Y244" s="358"/>
      <c r="Z244" s="358"/>
      <c r="AA244" s="358"/>
      <c r="AB244" s="358"/>
      <c r="AC244" s="358"/>
    </row>
    <row r="245" spans="3:29" ht="14.25" customHeight="1">
      <c r="C245" s="694"/>
      <c r="D245" s="358"/>
      <c r="E245" s="358"/>
      <c r="F245" s="691"/>
      <c r="G245" s="691"/>
      <c r="H245" s="358"/>
      <c r="I245" s="358"/>
      <c r="K245" s="590"/>
      <c r="L245" s="358"/>
      <c r="N245" s="358"/>
      <c r="O245" s="358"/>
      <c r="Q245" s="358"/>
      <c r="R245" s="358"/>
      <c r="S245" s="358"/>
      <c r="T245" s="358"/>
      <c r="U245" s="358"/>
      <c r="V245" s="358"/>
      <c r="W245" s="358"/>
      <c r="X245" s="358"/>
      <c r="Y245" s="358"/>
      <c r="Z245" s="358"/>
      <c r="AA245" s="358"/>
      <c r="AB245" s="358"/>
      <c r="AC245" s="358"/>
    </row>
    <row r="246" spans="3:29" ht="14.25" customHeight="1">
      <c r="C246" s="694"/>
      <c r="D246" s="358"/>
      <c r="E246" s="358"/>
      <c r="F246" s="691"/>
      <c r="G246" s="691"/>
      <c r="H246" s="358"/>
      <c r="I246" s="358"/>
      <c r="K246" s="590"/>
      <c r="L246" s="358"/>
      <c r="N246" s="358"/>
      <c r="O246" s="358"/>
      <c r="Q246" s="358"/>
      <c r="R246" s="358"/>
      <c r="S246" s="358"/>
      <c r="T246" s="358"/>
      <c r="U246" s="358"/>
      <c r="V246" s="358"/>
      <c r="W246" s="358"/>
      <c r="X246" s="358"/>
      <c r="Y246" s="358"/>
      <c r="Z246" s="358"/>
      <c r="AA246" s="358"/>
      <c r="AB246" s="358"/>
      <c r="AC246" s="358"/>
    </row>
    <row r="247" spans="3:29" ht="14.25" customHeight="1">
      <c r="C247" s="694"/>
      <c r="D247" s="358"/>
      <c r="E247" s="358"/>
      <c r="F247" s="691"/>
      <c r="G247" s="691"/>
      <c r="H247" s="358"/>
      <c r="I247" s="358"/>
      <c r="K247" s="590"/>
      <c r="L247" s="358"/>
      <c r="N247" s="358"/>
      <c r="O247" s="358"/>
      <c r="Q247" s="358"/>
      <c r="R247" s="358"/>
      <c r="S247" s="358"/>
      <c r="T247" s="358"/>
      <c r="U247" s="358"/>
      <c r="V247" s="358"/>
      <c r="W247" s="358"/>
      <c r="X247" s="358"/>
      <c r="Y247" s="358"/>
      <c r="Z247" s="358"/>
      <c r="AA247" s="358"/>
      <c r="AB247" s="358"/>
      <c r="AC247" s="358"/>
    </row>
    <row r="248" spans="3:29" ht="14.25" customHeight="1">
      <c r="C248" s="694"/>
      <c r="D248" s="358"/>
      <c r="E248" s="358"/>
      <c r="F248" s="691"/>
      <c r="G248" s="691"/>
      <c r="H248" s="358"/>
      <c r="I248" s="358"/>
      <c r="K248" s="590"/>
      <c r="L248" s="358"/>
      <c r="N248" s="358"/>
      <c r="O248" s="358"/>
      <c r="Q248" s="358"/>
      <c r="R248" s="358"/>
      <c r="S248" s="358"/>
      <c r="T248" s="358"/>
      <c r="U248" s="358"/>
      <c r="V248" s="358"/>
      <c r="W248" s="358"/>
      <c r="X248" s="358"/>
      <c r="Y248" s="358"/>
      <c r="Z248" s="358"/>
      <c r="AA248" s="358"/>
      <c r="AB248" s="358"/>
      <c r="AC248" s="358"/>
    </row>
    <row r="249" spans="3:29" ht="14.25" customHeight="1">
      <c r="C249" s="694"/>
      <c r="D249" s="358"/>
      <c r="E249" s="358"/>
      <c r="F249" s="691"/>
      <c r="G249" s="691"/>
      <c r="H249" s="358"/>
      <c r="I249" s="358"/>
      <c r="K249" s="590"/>
      <c r="L249" s="358"/>
      <c r="N249" s="358"/>
      <c r="O249" s="358"/>
      <c r="Q249" s="358"/>
      <c r="R249" s="358"/>
      <c r="S249" s="358"/>
      <c r="T249" s="358"/>
      <c r="U249" s="358"/>
      <c r="V249" s="358"/>
      <c r="W249" s="358"/>
      <c r="X249" s="358"/>
      <c r="Y249" s="358"/>
      <c r="Z249" s="358"/>
      <c r="AA249" s="358"/>
      <c r="AB249" s="358"/>
      <c r="AC249" s="358"/>
    </row>
    <row r="250" spans="3:29" ht="14.25" customHeight="1">
      <c r="C250" s="694"/>
      <c r="D250" s="358"/>
      <c r="E250" s="358"/>
      <c r="F250" s="691"/>
      <c r="G250" s="691"/>
      <c r="H250" s="358"/>
      <c r="I250" s="358"/>
      <c r="K250" s="590"/>
      <c r="L250" s="358"/>
      <c r="N250" s="358"/>
      <c r="O250" s="358"/>
      <c r="Q250" s="358"/>
      <c r="R250" s="358"/>
      <c r="S250" s="358"/>
      <c r="T250" s="358"/>
      <c r="U250" s="358"/>
      <c r="V250" s="358"/>
      <c r="W250" s="358"/>
      <c r="X250" s="358"/>
      <c r="Y250" s="358"/>
      <c r="Z250" s="358"/>
      <c r="AA250" s="358"/>
      <c r="AB250" s="358"/>
      <c r="AC250" s="358"/>
    </row>
    <row r="251" spans="3:29" ht="14.25" customHeight="1">
      <c r="C251" s="694"/>
      <c r="D251" s="358"/>
      <c r="E251" s="358"/>
      <c r="F251" s="691"/>
      <c r="G251" s="691"/>
      <c r="H251" s="358"/>
      <c r="I251" s="358"/>
      <c r="K251" s="590"/>
      <c r="L251" s="358"/>
      <c r="N251" s="358"/>
      <c r="O251" s="358"/>
      <c r="Q251" s="358"/>
      <c r="R251" s="358"/>
      <c r="S251" s="358"/>
      <c r="T251" s="358"/>
      <c r="U251" s="358"/>
      <c r="V251" s="358"/>
      <c r="W251" s="358"/>
      <c r="X251" s="358"/>
      <c r="Y251" s="358"/>
      <c r="Z251" s="358"/>
      <c r="AA251" s="358"/>
      <c r="AB251" s="358"/>
      <c r="AC251" s="358"/>
    </row>
    <row r="252" spans="3:29" ht="14.25" customHeight="1">
      <c r="C252" s="694"/>
      <c r="D252" s="358"/>
      <c r="E252" s="358"/>
      <c r="F252" s="691"/>
      <c r="G252" s="691"/>
      <c r="H252" s="358"/>
      <c r="I252" s="358"/>
      <c r="K252" s="590"/>
      <c r="L252" s="358"/>
      <c r="N252" s="358"/>
      <c r="O252" s="358"/>
      <c r="Q252" s="358"/>
      <c r="R252" s="358"/>
      <c r="S252" s="358"/>
      <c r="T252" s="358"/>
      <c r="U252" s="358"/>
      <c r="V252" s="358"/>
      <c r="W252" s="358"/>
      <c r="X252" s="358"/>
      <c r="Y252" s="358"/>
      <c r="Z252" s="358"/>
      <c r="AA252" s="358"/>
      <c r="AB252" s="358"/>
      <c r="AC252" s="358"/>
    </row>
    <row r="253" spans="3:29" ht="14.25" customHeight="1">
      <c r="C253" s="694"/>
      <c r="D253" s="358"/>
      <c r="E253" s="358"/>
      <c r="F253" s="691"/>
      <c r="G253" s="691"/>
      <c r="H253" s="358"/>
      <c r="I253" s="358"/>
      <c r="K253" s="590"/>
      <c r="L253" s="358"/>
      <c r="N253" s="358"/>
      <c r="O253" s="358"/>
      <c r="Q253" s="358"/>
      <c r="R253" s="358"/>
      <c r="S253" s="358"/>
      <c r="T253" s="358"/>
      <c r="U253" s="358"/>
      <c r="V253" s="358"/>
      <c r="W253" s="358"/>
      <c r="X253" s="358"/>
      <c r="Y253" s="358"/>
      <c r="Z253" s="358"/>
      <c r="AA253" s="358"/>
      <c r="AB253" s="358"/>
      <c r="AC253" s="358"/>
    </row>
    <row r="254" spans="3:29" ht="14.25" customHeight="1">
      <c r="C254" s="694"/>
      <c r="D254" s="358"/>
      <c r="E254" s="358"/>
      <c r="F254" s="691"/>
      <c r="G254" s="691"/>
      <c r="H254" s="358"/>
      <c r="I254" s="358"/>
      <c r="K254" s="590"/>
      <c r="L254" s="358"/>
      <c r="N254" s="358"/>
      <c r="O254" s="358"/>
      <c r="Q254" s="358"/>
      <c r="R254" s="358"/>
      <c r="S254" s="358"/>
      <c r="T254" s="358"/>
      <c r="U254" s="358"/>
      <c r="V254" s="358"/>
      <c r="W254" s="358"/>
      <c r="X254" s="358"/>
      <c r="Y254" s="358"/>
      <c r="Z254" s="358"/>
      <c r="AA254" s="358"/>
      <c r="AB254" s="358"/>
      <c r="AC254" s="358"/>
    </row>
    <row r="255" spans="3:29" ht="14.25" customHeight="1">
      <c r="C255" s="694"/>
      <c r="D255" s="358"/>
      <c r="E255" s="358"/>
      <c r="F255" s="691"/>
      <c r="G255" s="691"/>
      <c r="H255" s="358"/>
      <c r="I255" s="358"/>
      <c r="K255" s="590"/>
      <c r="L255" s="358"/>
      <c r="N255" s="358"/>
      <c r="O255" s="358"/>
      <c r="Q255" s="358"/>
      <c r="R255" s="358"/>
      <c r="S255" s="358"/>
      <c r="T255" s="358"/>
      <c r="U255" s="358"/>
      <c r="V255" s="358"/>
      <c r="W255" s="358"/>
      <c r="X255" s="358"/>
      <c r="Y255" s="358"/>
      <c r="Z255" s="358"/>
      <c r="AA255" s="358"/>
      <c r="AB255" s="358"/>
      <c r="AC255" s="358"/>
    </row>
    <row r="256" spans="3:29" ht="14.25" customHeight="1">
      <c r="C256" s="694"/>
      <c r="D256" s="358"/>
      <c r="E256" s="358"/>
      <c r="F256" s="691"/>
      <c r="G256" s="691"/>
      <c r="H256" s="358"/>
      <c r="I256" s="358"/>
      <c r="K256" s="590"/>
      <c r="L256" s="358"/>
      <c r="N256" s="358"/>
      <c r="O256" s="358"/>
      <c r="Q256" s="358"/>
      <c r="R256" s="358"/>
      <c r="S256" s="358"/>
      <c r="T256" s="358"/>
      <c r="U256" s="358"/>
      <c r="V256" s="358"/>
      <c r="W256" s="358"/>
      <c r="X256" s="358"/>
      <c r="Y256" s="358"/>
      <c r="Z256" s="358"/>
      <c r="AA256" s="358"/>
      <c r="AB256" s="358"/>
      <c r="AC256" s="358"/>
    </row>
    <row r="257" spans="3:29" ht="14.25" customHeight="1">
      <c r="C257" s="694"/>
      <c r="D257" s="358"/>
      <c r="E257" s="358"/>
      <c r="F257" s="691"/>
      <c r="G257" s="691"/>
      <c r="H257" s="358"/>
      <c r="I257" s="358"/>
      <c r="K257" s="590"/>
      <c r="L257" s="358"/>
      <c r="N257" s="358"/>
      <c r="O257" s="358"/>
      <c r="Q257" s="358"/>
      <c r="R257" s="358"/>
      <c r="S257" s="358"/>
      <c r="T257" s="358"/>
      <c r="U257" s="358"/>
      <c r="V257" s="358"/>
      <c r="W257" s="358"/>
      <c r="X257" s="358"/>
      <c r="Y257" s="358"/>
      <c r="Z257" s="358"/>
      <c r="AA257" s="358"/>
      <c r="AB257" s="358"/>
      <c r="AC257" s="358"/>
    </row>
    <row r="258" spans="3:29" ht="14.25" customHeight="1">
      <c r="C258" s="694"/>
      <c r="D258" s="358"/>
      <c r="E258" s="358"/>
      <c r="F258" s="691"/>
      <c r="G258" s="691"/>
      <c r="H258" s="358"/>
      <c r="I258" s="358"/>
      <c r="K258" s="590"/>
      <c r="L258" s="358"/>
      <c r="N258" s="358"/>
      <c r="O258" s="358"/>
      <c r="Q258" s="358"/>
      <c r="R258" s="358"/>
      <c r="S258" s="358"/>
      <c r="T258" s="358"/>
      <c r="U258" s="358"/>
      <c r="V258" s="358"/>
      <c r="W258" s="358"/>
      <c r="X258" s="358"/>
      <c r="Y258" s="358"/>
      <c r="Z258" s="358"/>
      <c r="AA258" s="358"/>
      <c r="AB258" s="358"/>
      <c r="AC258" s="358"/>
    </row>
    <row r="259" spans="3:29" ht="14.25" customHeight="1">
      <c r="C259" s="694"/>
      <c r="D259" s="358"/>
      <c r="E259" s="358"/>
      <c r="F259" s="691"/>
      <c r="G259" s="691"/>
      <c r="H259" s="358"/>
      <c r="I259" s="358"/>
      <c r="K259" s="590"/>
      <c r="L259" s="358"/>
      <c r="N259" s="358"/>
      <c r="O259" s="358"/>
      <c r="Q259" s="358"/>
      <c r="R259" s="358"/>
      <c r="S259" s="358"/>
      <c r="T259" s="358"/>
      <c r="U259" s="358"/>
      <c r="V259" s="358"/>
      <c r="W259" s="358"/>
      <c r="X259" s="358"/>
      <c r="Y259" s="358"/>
      <c r="Z259" s="358"/>
      <c r="AA259" s="358"/>
      <c r="AB259" s="358"/>
      <c r="AC259" s="358"/>
    </row>
    <row r="260" spans="3:29" ht="14.25" customHeight="1">
      <c r="C260" s="694"/>
      <c r="D260" s="358"/>
      <c r="E260" s="358"/>
      <c r="F260" s="691"/>
      <c r="G260" s="691"/>
      <c r="H260" s="358"/>
      <c r="I260" s="358"/>
      <c r="K260" s="590"/>
      <c r="L260" s="358"/>
      <c r="N260" s="358"/>
      <c r="O260" s="358"/>
      <c r="Q260" s="358"/>
      <c r="R260" s="358"/>
      <c r="S260" s="358"/>
      <c r="T260" s="358"/>
      <c r="U260" s="358"/>
      <c r="V260" s="358"/>
      <c r="W260" s="358"/>
      <c r="X260" s="358"/>
      <c r="Y260" s="358"/>
      <c r="Z260" s="358"/>
      <c r="AA260" s="358"/>
      <c r="AB260" s="358"/>
      <c r="AC260" s="358"/>
    </row>
    <row r="261" spans="3:29" ht="14.25" customHeight="1">
      <c r="C261" s="694"/>
      <c r="D261" s="358"/>
      <c r="E261" s="358"/>
      <c r="F261" s="691"/>
      <c r="G261" s="691"/>
      <c r="H261" s="358"/>
      <c r="I261" s="358"/>
      <c r="K261" s="590"/>
      <c r="L261" s="358"/>
      <c r="N261" s="358"/>
      <c r="O261" s="358"/>
      <c r="Q261" s="358"/>
      <c r="R261" s="358"/>
      <c r="S261" s="358"/>
      <c r="T261" s="358"/>
      <c r="U261" s="358"/>
      <c r="V261" s="358"/>
      <c r="W261" s="358"/>
      <c r="X261" s="358"/>
      <c r="Y261" s="358"/>
      <c r="Z261" s="358"/>
      <c r="AA261" s="358"/>
      <c r="AB261" s="358"/>
      <c r="AC261" s="358"/>
    </row>
    <row r="262" spans="3:29" ht="14.25" customHeight="1">
      <c r="C262" s="694"/>
      <c r="D262" s="358"/>
      <c r="E262" s="358"/>
      <c r="F262" s="691"/>
      <c r="G262" s="691"/>
      <c r="H262" s="358"/>
      <c r="I262" s="358"/>
      <c r="K262" s="590"/>
      <c r="L262" s="358"/>
      <c r="N262" s="358"/>
      <c r="O262" s="358"/>
      <c r="Q262" s="358"/>
      <c r="R262" s="358"/>
      <c r="S262" s="358"/>
      <c r="T262" s="358"/>
      <c r="U262" s="358"/>
      <c r="V262" s="358"/>
      <c r="W262" s="358"/>
      <c r="X262" s="358"/>
      <c r="Y262" s="358"/>
      <c r="Z262" s="358"/>
      <c r="AA262" s="358"/>
      <c r="AB262" s="358"/>
      <c r="AC262" s="358"/>
    </row>
    <row r="263" spans="3:29" ht="14.25" customHeight="1">
      <c r="C263" s="694"/>
      <c r="D263" s="358"/>
      <c r="E263" s="358"/>
      <c r="F263" s="691"/>
      <c r="G263" s="691"/>
      <c r="H263" s="358"/>
      <c r="I263" s="358"/>
      <c r="K263" s="590"/>
      <c r="L263" s="358"/>
      <c r="N263" s="358"/>
      <c r="O263" s="358"/>
      <c r="Q263" s="358"/>
      <c r="R263" s="358"/>
      <c r="S263" s="358"/>
      <c r="T263" s="358"/>
      <c r="U263" s="358"/>
      <c r="V263" s="358"/>
      <c r="W263" s="358"/>
      <c r="X263" s="358"/>
      <c r="Y263" s="358"/>
      <c r="Z263" s="358"/>
      <c r="AA263" s="358"/>
      <c r="AB263" s="358"/>
      <c r="AC263" s="358"/>
    </row>
    <row r="264" spans="3:29" ht="14.25" customHeight="1">
      <c r="C264" s="694"/>
      <c r="D264" s="358"/>
      <c r="E264" s="358"/>
      <c r="F264" s="691"/>
      <c r="G264" s="691"/>
      <c r="H264" s="358"/>
      <c r="I264" s="358"/>
      <c r="K264" s="590"/>
      <c r="L264" s="358"/>
      <c r="N264" s="358"/>
      <c r="O264" s="358"/>
      <c r="Q264" s="358"/>
      <c r="R264" s="358"/>
      <c r="S264" s="358"/>
      <c r="T264" s="358"/>
      <c r="U264" s="358"/>
      <c r="V264" s="358"/>
      <c r="W264" s="358"/>
      <c r="X264" s="358"/>
      <c r="Y264" s="358"/>
      <c r="Z264" s="358"/>
      <c r="AA264" s="358"/>
      <c r="AB264" s="358"/>
      <c r="AC264" s="358"/>
    </row>
    <row r="265" spans="3:29" ht="14.25" customHeight="1">
      <c r="C265" s="694"/>
      <c r="D265" s="358"/>
      <c r="E265" s="358"/>
      <c r="F265" s="691"/>
      <c r="G265" s="691"/>
      <c r="H265" s="358"/>
      <c r="I265" s="358"/>
      <c r="K265" s="590"/>
      <c r="L265" s="358"/>
      <c r="N265" s="358"/>
      <c r="O265" s="358"/>
      <c r="Q265" s="358"/>
      <c r="R265" s="358"/>
      <c r="S265" s="358"/>
      <c r="T265" s="358"/>
      <c r="U265" s="358"/>
      <c r="V265" s="358"/>
      <c r="W265" s="358"/>
      <c r="X265" s="358"/>
      <c r="Y265" s="358"/>
      <c r="Z265" s="358"/>
      <c r="AA265" s="358"/>
      <c r="AB265" s="358"/>
      <c r="AC265" s="358"/>
    </row>
    <row r="266" spans="3:29" ht="14.25" customHeight="1">
      <c r="C266" s="694"/>
      <c r="D266" s="358"/>
      <c r="E266" s="358"/>
      <c r="F266" s="691"/>
      <c r="G266" s="691"/>
      <c r="H266" s="358"/>
      <c r="I266" s="358"/>
      <c r="K266" s="590"/>
      <c r="L266" s="358"/>
      <c r="N266" s="358"/>
      <c r="O266" s="358"/>
      <c r="Q266" s="358"/>
      <c r="R266" s="358"/>
      <c r="S266" s="358"/>
      <c r="T266" s="358"/>
      <c r="U266" s="358"/>
      <c r="V266" s="358"/>
      <c r="W266" s="358"/>
      <c r="X266" s="358"/>
      <c r="Y266" s="358"/>
      <c r="Z266" s="358"/>
      <c r="AA266" s="358"/>
      <c r="AB266" s="358"/>
      <c r="AC266" s="358"/>
    </row>
    <row r="267" spans="3:29" ht="14.25" customHeight="1">
      <c r="C267" s="694"/>
      <c r="D267" s="358"/>
      <c r="E267" s="358"/>
      <c r="F267" s="691"/>
      <c r="G267" s="691"/>
      <c r="H267" s="358"/>
      <c r="I267" s="358"/>
      <c r="K267" s="590"/>
      <c r="L267" s="358"/>
      <c r="N267" s="358"/>
      <c r="O267" s="358"/>
      <c r="Q267" s="358"/>
      <c r="R267" s="358"/>
      <c r="S267" s="358"/>
      <c r="T267" s="358"/>
      <c r="U267" s="358"/>
      <c r="V267" s="358"/>
      <c r="W267" s="358"/>
      <c r="X267" s="358"/>
      <c r="Y267" s="358"/>
      <c r="Z267" s="358"/>
      <c r="AA267" s="358"/>
      <c r="AB267" s="358"/>
      <c r="AC267" s="358"/>
    </row>
    <row r="268" spans="3:29" ht="14.25" customHeight="1">
      <c r="C268" s="694"/>
      <c r="D268" s="358"/>
      <c r="E268" s="358"/>
      <c r="F268" s="691"/>
      <c r="G268" s="691"/>
      <c r="H268" s="358"/>
      <c r="I268" s="358"/>
      <c r="K268" s="590"/>
      <c r="L268" s="358"/>
      <c r="N268" s="358"/>
      <c r="O268" s="358"/>
      <c r="Q268" s="358"/>
      <c r="R268" s="358"/>
      <c r="S268" s="358"/>
      <c r="T268" s="358"/>
      <c r="U268" s="358"/>
      <c r="V268" s="358"/>
      <c r="W268" s="358"/>
      <c r="X268" s="358"/>
      <c r="Y268" s="358"/>
      <c r="Z268" s="358"/>
      <c r="AA268" s="358"/>
      <c r="AB268" s="358"/>
      <c r="AC268" s="358"/>
    </row>
    <row r="269" spans="3:29" ht="14.25" customHeight="1">
      <c r="C269" s="694"/>
      <c r="D269" s="358"/>
      <c r="E269" s="358"/>
      <c r="F269" s="691"/>
      <c r="G269" s="691"/>
      <c r="H269" s="358"/>
      <c r="I269" s="358"/>
      <c r="K269" s="590"/>
      <c r="L269" s="358"/>
      <c r="N269" s="358"/>
      <c r="O269" s="358"/>
      <c r="Q269" s="358"/>
      <c r="R269" s="358"/>
      <c r="S269" s="358"/>
      <c r="T269" s="358"/>
      <c r="U269" s="358"/>
      <c r="V269" s="358"/>
      <c r="W269" s="358"/>
      <c r="X269" s="358"/>
      <c r="Y269" s="358"/>
      <c r="Z269" s="358"/>
      <c r="AA269" s="358"/>
      <c r="AB269" s="358"/>
      <c r="AC269" s="358"/>
    </row>
    <row r="270" spans="3:29" ht="14.25" customHeight="1">
      <c r="C270" s="694"/>
      <c r="D270" s="358"/>
      <c r="E270" s="358"/>
      <c r="F270" s="691"/>
      <c r="G270" s="691"/>
      <c r="H270" s="358"/>
      <c r="I270" s="358"/>
      <c r="K270" s="590"/>
      <c r="L270" s="358"/>
      <c r="N270" s="358"/>
      <c r="O270" s="358"/>
      <c r="Q270" s="358"/>
      <c r="R270" s="358"/>
      <c r="S270" s="358"/>
      <c r="T270" s="358"/>
      <c r="U270" s="358"/>
      <c r="V270" s="358"/>
      <c r="W270" s="358"/>
      <c r="X270" s="358"/>
      <c r="Y270" s="358"/>
      <c r="Z270" s="358"/>
      <c r="AA270" s="358"/>
      <c r="AB270" s="358"/>
      <c r="AC270" s="358"/>
    </row>
    <row r="271" spans="3:29" ht="14.25" customHeight="1">
      <c r="C271" s="694"/>
      <c r="D271" s="358"/>
      <c r="E271" s="358"/>
      <c r="F271" s="691"/>
      <c r="G271" s="691"/>
      <c r="H271" s="358"/>
      <c r="I271" s="358"/>
      <c r="K271" s="590"/>
      <c r="L271" s="358"/>
      <c r="N271" s="358"/>
      <c r="O271" s="358"/>
      <c r="Q271" s="358"/>
      <c r="R271" s="358"/>
      <c r="S271" s="358"/>
      <c r="T271" s="358"/>
      <c r="U271" s="358"/>
      <c r="V271" s="358"/>
      <c r="W271" s="358"/>
      <c r="X271" s="358"/>
      <c r="Y271" s="358"/>
      <c r="Z271" s="358"/>
      <c r="AA271" s="358"/>
      <c r="AB271" s="358"/>
      <c r="AC271" s="358"/>
    </row>
    <row r="272" spans="3:29" ht="14.25" customHeight="1">
      <c r="C272" s="694"/>
      <c r="D272" s="358"/>
      <c r="E272" s="358"/>
      <c r="F272" s="691"/>
      <c r="G272" s="691"/>
      <c r="H272" s="358"/>
      <c r="I272" s="358"/>
      <c r="K272" s="590"/>
      <c r="L272" s="358"/>
      <c r="N272" s="358"/>
      <c r="O272" s="358"/>
      <c r="Q272" s="358"/>
      <c r="R272" s="358"/>
      <c r="S272" s="358"/>
      <c r="T272" s="358"/>
      <c r="U272" s="358"/>
      <c r="V272" s="358"/>
      <c r="W272" s="358"/>
      <c r="X272" s="358"/>
      <c r="Y272" s="358"/>
      <c r="Z272" s="358"/>
      <c r="AA272" s="358"/>
      <c r="AB272" s="358"/>
      <c r="AC272" s="358"/>
    </row>
    <row r="273" spans="3:29" ht="14.25" customHeight="1">
      <c r="C273" s="694"/>
      <c r="D273" s="358"/>
      <c r="E273" s="358"/>
      <c r="F273" s="691"/>
      <c r="G273" s="691"/>
      <c r="H273" s="358"/>
      <c r="I273" s="358"/>
      <c r="K273" s="590"/>
      <c r="L273" s="358"/>
      <c r="N273" s="358"/>
      <c r="O273" s="358"/>
      <c r="Q273" s="358"/>
      <c r="R273" s="358"/>
      <c r="S273" s="358"/>
      <c r="T273" s="358"/>
      <c r="U273" s="358"/>
      <c r="V273" s="358"/>
      <c r="W273" s="358"/>
      <c r="X273" s="358"/>
      <c r="Y273" s="358"/>
      <c r="Z273" s="358"/>
      <c r="AA273" s="358"/>
      <c r="AB273" s="358"/>
      <c r="AC273" s="358"/>
    </row>
    <row r="274" spans="3:29" ht="14.25" customHeight="1">
      <c r="C274" s="694"/>
      <c r="D274" s="358"/>
      <c r="E274" s="358"/>
      <c r="F274" s="691"/>
      <c r="G274" s="691"/>
      <c r="H274" s="358"/>
      <c r="I274" s="358"/>
      <c r="K274" s="590"/>
      <c r="L274" s="358"/>
      <c r="N274" s="358"/>
      <c r="O274" s="358"/>
      <c r="Q274" s="358"/>
      <c r="R274" s="358"/>
      <c r="S274" s="358"/>
      <c r="T274" s="358"/>
      <c r="U274" s="358"/>
      <c r="V274" s="358"/>
      <c r="W274" s="358"/>
      <c r="X274" s="358"/>
      <c r="Y274" s="358"/>
      <c r="Z274" s="358"/>
      <c r="AA274" s="358"/>
      <c r="AB274" s="358"/>
      <c r="AC274" s="358"/>
    </row>
    <row r="275" spans="3:29" ht="14.25" customHeight="1">
      <c r="C275" s="694"/>
      <c r="D275" s="358"/>
      <c r="E275" s="358"/>
      <c r="F275" s="691"/>
      <c r="G275" s="691"/>
      <c r="H275" s="358"/>
      <c r="I275" s="358"/>
      <c r="K275" s="590"/>
      <c r="L275" s="358"/>
      <c r="N275" s="358"/>
      <c r="O275" s="358"/>
      <c r="Q275" s="358"/>
      <c r="R275" s="358"/>
      <c r="S275" s="358"/>
      <c r="T275" s="358"/>
      <c r="U275" s="358"/>
      <c r="V275" s="358"/>
      <c r="W275" s="358"/>
      <c r="X275" s="358"/>
      <c r="Y275" s="358"/>
      <c r="Z275" s="358"/>
      <c r="AA275" s="358"/>
      <c r="AB275" s="358"/>
      <c r="AC275" s="358"/>
    </row>
    <row r="276" spans="3:29" ht="14.25" customHeight="1">
      <c r="C276" s="694"/>
      <c r="D276" s="358"/>
      <c r="E276" s="358"/>
      <c r="F276" s="691"/>
      <c r="G276" s="691"/>
      <c r="H276" s="358"/>
      <c r="I276" s="358"/>
      <c r="K276" s="590"/>
      <c r="L276" s="358"/>
      <c r="N276" s="358"/>
      <c r="O276" s="358"/>
      <c r="Q276" s="358"/>
      <c r="R276" s="358"/>
      <c r="S276" s="358"/>
      <c r="T276" s="358"/>
      <c r="U276" s="358"/>
      <c r="V276" s="358"/>
      <c r="W276" s="358"/>
      <c r="X276" s="358"/>
      <c r="Y276" s="358"/>
      <c r="Z276" s="358"/>
      <c r="AA276" s="358"/>
      <c r="AB276" s="358"/>
      <c r="AC276" s="358"/>
    </row>
    <row r="277" spans="3:29" ht="14.25" customHeight="1">
      <c r="C277" s="694"/>
      <c r="D277" s="358"/>
      <c r="E277" s="358"/>
      <c r="F277" s="691"/>
      <c r="G277" s="691"/>
      <c r="H277" s="358"/>
      <c r="I277" s="358"/>
      <c r="K277" s="590"/>
      <c r="L277" s="358"/>
      <c r="N277" s="358"/>
      <c r="O277" s="358"/>
      <c r="Q277" s="358"/>
      <c r="R277" s="358"/>
      <c r="S277" s="358"/>
      <c r="T277" s="358"/>
      <c r="U277" s="358"/>
      <c r="V277" s="358"/>
      <c r="W277" s="358"/>
      <c r="X277" s="358"/>
      <c r="Y277" s="358"/>
      <c r="Z277" s="358"/>
      <c r="AA277" s="358"/>
      <c r="AB277" s="358"/>
      <c r="AC277" s="358"/>
    </row>
    <row r="278" spans="3:29" ht="14.25" customHeight="1">
      <c r="C278" s="694"/>
      <c r="D278" s="358"/>
      <c r="E278" s="358"/>
      <c r="F278" s="691"/>
      <c r="G278" s="691"/>
      <c r="H278" s="358"/>
      <c r="I278" s="358"/>
      <c r="K278" s="590"/>
      <c r="L278" s="358"/>
      <c r="N278" s="358"/>
      <c r="O278" s="358"/>
      <c r="Q278" s="358"/>
      <c r="R278" s="358"/>
      <c r="S278" s="358"/>
      <c r="T278" s="358"/>
      <c r="U278" s="358"/>
      <c r="V278" s="358"/>
      <c r="W278" s="358"/>
      <c r="X278" s="358"/>
      <c r="Y278" s="358"/>
      <c r="Z278" s="358"/>
      <c r="AA278" s="358"/>
      <c r="AB278" s="358"/>
      <c r="AC278" s="358"/>
    </row>
    <row r="279" spans="3:29" ht="14.25" customHeight="1">
      <c r="C279" s="694"/>
      <c r="D279" s="358"/>
      <c r="E279" s="358"/>
      <c r="F279" s="691"/>
      <c r="G279" s="691"/>
      <c r="H279" s="358"/>
      <c r="I279" s="358"/>
      <c r="K279" s="590"/>
      <c r="L279" s="358"/>
      <c r="N279" s="358"/>
      <c r="O279" s="358"/>
      <c r="Q279" s="358"/>
      <c r="R279" s="358"/>
      <c r="S279" s="358"/>
      <c r="T279" s="358"/>
      <c r="U279" s="358"/>
      <c r="V279" s="358"/>
      <c r="W279" s="358"/>
      <c r="X279" s="358"/>
      <c r="Y279" s="358"/>
      <c r="Z279" s="358"/>
      <c r="AA279" s="358"/>
      <c r="AB279" s="358"/>
      <c r="AC279" s="358"/>
    </row>
    <row r="280" spans="3:29" ht="14.25" customHeight="1">
      <c r="C280" s="694"/>
      <c r="D280" s="358"/>
      <c r="E280" s="358"/>
      <c r="F280" s="691"/>
      <c r="G280" s="691"/>
      <c r="H280" s="358"/>
      <c r="I280" s="358"/>
      <c r="K280" s="590"/>
      <c r="L280" s="358"/>
      <c r="N280" s="358"/>
      <c r="O280" s="358"/>
      <c r="Q280" s="358"/>
      <c r="R280" s="358"/>
      <c r="S280" s="358"/>
      <c r="T280" s="358"/>
      <c r="U280" s="358"/>
      <c r="V280" s="358"/>
      <c r="W280" s="358"/>
      <c r="X280" s="358"/>
      <c r="Y280" s="358"/>
      <c r="Z280" s="358"/>
      <c r="AA280" s="358"/>
      <c r="AB280" s="358"/>
      <c r="AC280" s="358"/>
    </row>
    <row r="281" spans="3:29" ht="14.25" customHeight="1">
      <c r="C281" s="694"/>
      <c r="D281" s="358"/>
      <c r="E281" s="358"/>
      <c r="F281" s="691"/>
      <c r="G281" s="691"/>
      <c r="H281" s="358"/>
      <c r="I281" s="358"/>
      <c r="K281" s="590"/>
      <c r="L281" s="358"/>
      <c r="N281" s="358"/>
      <c r="O281" s="358"/>
      <c r="Q281" s="358"/>
      <c r="R281" s="358"/>
      <c r="S281" s="358"/>
      <c r="T281" s="358"/>
      <c r="U281" s="358"/>
      <c r="V281" s="358"/>
      <c r="W281" s="358"/>
      <c r="X281" s="358"/>
      <c r="Y281" s="358"/>
      <c r="Z281" s="358"/>
      <c r="AA281" s="358"/>
      <c r="AB281" s="358"/>
      <c r="AC281" s="358"/>
    </row>
    <row r="282" spans="3:29" ht="14.25" customHeight="1">
      <c r="C282" s="694"/>
      <c r="D282" s="358"/>
      <c r="E282" s="358"/>
      <c r="F282" s="691"/>
      <c r="G282" s="691"/>
      <c r="H282" s="358"/>
      <c r="I282" s="358"/>
      <c r="K282" s="590"/>
      <c r="L282" s="358"/>
      <c r="N282" s="358"/>
      <c r="O282" s="358"/>
      <c r="Q282" s="358"/>
      <c r="R282" s="358"/>
      <c r="S282" s="358"/>
      <c r="T282" s="358"/>
      <c r="U282" s="358"/>
      <c r="V282" s="358"/>
      <c r="W282" s="358"/>
      <c r="X282" s="358"/>
      <c r="Y282" s="358"/>
      <c r="Z282" s="358"/>
      <c r="AA282" s="358"/>
      <c r="AB282" s="358"/>
      <c r="AC282" s="358"/>
    </row>
    <row r="283" spans="3:29" ht="14.25" customHeight="1">
      <c r="C283" s="694"/>
      <c r="D283" s="358"/>
      <c r="E283" s="358"/>
      <c r="F283" s="691"/>
      <c r="G283" s="691"/>
      <c r="H283" s="358"/>
      <c r="I283" s="358"/>
      <c r="K283" s="590"/>
      <c r="L283" s="358"/>
      <c r="N283" s="358"/>
      <c r="O283" s="358"/>
      <c r="Q283" s="358"/>
      <c r="R283" s="358"/>
      <c r="S283" s="358"/>
      <c r="T283" s="358"/>
      <c r="U283" s="358"/>
      <c r="V283" s="358"/>
      <c r="W283" s="358"/>
      <c r="X283" s="358"/>
      <c r="Y283" s="358"/>
      <c r="Z283" s="358"/>
      <c r="AA283" s="358"/>
      <c r="AB283" s="358"/>
      <c r="AC283" s="358"/>
    </row>
    <row r="284" spans="3:29" ht="14.25" customHeight="1">
      <c r="C284" s="694"/>
      <c r="D284" s="358"/>
      <c r="E284" s="358"/>
      <c r="F284" s="691"/>
      <c r="G284" s="691"/>
      <c r="H284" s="358"/>
      <c r="I284" s="358"/>
      <c r="K284" s="590"/>
      <c r="L284" s="358"/>
      <c r="N284" s="358"/>
      <c r="O284" s="358"/>
      <c r="Q284" s="358"/>
      <c r="R284" s="358"/>
      <c r="S284" s="358"/>
      <c r="T284" s="358"/>
      <c r="U284" s="358"/>
      <c r="V284" s="358"/>
      <c r="W284" s="358"/>
      <c r="X284" s="358"/>
      <c r="Y284" s="358"/>
      <c r="Z284" s="358"/>
      <c r="AA284" s="358"/>
      <c r="AB284" s="358"/>
      <c r="AC284" s="358"/>
    </row>
    <row r="285" spans="3:29" ht="14.25" customHeight="1">
      <c r="C285" s="694"/>
      <c r="D285" s="358"/>
      <c r="E285" s="358"/>
      <c r="F285" s="691"/>
      <c r="G285" s="691"/>
      <c r="H285" s="358"/>
      <c r="I285" s="358"/>
      <c r="K285" s="590"/>
      <c r="L285" s="358"/>
      <c r="N285" s="358"/>
      <c r="O285" s="358"/>
      <c r="Q285" s="358"/>
      <c r="R285" s="358"/>
      <c r="S285" s="358"/>
      <c r="T285" s="358"/>
      <c r="U285" s="358"/>
      <c r="V285" s="358"/>
      <c r="W285" s="358"/>
      <c r="X285" s="358"/>
      <c r="Y285" s="358"/>
      <c r="Z285" s="358"/>
      <c r="AA285" s="358"/>
      <c r="AB285" s="358"/>
      <c r="AC285" s="358"/>
    </row>
    <row r="286" spans="3:29" ht="14.25" customHeight="1">
      <c r="C286" s="694"/>
      <c r="D286" s="358"/>
      <c r="E286" s="358"/>
      <c r="F286" s="691"/>
      <c r="G286" s="691"/>
      <c r="H286" s="358"/>
      <c r="I286" s="358"/>
      <c r="K286" s="590"/>
      <c r="L286" s="358"/>
      <c r="N286" s="358"/>
      <c r="O286" s="358"/>
      <c r="Q286" s="358"/>
      <c r="R286" s="358"/>
      <c r="S286" s="358"/>
      <c r="T286" s="358"/>
      <c r="U286" s="358"/>
      <c r="V286" s="358"/>
      <c r="W286" s="358"/>
      <c r="X286" s="358"/>
      <c r="Y286" s="358"/>
      <c r="Z286" s="358"/>
      <c r="AA286" s="358"/>
      <c r="AB286" s="358"/>
      <c r="AC286" s="358"/>
    </row>
    <row r="287" spans="3:29" ht="14.25" customHeight="1">
      <c r="C287" s="694"/>
      <c r="D287" s="358"/>
      <c r="E287" s="358"/>
      <c r="F287" s="691"/>
      <c r="G287" s="691"/>
      <c r="H287" s="358"/>
      <c r="I287" s="358"/>
      <c r="K287" s="590"/>
      <c r="L287" s="358"/>
      <c r="N287" s="358"/>
      <c r="O287" s="358"/>
      <c r="Q287" s="358"/>
      <c r="R287" s="358"/>
      <c r="S287" s="358"/>
      <c r="T287" s="358"/>
      <c r="U287" s="358"/>
      <c r="V287" s="358"/>
      <c r="W287" s="358"/>
      <c r="X287" s="358"/>
      <c r="Y287" s="358"/>
      <c r="Z287" s="358"/>
      <c r="AA287" s="358"/>
      <c r="AB287" s="358"/>
      <c r="AC287" s="358"/>
    </row>
    <row r="288" spans="3:29" ht="14.25" customHeight="1">
      <c r="C288" s="694"/>
      <c r="D288" s="358"/>
      <c r="E288" s="358"/>
      <c r="F288" s="691"/>
      <c r="G288" s="691"/>
      <c r="H288" s="358"/>
      <c r="I288" s="358"/>
      <c r="K288" s="590"/>
      <c r="L288" s="358"/>
      <c r="N288" s="358"/>
      <c r="O288" s="358"/>
      <c r="Q288" s="358"/>
      <c r="R288" s="358"/>
      <c r="S288" s="358"/>
      <c r="T288" s="358"/>
      <c r="U288" s="358"/>
      <c r="V288" s="358"/>
      <c r="W288" s="358"/>
      <c r="X288" s="358"/>
      <c r="Y288" s="358"/>
      <c r="Z288" s="358"/>
      <c r="AA288" s="358"/>
      <c r="AB288" s="358"/>
      <c r="AC288" s="358"/>
    </row>
    <row r="289" spans="3:29" ht="14.25" customHeight="1">
      <c r="C289" s="694"/>
      <c r="D289" s="358"/>
      <c r="E289" s="358"/>
      <c r="F289" s="691"/>
      <c r="G289" s="691"/>
      <c r="H289" s="358"/>
      <c r="I289" s="358"/>
      <c r="K289" s="590"/>
      <c r="L289" s="358"/>
      <c r="N289" s="358"/>
      <c r="O289" s="358"/>
      <c r="Q289" s="358"/>
      <c r="R289" s="358"/>
      <c r="S289" s="358"/>
      <c r="T289" s="358"/>
      <c r="U289" s="358"/>
      <c r="V289" s="358"/>
      <c r="W289" s="358"/>
      <c r="X289" s="358"/>
      <c r="Y289" s="358"/>
      <c r="Z289" s="358"/>
      <c r="AA289" s="358"/>
      <c r="AB289" s="358"/>
      <c r="AC289" s="358"/>
    </row>
    <row r="290" spans="3:29" ht="14.25" customHeight="1">
      <c r="C290" s="694"/>
      <c r="D290" s="358"/>
      <c r="E290" s="358"/>
      <c r="F290" s="691"/>
      <c r="G290" s="691"/>
      <c r="H290" s="358"/>
      <c r="I290" s="358"/>
      <c r="K290" s="590"/>
      <c r="L290" s="358"/>
      <c r="N290" s="358"/>
      <c r="O290" s="358"/>
      <c r="Q290" s="358"/>
      <c r="R290" s="358"/>
      <c r="S290" s="358"/>
      <c r="T290" s="358"/>
      <c r="U290" s="358"/>
      <c r="V290" s="358"/>
      <c r="W290" s="358"/>
      <c r="X290" s="358"/>
      <c r="Y290" s="358"/>
      <c r="Z290" s="358"/>
      <c r="AA290" s="358"/>
      <c r="AB290" s="358"/>
      <c r="AC290" s="358"/>
    </row>
    <row r="291" spans="3:29" ht="14.25" customHeight="1">
      <c r="C291" s="694"/>
      <c r="D291" s="358"/>
      <c r="E291" s="358"/>
      <c r="F291" s="691"/>
      <c r="G291" s="691"/>
      <c r="H291" s="358"/>
      <c r="I291" s="358"/>
      <c r="K291" s="590"/>
      <c r="L291" s="358"/>
      <c r="N291" s="358"/>
      <c r="O291" s="358"/>
      <c r="Q291" s="358"/>
      <c r="R291" s="358"/>
      <c r="S291" s="358"/>
      <c r="T291" s="358"/>
      <c r="U291" s="358"/>
      <c r="V291" s="358"/>
      <c r="W291" s="358"/>
      <c r="X291" s="358"/>
      <c r="Y291" s="358"/>
      <c r="Z291" s="358"/>
      <c r="AA291" s="358"/>
      <c r="AB291" s="358"/>
      <c r="AC291" s="358"/>
    </row>
    <row r="292" spans="3:29" ht="14.25" customHeight="1">
      <c r="C292" s="694"/>
      <c r="D292" s="358"/>
      <c r="E292" s="358"/>
      <c r="F292" s="691"/>
      <c r="G292" s="691"/>
      <c r="H292" s="358"/>
      <c r="I292" s="358"/>
      <c r="K292" s="590"/>
      <c r="L292" s="358"/>
      <c r="N292" s="358"/>
      <c r="O292" s="358"/>
      <c r="Q292" s="358"/>
      <c r="R292" s="358"/>
      <c r="S292" s="358"/>
      <c r="T292" s="358"/>
      <c r="U292" s="358"/>
      <c r="V292" s="358"/>
      <c r="W292" s="358"/>
      <c r="X292" s="358"/>
      <c r="Y292" s="358"/>
      <c r="Z292" s="358"/>
      <c r="AA292" s="358"/>
      <c r="AB292" s="358"/>
      <c r="AC292" s="358"/>
    </row>
    <row r="293" spans="3:29" ht="14.25" customHeight="1">
      <c r="C293" s="694"/>
      <c r="D293" s="358"/>
      <c r="E293" s="358"/>
      <c r="F293" s="691"/>
      <c r="G293" s="691"/>
      <c r="H293" s="358"/>
      <c r="I293" s="358"/>
      <c r="K293" s="590"/>
      <c r="L293" s="358"/>
      <c r="N293" s="358"/>
      <c r="O293" s="358"/>
      <c r="Q293" s="358"/>
      <c r="R293" s="358"/>
      <c r="S293" s="358"/>
      <c r="T293" s="358"/>
      <c r="U293" s="358"/>
      <c r="V293" s="358"/>
      <c r="W293" s="358"/>
      <c r="X293" s="358"/>
      <c r="Y293" s="358"/>
      <c r="Z293" s="358"/>
      <c r="AA293" s="358"/>
      <c r="AB293" s="358"/>
      <c r="AC293" s="358"/>
    </row>
    <row r="294" spans="3:29" ht="14.25" customHeight="1">
      <c r="C294" s="694"/>
      <c r="D294" s="358"/>
      <c r="E294" s="358"/>
      <c r="F294" s="691"/>
      <c r="G294" s="691"/>
      <c r="H294" s="358"/>
      <c r="I294" s="358"/>
      <c r="K294" s="590"/>
      <c r="L294" s="358"/>
      <c r="N294" s="358"/>
      <c r="O294" s="358"/>
      <c r="Q294" s="358"/>
      <c r="R294" s="358"/>
      <c r="S294" s="358"/>
      <c r="T294" s="358"/>
      <c r="U294" s="358"/>
      <c r="V294" s="358"/>
      <c r="W294" s="358"/>
      <c r="X294" s="358"/>
      <c r="Y294" s="358"/>
      <c r="Z294" s="358"/>
      <c r="AA294" s="358"/>
      <c r="AB294" s="358"/>
      <c r="AC294" s="358"/>
    </row>
    <row r="295" spans="3:29" ht="14.25" customHeight="1">
      <c r="C295" s="694"/>
      <c r="D295" s="358"/>
      <c r="E295" s="358"/>
      <c r="F295" s="691"/>
      <c r="G295" s="691"/>
      <c r="H295" s="358"/>
      <c r="I295" s="358"/>
      <c r="K295" s="590"/>
      <c r="L295" s="358"/>
      <c r="N295" s="358"/>
      <c r="O295" s="358"/>
      <c r="Q295" s="358"/>
      <c r="R295" s="358"/>
      <c r="S295" s="358"/>
      <c r="T295" s="358"/>
      <c r="U295" s="358"/>
      <c r="V295" s="358"/>
      <c r="W295" s="358"/>
      <c r="X295" s="358"/>
      <c r="Y295" s="358"/>
      <c r="Z295" s="358"/>
      <c r="AA295" s="358"/>
      <c r="AB295" s="358"/>
      <c r="AC295" s="358"/>
    </row>
    <row r="296" spans="3:29" ht="14.25" customHeight="1">
      <c r="C296" s="694"/>
      <c r="D296" s="358"/>
      <c r="E296" s="358"/>
      <c r="F296" s="691"/>
      <c r="G296" s="691"/>
      <c r="H296" s="358"/>
      <c r="I296" s="358"/>
      <c r="K296" s="590"/>
      <c r="L296" s="358"/>
      <c r="N296" s="358"/>
      <c r="O296" s="358"/>
      <c r="Q296" s="358"/>
      <c r="R296" s="358"/>
      <c r="S296" s="358"/>
      <c r="T296" s="358"/>
      <c r="U296" s="358"/>
      <c r="V296" s="358"/>
      <c r="W296" s="358"/>
      <c r="X296" s="358"/>
      <c r="Y296" s="358"/>
      <c r="Z296" s="358"/>
      <c r="AA296" s="358"/>
      <c r="AB296" s="358"/>
      <c r="AC296" s="358"/>
    </row>
    <row r="297" spans="3:29" ht="14.25" customHeight="1">
      <c r="C297" s="694"/>
      <c r="D297" s="358"/>
      <c r="E297" s="358"/>
      <c r="F297" s="691"/>
      <c r="G297" s="691"/>
      <c r="H297" s="358"/>
      <c r="I297" s="358"/>
      <c r="K297" s="590"/>
      <c r="L297" s="358"/>
      <c r="N297" s="358"/>
      <c r="O297" s="358"/>
      <c r="Q297" s="358"/>
      <c r="R297" s="358"/>
      <c r="S297" s="358"/>
      <c r="T297" s="358"/>
      <c r="U297" s="358"/>
      <c r="V297" s="358"/>
      <c r="W297" s="358"/>
      <c r="X297" s="358"/>
      <c r="Y297" s="358"/>
      <c r="Z297" s="358"/>
      <c r="AA297" s="358"/>
      <c r="AB297" s="358"/>
      <c r="AC297" s="358"/>
    </row>
    <row r="298" spans="3:29" ht="14.25" customHeight="1">
      <c r="C298" s="694"/>
      <c r="D298" s="358"/>
      <c r="E298" s="358"/>
      <c r="F298" s="691"/>
      <c r="G298" s="691"/>
      <c r="H298" s="358"/>
      <c r="I298" s="358"/>
      <c r="K298" s="590"/>
      <c r="L298" s="358"/>
      <c r="N298" s="358"/>
      <c r="O298" s="358"/>
      <c r="Q298" s="358"/>
      <c r="R298" s="358"/>
      <c r="S298" s="358"/>
      <c r="T298" s="358"/>
      <c r="U298" s="358"/>
      <c r="V298" s="358"/>
      <c r="W298" s="358"/>
      <c r="X298" s="358"/>
      <c r="Y298" s="358"/>
      <c r="Z298" s="358"/>
      <c r="AA298" s="358"/>
      <c r="AB298" s="358"/>
      <c r="AC298" s="358"/>
    </row>
    <row r="299" spans="3:29" ht="14.25" customHeight="1">
      <c r="C299" s="694"/>
      <c r="D299" s="358"/>
      <c r="E299" s="358"/>
      <c r="F299" s="691"/>
      <c r="G299" s="691"/>
      <c r="H299" s="358"/>
      <c r="I299" s="358"/>
      <c r="K299" s="590"/>
      <c r="L299" s="358"/>
      <c r="N299" s="358"/>
      <c r="O299" s="358"/>
      <c r="Q299" s="358"/>
      <c r="R299" s="358"/>
      <c r="S299" s="358"/>
      <c r="T299" s="358"/>
      <c r="U299" s="358"/>
      <c r="V299" s="358"/>
      <c r="W299" s="358"/>
      <c r="X299" s="358"/>
      <c r="Y299" s="358"/>
      <c r="Z299" s="358"/>
      <c r="AA299" s="358"/>
      <c r="AB299" s="358"/>
      <c r="AC299" s="358"/>
    </row>
    <row r="300" spans="3:29" ht="14.25" customHeight="1">
      <c r="C300" s="694"/>
      <c r="D300" s="358"/>
      <c r="E300" s="358"/>
      <c r="F300" s="691"/>
      <c r="G300" s="691"/>
      <c r="H300" s="358"/>
      <c r="I300" s="358"/>
      <c r="K300" s="590"/>
      <c r="L300" s="358"/>
      <c r="N300" s="358"/>
      <c r="O300" s="358"/>
      <c r="Q300" s="358"/>
      <c r="R300" s="358"/>
      <c r="S300" s="358"/>
      <c r="T300" s="358"/>
      <c r="U300" s="358"/>
      <c r="V300" s="358"/>
      <c r="W300" s="358"/>
      <c r="X300" s="358"/>
      <c r="Y300" s="358"/>
      <c r="Z300" s="358"/>
      <c r="AA300" s="358"/>
      <c r="AB300" s="358"/>
      <c r="AC300" s="358"/>
    </row>
    <row r="301" spans="3:29" ht="14.25" customHeight="1">
      <c r="C301" s="694"/>
      <c r="D301" s="358"/>
      <c r="E301" s="358"/>
      <c r="F301" s="691"/>
      <c r="G301" s="691"/>
      <c r="H301" s="358"/>
      <c r="I301" s="358"/>
      <c r="K301" s="590"/>
      <c r="L301" s="358"/>
      <c r="N301" s="358"/>
      <c r="O301" s="358"/>
      <c r="Q301" s="358"/>
      <c r="R301" s="358"/>
      <c r="S301" s="358"/>
      <c r="T301" s="358"/>
      <c r="U301" s="358"/>
      <c r="V301" s="358"/>
      <c r="W301" s="358"/>
      <c r="X301" s="358"/>
      <c r="Y301" s="358"/>
      <c r="Z301" s="358"/>
      <c r="AA301" s="358"/>
      <c r="AB301" s="358"/>
      <c r="AC301" s="358"/>
    </row>
    <row r="302" spans="3:29" ht="14.25" customHeight="1">
      <c r="C302" s="694"/>
      <c r="D302" s="358"/>
      <c r="E302" s="358"/>
      <c r="F302" s="691"/>
      <c r="G302" s="691"/>
      <c r="H302" s="358"/>
      <c r="I302" s="358"/>
      <c r="K302" s="590"/>
      <c r="L302" s="358"/>
      <c r="N302" s="358"/>
      <c r="O302" s="358"/>
      <c r="Q302" s="358"/>
      <c r="R302" s="358"/>
      <c r="S302" s="358"/>
      <c r="T302" s="358"/>
      <c r="U302" s="358"/>
      <c r="V302" s="358"/>
      <c r="W302" s="358"/>
      <c r="X302" s="358"/>
      <c r="Y302" s="358"/>
      <c r="Z302" s="358"/>
      <c r="AA302" s="358"/>
      <c r="AB302" s="358"/>
      <c r="AC302" s="358"/>
    </row>
    <row r="303" spans="3:29" ht="14.25" customHeight="1">
      <c r="C303" s="694"/>
      <c r="D303" s="358"/>
      <c r="E303" s="358"/>
      <c r="F303" s="691"/>
      <c r="G303" s="691"/>
      <c r="H303" s="358"/>
      <c r="I303" s="358"/>
      <c r="K303" s="590"/>
      <c r="L303" s="358"/>
      <c r="N303" s="358"/>
      <c r="O303" s="358"/>
      <c r="Q303" s="358"/>
      <c r="R303" s="358"/>
      <c r="S303" s="358"/>
      <c r="T303" s="358"/>
      <c r="U303" s="358"/>
      <c r="V303" s="358"/>
      <c r="W303" s="358"/>
      <c r="X303" s="358"/>
      <c r="Y303" s="358"/>
      <c r="Z303" s="358"/>
      <c r="AA303" s="358"/>
      <c r="AB303" s="358"/>
      <c r="AC303" s="358"/>
    </row>
    <row r="304" spans="3:29" ht="14.25" customHeight="1">
      <c r="C304" s="694"/>
      <c r="D304" s="358"/>
      <c r="E304" s="358"/>
      <c r="F304" s="691"/>
      <c r="G304" s="691"/>
      <c r="H304" s="358"/>
      <c r="I304" s="358"/>
      <c r="K304" s="590"/>
      <c r="L304" s="358"/>
      <c r="N304" s="358"/>
      <c r="O304" s="358"/>
      <c r="Q304" s="358"/>
      <c r="R304" s="358"/>
      <c r="S304" s="358"/>
      <c r="T304" s="358"/>
      <c r="U304" s="358"/>
      <c r="V304" s="358"/>
      <c r="W304" s="358"/>
      <c r="X304" s="358"/>
      <c r="Y304" s="358"/>
      <c r="Z304" s="358"/>
      <c r="AA304" s="358"/>
      <c r="AB304" s="358"/>
      <c r="AC304" s="358"/>
    </row>
    <row r="305" spans="3:29" ht="14.25" customHeight="1">
      <c r="C305" s="694"/>
      <c r="D305" s="358"/>
      <c r="E305" s="358"/>
      <c r="F305" s="691"/>
      <c r="G305" s="691"/>
      <c r="H305" s="358"/>
      <c r="I305" s="358"/>
      <c r="K305" s="590"/>
      <c r="L305" s="358"/>
      <c r="N305" s="358"/>
      <c r="O305" s="358"/>
      <c r="Q305" s="358"/>
      <c r="R305" s="358"/>
      <c r="S305" s="358"/>
      <c r="T305" s="358"/>
      <c r="U305" s="358"/>
      <c r="V305" s="358"/>
      <c r="W305" s="358"/>
      <c r="X305" s="358"/>
      <c r="Y305" s="358"/>
      <c r="Z305" s="358"/>
      <c r="AA305" s="358"/>
      <c r="AB305" s="358"/>
      <c r="AC305" s="358"/>
    </row>
    <row r="306" spans="3:29" ht="14.25" customHeight="1">
      <c r="C306" s="694"/>
      <c r="D306" s="358"/>
      <c r="E306" s="358"/>
      <c r="F306" s="691"/>
      <c r="G306" s="691"/>
      <c r="H306" s="358"/>
      <c r="I306" s="358"/>
      <c r="K306" s="590"/>
      <c r="L306" s="358"/>
      <c r="N306" s="358"/>
      <c r="O306" s="358"/>
      <c r="Q306" s="358"/>
      <c r="R306" s="358"/>
      <c r="S306" s="358"/>
      <c r="T306" s="358"/>
      <c r="U306" s="358"/>
      <c r="V306" s="358"/>
      <c r="W306" s="358"/>
      <c r="X306" s="358"/>
      <c r="Y306" s="358"/>
      <c r="Z306" s="358"/>
      <c r="AA306" s="358"/>
      <c r="AB306" s="358"/>
      <c r="AC306" s="358"/>
    </row>
    <row r="307" spans="3:29" ht="14.25" customHeight="1">
      <c r="C307" s="694"/>
      <c r="D307" s="358"/>
      <c r="E307" s="358"/>
      <c r="F307" s="691"/>
      <c r="G307" s="691"/>
      <c r="H307" s="358"/>
      <c r="I307" s="358"/>
      <c r="K307" s="590"/>
      <c r="L307" s="358"/>
      <c r="N307" s="358"/>
      <c r="O307" s="358"/>
      <c r="Q307" s="358"/>
      <c r="R307" s="358"/>
      <c r="S307" s="358"/>
      <c r="T307" s="358"/>
      <c r="U307" s="358"/>
      <c r="V307" s="358"/>
      <c r="W307" s="358"/>
      <c r="X307" s="358"/>
      <c r="Y307" s="358"/>
      <c r="Z307" s="358"/>
      <c r="AA307" s="358"/>
      <c r="AB307" s="358"/>
      <c r="AC307" s="358"/>
    </row>
    <row r="308" spans="3:29" ht="14.25" customHeight="1">
      <c r="C308" s="694"/>
      <c r="D308" s="358"/>
      <c r="E308" s="358"/>
      <c r="F308" s="691"/>
      <c r="G308" s="691"/>
      <c r="H308" s="358"/>
      <c r="I308" s="358"/>
      <c r="K308" s="590"/>
      <c r="L308" s="358"/>
      <c r="N308" s="358"/>
      <c r="O308" s="358"/>
      <c r="Q308" s="358"/>
      <c r="R308" s="358"/>
      <c r="S308" s="358"/>
      <c r="T308" s="358"/>
      <c r="U308" s="358"/>
      <c r="V308" s="358"/>
      <c r="W308" s="358"/>
      <c r="X308" s="358"/>
      <c r="Y308" s="358"/>
      <c r="Z308" s="358"/>
      <c r="AA308" s="358"/>
      <c r="AB308" s="358"/>
      <c r="AC308" s="358"/>
    </row>
    <row r="309" spans="3:29" ht="14.25" customHeight="1">
      <c r="C309" s="694"/>
      <c r="D309" s="358"/>
      <c r="E309" s="358"/>
      <c r="F309" s="691"/>
      <c r="G309" s="691"/>
      <c r="H309" s="358"/>
      <c r="I309" s="358"/>
      <c r="K309" s="590"/>
      <c r="L309" s="358"/>
      <c r="N309" s="358"/>
      <c r="O309" s="358"/>
      <c r="Q309" s="358"/>
      <c r="R309" s="358"/>
      <c r="S309" s="358"/>
      <c r="T309" s="358"/>
      <c r="U309" s="358"/>
      <c r="V309" s="358"/>
      <c r="W309" s="358"/>
      <c r="X309" s="358"/>
      <c r="Y309" s="358"/>
      <c r="Z309" s="358"/>
      <c r="AA309" s="358"/>
      <c r="AB309" s="358"/>
      <c r="AC309" s="358"/>
    </row>
    <row r="310" spans="3:29" ht="14.25" customHeight="1">
      <c r="C310" s="694"/>
      <c r="D310" s="358"/>
      <c r="E310" s="358"/>
      <c r="F310" s="691"/>
      <c r="G310" s="691"/>
      <c r="H310" s="358"/>
      <c r="I310" s="358"/>
      <c r="K310" s="590"/>
      <c r="L310" s="358"/>
      <c r="N310" s="358"/>
      <c r="O310" s="358"/>
      <c r="Q310" s="358"/>
      <c r="R310" s="358"/>
      <c r="S310" s="358"/>
      <c r="T310" s="358"/>
      <c r="U310" s="358"/>
      <c r="V310" s="358"/>
      <c r="W310" s="358"/>
      <c r="X310" s="358"/>
      <c r="Y310" s="358"/>
      <c r="Z310" s="358"/>
      <c r="AA310" s="358"/>
      <c r="AB310" s="358"/>
      <c r="AC310" s="358"/>
    </row>
    <row r="311" spans="3:29" ht="14.25" customHeight="1">
      <c r="C311" s="694"/>
      <c r="D311" s="358"/>
      <c r="E311" s="358"/>
      <c r="F311" s="691"/>
      <c r="G311" s="691"/>
      <c r="H311" s="358"/>
      <c r="I311" s="358"/>
      <c r="K311" s="590"/>
      <c r="L311" s="358"/>
      <c r="N311" s="358"/>
      <c r="O311" s="358"/>
      <c r="Q311" s="358"/>
      <c r="R311" s="358"/>
      <c r="S311" s="358"/>
      <c r="T311" s="358"/>
      <c r="U311" s="358"/>
      <c r="V311" s="358"/>
      <c r="W311" s="358"/>
      <c r="X311" s="358"/>
      <c r="Y311" s="358"/>
      <c r="Z311" s="358"/>
      <c r="AA311" s="358"/>
      <c r="AB311" s="358"/>
      <c r="AC311" s="358"/>
    </row>
    <row r="312" spans="3:29" ht="14.25" customHeight="1">
      <c r="C312" s="694"/>
      <c r="D312" s="358"/>
      <c r="E312" s="358"/>
      <c r="F312" s="691"/>
      <c r="G312" s="691"/>
      <c r="H312" s="358"/>
      <c r="I312" s="358"/>
      <c r="K312" s="590"/>
      <c r="L312" s="358"/>
      <c r="N312" s="358"/>
      <c r="O312" s="358"/>
      <c r="Q312" s="358"/>
      <c r="R312" s="358"/>
      <c r="S312" s="358"/>
      <c r="T312" s="358"/>
      <c r="U312" s="358"/>
      <c r="V312" s="358"/>
      <c r="W312" s="358"/>
      <c r="X312" s="358"/>
      <c r="Y312" s="358"/>
      <c r="Z312" s="358"/>
      <c r="AA312" s="358"/>
      <c r="AB312" s="358"/>
      <c r="AC312" s="358"/>
    </row>
    <row r="313" spans="3:29" ht="14.25" customHeight="1">
      <c r="C313" s="694"/>
      <c r="D313" s="358"/>
      <c r="E313" s="358"/>
      <c r="F313" s="691"/>
      <c r="G313" s="691"/>
      <c r="H313" s="358"/>
      <c r="I313" s="358"/>
      <c r="K313" s="590"/>
      <c r="L313" s="358"/>
      <c r="N313" s="358"/>
      <c r="O313" s="358"/>
      <c r="Q313" s="358"/>
      <c r="R313" s="358"/>
      <c r="S313" s="358"/>
      <c r="T313" s="358"/>
      <c r="U313" s="358"/>
      <c r="V313" s="358"/>
      <c r="W313" s="358"/>
      <c r="X313" s="358"/>
      <c r="Y313" s="358"/>
      <c r="Z313" s="358"/>
      <c r="AA313" s="358"/>
      <c r="AB313" s="358"/>
      <c r="AC313" s="358"/>
    </row>
    <row r="314" spans="3:29" ht="14.25" customHeight="1">
      <c r="C314" s="694"/>
      <c r="D314" s="358"/>
      <c r="E314" s="358"/>
      <c r="F314" s="691"/>
      <c r="G314" s="691"/>
      <c r="H314" s="358"/>
      <c r="I314" s="358"/>
      <c r="K314" s="590"/>
      <c r="L314" s="358"/>
      <c r="N314" s="358"/>
      <c r="O314" s="358"/>
      <c r="Q314" s="358"/>
      <c r="R314" s="358"/>
      <c r="S314" s="358"/>
      <c r="T314" s="358"/>
      <c r="U314" s="358"/>
      <c r="V314" s="358"/>
      <c r="W314" s="358"/>
      <c r="X314" s="358"/>
      <c r="Y314" s="358"/>
      <c r="Z314" s="358"/>
      <c r="AA314" s="358"/>
      <c r="AB314" s="358"/>
      <c r="AC314" s="358"/>
    </row>
    <row r="315" spans="3:29" ht="14.25" customHeight="1">
      <c r="C315" s="694"/>
      <c r="D315" s="358"/>
      <c r="E315" s="358"/>
      <c r="F315" s="691"/>
      <c r="G315" s="691"/>
      <c r="H315" s="358"/>
      <c r="I315" s="358"/>
      <c r="K315" s="590"/>
      <c r="L315" s="358"/>
      <c r="N315" s="358"/>
      <c r="O315" s="358"/>
      <c r="Q315" s="358"/>
      <c r="R315" s="358"/>
      <c r="S315" s="358"/>
      <c r="T315" s="358"/>
      <c r="U315" s="358"/>
      <c r="V315" s="358"/>
      <c r="W315" s="358"/>
      <c r="X315" s="358"/>
      <c r="Y315" s="358"/>
      <c r="Z315" s="358"/>
      <c r="AA315" s="358"/>
      <c r="AB315" s="358"/>
      <c r="AC315" s="358"/>
    </row>
    <row r="316" spans="3:29" ht="14.25" customHeight="1">
      <c r="C316" s="694"/>
      <c r="D316" s="358"/>
      <c r="E316" s="358"/>
      <c r="F316" s="691"/>
      <c r="G316" s="691"/>
      <c r="H316" s="358"/>
      <c r="I316" s="358"/>
      <c r="K316" s="590"/>
      <c r="L316" s="358"/>
      <c r="N316" s="358"/>
      <c r="O316" s="358"/>
      <c r="Q316" s="358"/>
      <c r="R316" s="358"/>
      <c r="S316" s="358"/>
      <c r="T316" s="358"/>
      <c r="U316" s="358"/>
      <c r="V316" s="358"/>
      <c r="W316" s="358"/>
      <c r="X316" s="358"/>
      <c r="Y316" s="358"/>
      <c r="Z316" s="358"/>
      <c r="AA316" s="358"/>
      <c r="AB316" s="358"/>
      <c r="AC316" s="358"/>
    </row>
    <row r="317" spans="3:29" ht="14.25" customHeight="1">
      <c r="C317" s="694"/>
      <c r="D317" s="358"/>
      <c r="E317" s="358"/>
      <c r="F317" s="691"/>
      <c r="G317" s="691"/>
      <c r="H317" s="358"/>
      <c r="I317" s="358"/>
      <c r="K317" s="590"/>
      <c r="L317" s="358"/>
      <c r="N317" s="358"/>
      <c r="O317" s="358"/>
      <c r="Q317" s="358"/>
      <c r="R317" s="358"/>
      <c r="S317" s="358"/>
      <c r="T317" s="358"/>
      <c r="U317" s="358"/>
      <c r="V317" s="358"/>
      <c r="W317" s="358"/>
      <c r="X317" s="358"/>
      <c r="Y317" s="358"/>
      <c r="Z317" s="358"/>
      <c r="AA317" s="358"/>
      <c r="AB317" s="358"/>
      <c r="AC317" s="358"/>
    </row>
    <row r="318" spans="3:29" ht="14.25" customHeight="1">
      <c r="C318" s="694"/>
      <c r="D318" s="358"/>
      <c r="E318" s="358"/>
      <c r="F318" s="691"/>
      <c r="G318" s="691"/>
      <c r="H318" s="358"/>
      <c r="I318" s="358"/>
      <c r="K318" s="590"/>
      <c r="L318" s="358"/>
      <c r="N318" s="358"/>
      <c r="O318" s="358"/>
      <c r="Q318" s="358"/>
      <c r="R318" s="358"/>
      <c r="S318" s="358"/>
      <c r="T318" s="358"/>
      <c r="U318" s="358"/>
      <c r="V318" s="358"/>
      <c r="W318" s="358"/>
      <c r="X318" s="358"/>
      <c r="Y318" s="358"/>
      <c r="Z318" s="358"/>
      <c r="AA318" s="358"/>
      <c r="AB318" s="358"/>
      <c r="AC318" s="358"/>
    </row>
    <row r="319" spans="3:29" ht="14.25" customHeight="1">
      <c r="C319" s="694"/>
      <c r="D319" s="358"/>
      <c r="E319" s="358"/>
      <c r="F319" s="691"/>
      <c r="G319" s="691"/>
      <c r="H319" s="358"/>
      <c r="I319" s="358"/>
      <c r="K319" s="590"/>
      <c r="L319" s="358"/>
      <c r="N319" s="358"/>
      <c r="O319" s="358"/>
      <c r="Q319" s="358"/>
      <c r="R319" s="358"/>
      <c r="S319" s="358"/>
      <c r="T319" s="358"/>
      <c r="U319" s="358"/>
      <c r="V319" s="358"/>
      <c r="W319" s="358"/>
      <c r="X319" s="358"/>
      <c r="Y319" s="358"/>
      <c r="Z319" s="358"/>
      <c r="AA319" s="358"/>
      <c r="AB319" s="358"/>
      <c r="AC319" s="358"/>
    </row>
    <row r="320" spans="3:29" ht="14.25" customHeight="1">
      <c r="C320" s="694"/>
      <c r="D320" s="358"/>
      <c r="E320" s="358"/>
      <c r="F320" s="691"/>
      <c r="G320" s="691"/>
      <c r="H320" s="358"/>
      <c r="I320" s="358"/>
      <c r="K320" s="590"/>
      <c r="L320" s="358"/>
      <c r="N320" s="358"/>
      <c r="O320" s="358"/>
      <c r="Q320" s="358"/>
      <c r="R320" s="358"/>
      <c r="S320" s="358"/>
      <c r="T320" s="358"/>
      <c r="U320" s="358"/>
      <c r="V320" s="358"/>
      <c r="W320" s="358"/>
      <c r="X320" s="358"/>
      <c r="Y320" s="358"/>
      <c r="Z320" s="358"/>
      <c r="AA320" s="358"/>
      <c r="AB320" s="358"/>
      <c r="AC320" s="358"/>
    </row>
    <row r="321" spans="3:29" ht="14.25" customHeight="1">
      <c r="C321" s="694"/>
      <c r="D321" s="358"/>
      <c r="E321" s="358"/>
      <c r="F321" s="691"/>
      <c r="G321" s="691"/>
      <c r="H321" s="358"/>
      <c r="I321" s="358"/>
      <c r="K321" s="590"/>
      <c r="L321" s="358"/>
      <c r="N321" s="358"/>
      <c r="O321" s="358"/>
      <c r="Q321" s="358"/>
      <c r="R321" s="358"/>
      <c r="S321" s="358"/>
      <c r="T321" s="358"/>
      <c r="U321" s="358"/>
      <c r="V321" s="358"/>
      <c r="W321" s="358"/>
      <c r="X321" s="358"/>
      <c r="Y321" s="358"/>
      <c r="Z321" s="358"/>
      <c r="AA321" s="358"/>
      <c r="AB321" s="358"/>
      <c r="AC321" s="358"/>
    </row>
    <row r="322" spans="3:29" ht="14.25" customHeight="1">
      <c r="C322" s="694"/>
      <c r="D322" s="358"/>
      <c r="E322" s="358"/>
      <c r="F322" s="691"/>
      <c r="G322" s="691"/>
      <c r="H322" s="358"/>
      <c r="I322" s="358"/>
      <c r="K322" s="590"/>
      <c r="L322" s="358"/>
      <c r="N322" s="358"/>
      <c r="O322" s="358"/>
      <c r="Q322" s="358"/>
      <c r="R322" s="358"/>
      <c r="S322" s="358"/>
      <c r="T322" s="358"/>
      <c r="U322" s="358"/>
      <c r="V322" s="358"/>
      <c r="W322" s="358"/>
      <c r="X322" s="358"/>
      <c r="Y322" s="358"/>
      <c r="Z322" s="358"/>
      <c r="AA322" s="358"/>
      <c r="AB322" s="358"/>
      <c r="AC322" s="358"/>
    </row>
    <row r="323" spans="3:29" ht="14.25" customHeight="1">
      <c r="C323" s="694"/>
      <c r="D323" s="358"/>
      <c r="E323" s="358"/>
      <c r="F323" s="691"/>
      <c r="G323" s="691"/>
      <c r="H323" s="358"/>
      <c r="I323" s="358"/>
      <c r="K323" s="590"/>
      <c r="L323" s="358"/>
      <c r="N323" s="358"/>
      <c r="O323" s="358"/>
      <c r="Q323" s="358"/>
      <c r="R323" s="358"/>
      <c r="S323" s="358"/>
      <c r="T323" s="358"/>
      <c r="U323" s="358"/>
      <c r="V323" s="358"/>
      <c r="W323" s="358"/>
      <c r="X323" s="358"/>
      <c r="Y323" s="358"/>
      <c r="Z323" s="358"/>
      <c r="AA323" s="358"/>
      <c r="AB323" s="358"/>
      <c r="AC323" s="358"/>
    </row>
    <row r="324" spans="3:29" ht="14.25" customHeight="1">
      <c r="C324" s="694"/>
      <c r="D324" s="358"/>
      <c r="E324" s="358"/>
      <c r="F324" s="691"/>
      <c r="G324" s="691"/>
      <c r="H324" s="358"/>
      <c r="I324" s="358"/>
      <c r="K324" s="590"/>
      <c r="L324" s="358"/>
      <c r="N324" s="358"/>
      <c r="O324" s="358"/>
      <c r="Q324" s="358"/>
      <c r="R324" s="358"/>
      <c r="S324" s="358"/>
      <c r="T324" s="358"/>
      <c r="U324" s="358"/>
      <c r="V324" s="358"/>
      <c r="W324" s="358"/>
      <c r="X324" s="358"/>
      <c r="Y324" s="358"/>
      <c r="Z324" s="358"/>
      <c r="AA324" s="358"/>
      <c r="AB324" s="358"/>
      <c r="AC324" s="358"/>
    </row>
    <row r="325" spans="3:29" ht="14.25" customHeight="1">
      <c r="C325" s="694"/>
      <c r="D325" s="358"/>
      <c r="E325" s="358"/>
      <c r="F325" s="691"/>
      <c r="G325" s="691"/>
      <c r="H325" s="358"/>
      <c r="I325" s="358"/>
      <c r="K325" s="590"/>
      <c r="L325" s="358"/>
      <c r="N325" s="358"/>
      <c r="O325" s="358"/>
      <c r="Q325" s="358"/>
      <c r="R325" s="358"/>
      <c r="S325" s="358"/>
      <c r="T325" s="358"/>
      <c r="U325" s="358"/>
      <c r="V325" s="358"/>
      <c r="W325" s="358"/>
      <c r="X325" s="358"/>
      <c r="Y325" s="358"/>
      <c r="Z325" s="358"/>
      <c r="AA325" s="358"/>
      <c r="AB325" s="358"/>
      <c r="AC325" s="358"/>
    </row>
    <row r="326" spans="3:29" ht="14.25" customHeight="1">
      <c r="C326" s="694"/>
      <c r="D326" s="358"/>
      <c r="E326" s="358"/>
      <c r="F326" s="691"/>
      <c r="G326" s="691"/>
      <c r="H326" s="358"/>
      <c r="I326" s="358"/>
      <c r="K326" s="590"/>
      <c r="L326" s="358"/>
      <c r="N326" s="358"/>
      <c r="O326" s="358"/>
      <c r="Q326" s="358"/>
      <c r="R326" s="358"/>
      <c r="S326" s="358"/>
      <c r="T326" s="358"/>
      <c r="U326" s="358"/>
      <c r="V326" s="358"/>
      <c r="W326" s="358"/>
      <c r="X326" s="358"/>
      <c r="Y326" s="358"/>
      <c r="Z326" s="358"/>
      <c r="AA326" s="358"/>
      <c r="AB326" s="358"/>
      <c r="AC326" s="358"/>
    </row>
    <row r="327" spans="3:29" ht="14.25" customHeight="1">
      <c r="C327" s="694"/>
      <c r="D327" s="358"/>
      <c r="E327" s="358"/>
      <c r="F327" s="691"/>
      <c r="G327" s="691"/>
      <c r="H327" s="358"/>
      <c r="I327" s="358"/>
      <c r="K327" s="590"/>
      <c r="L327" s="358"/>
      <c r="N327" s="358"/>
      <c r="O327" s="358"/>
      <c r="Q327" s="358"/>
      <c r="R327" s="358"/>
      <c r="S327" s="358"/>
      <c r="T327" s="358"/>
      <c r="U327" s="358"/>
      <c r="V327" s="358"/>
      <c r="W327" s="358"/>
      <c r="X327" s="358"/>
      <c r="Y327" s="358"/>
      <c r="Z327" s="358"/>
      <c r="AA327" s="358"/>
      <c r="AB327" s="358"/>
      <c r="AC327" s="358"/>
    </row>
    <row r="328" spans="3:29" ht="14.25" customHeight="1">
      <c r="C328" s="694"/>
      <c r="D328" s="358"/>
      <c r="E328" s="358"/>
      <c r="F328" s="691"/>
      <c r="G328" s="691"/>
      <c r="H328" s="358"/>
      <c r="I328" s="358"/>
      <c r="K328" s="590"/>
      <c r="L328" s="358"/>
      <c r="N328" s="358"/>
      <c r="O328" s="358"/>
      <c r="Q328" s="358"/>
      <c r="R328" s="358"/>
      <c r="S328" s="358"/>
      <c r="T328" s="358"/>
      <c r="U328" s="358"/>
      <c r="V328" s="358"/>
      <c r="W328" s="358"/>
      <c r="X328" s="358"/>
      <c r="Y328" s="358"/>
      <c r="Z328" s="358"/>
      <c r="AA328" s="358"/>
      <c r="AB328" s="358"/>
      <c r="AC328" s="358"/>
    </row>
    <row r="329" spans="3:29" ht="14.25" customHeight="1">
      <c r="C329" s="694"/>
      <c r="D329" s="358"/>
      <c r="E329" s="358"/>
      <c r="F329" s="691"/>
      <c r="G329" s="691"/>
      <c r="H329" s="358"/>
      <c r="I329" s="358"/>
      <c r="K329" s="590"/>
      <c r="L329" s="358"/>
      <c r="N329" s="358"/>
      <c r="O329" s="358"/>
      <c r="Q329" s="358"/>
      <c r="R329" s="358"/>
      <c r="S329" s="358"/>
      <c r="T329" s="358"/>
      <c r="U329" s="358"/>
      <c r="V329" s="358"/>
      <c r="W329" s="358"/>
      <c r="X329" s="358"/>
      <c r="Y329" s="358"/>
      <c r="Z329" s="358"/>
      <c r="AA329" s="358"/>
      <c r="AB329" s="358"/>
      <c r="AC329" s="358"/>
    </row>
    <row r="330" spans="3:29" ht="14.25" customHeight="1">
      <c r="C330" s="694"/>
      <c r="D330" s="358"/>
      <c r="E330" s="358"/>
      <c r="F330" s="691"/>
      <c r="G330" s="691"/>
      <c r="H330" s="358"/>
      <c r="I330" s="358"/>
      <c r="K330" s="590"/>
      <c r="L330" s="358"/>
      <c r="N330" s="358"/>
      <c r="O330" s="358"/>
      <c r="Q330" s="358"/>
      <c r="R330" s="358"/>
      <c r="S330" s="358"/>
      <c r="T330" s="358"/>
      <c r="U330" s="358"/>
      <c r="V330" s="358"/>
      <c r="W330" s="358"/>
      <c r="X330" s="358"/>
      <c r="Y330" s="358"/>
      <c r="Z330" s="358"/>
      <c r="AA330" s="358"/>
      <c r="AB330" s="358"/>
      <c r="AC330" s="358"/>
    </row>
    <row r="331" spans="3:29" ht="14.25" customHeight="1">
      <c r="C331" s="694"/>
      <c r="D331" s="358"/>
      <c r="E331" s="358"/>
      <c r="F331" s="691"/>
      <c r="G331" s="691"/>
      <c r="H331" s="358"/>
      <c r="I331" s="358"/>
      <c r="K331" s="590"/>
      <c r="L331" s="358"/>
      <c r="N331" s="358"/>
      <c r="O331" s="358"/>
      <c r="Q331" s="358"/>
      <c r="R331" s="358"/>
      <c r="S331" s="358"/>
      <c r="T331" s="358"/>
      <c r="U331" s="358"/>
      <c r="V331" s="358"/>
      <c r="W331" s="358"/>
      <c r="X331" s="358"/>
      <c r="Y331" s="358"/>
      <c r="Z331" s="358"/>
      <c r="AA331" s="358"/>
      <c r="AB331" s="358"/>
      <c r="AC331" s="358"/>
    </row>
    <row r="332" spans="3:29" ht="14.25" customHeight="1">
      <c r="C332" s="694"/>
      <c r="D332" s="358"/>
      <c r="E332" s="358"/>
      <c r="F332" s="691"/>
      <c r="G332" s="691"/>
      <c r="H332" s="358"/>
      <c r="I332" s="358"/>
      <c r="K332" s="590"/>
      <c r="L332" s="358"/>
      <c r="N332" s="358"/>
      <c r="O332" s="358"/>
      <c r="Q332" s="358"/>
      <c r="R332" s="358"/>
      <c r="S332" s="358"/>
      <c r="T332" s="358"/>
      <c r="U332" s="358"/>
      <c r="V332" s="358"/>
      <c r="W332" s="358"/>
      <c r="X332" s="358"/>
      <c r="Y332" s="358"/>
      <c r="Z332" s="358"/>
      <c r="AA332" s="358"/>
      <c r="AB332" s="358"/>
      <c r="AC332" s="358"/>
    </row>
    <row r="333" spans="3:29" ht="14.25" customHeight="1">
      <c r="C333" s="694"/>
      <c r="D333" s="358"/>
      <c r="E333" s="358"/>
      <c r="F333" s="691"/>
      <c r="G333" s="691"/>
      <c r="H333" s="358"/>
      <c r="I333" s="358"/>
      <c r="K333" s="590"/>
      <c r="L333" s="358"/>
      <c r="N333" s="358"/>
      <c r="O333" s="358"/>
      <c r="Q333" s="358"/>
      <c r="R333" s="358"/>
      <c r="S333" s="358"/>
      <c r="T333" s="358"/>
      <c r="U333" s="358"/>
      <c r="V333" s="358"/>
      <c r="W333" s="358"/>
      <c r="X333" s="358"/>
      <c r="Y333" s="358"/>
      <c r="Z333" s="358"/>
      <c r="AA333" s="358"/>
      <c r="AB333" s="358"/>
      <c r="AC333" s="358"/>
    </row>
    <row r="334" spans="3:29" ht="14.25" customHeight="1">
      <c r="C334" s="694"/>
      <c r="D334" s="358"/>
      <c r="E334" s="358"/>
      <c r="F334" s="691"/>
      <c r="G334" s="691"/>
      <c r="H334" s="358"/>
      <c r="I334" s="358"/>
      <c r="K334" s="590"/>
      <c r="L334" s="358"/>
      <c r="N334" s="358"/>
      <c r="O334" s="358"/>
      <c r="Q334" s="358"/>
      <c r="R334" s="358"/>
      <c r="S334" s="358"/>
      <c r="T334" s="358"/>
      <c r="U334" s="358"/>
      <c r="V334" s="358"/>
      <c r="W334" s="358"/>
      <c r="X334" s="358"/>
      <c r="Y334" s="358"/>
      <c r="Z334" s="358"/>
      <c r="AA334" s="358"/>
      <c r="AB334" s="358"/>
      <c r="AC334" s="358"/>
    </row>
    <row r="335" spans="3:29" ht="14.25" customHeight="1">
      <c r="C335" s="694"/>
      <c r="D335" s="358"/>
      <c r="E335" s="358"/>
      <c r="F335" s="691"/>
      <c r="G335" s="691"/>
      <c r="H335" s="358"/>
      <c r="I335" s="358"/>
      <c r="K335" s="590"/>
      <c r="L335" s="358"/>
      <c r="N335" s="358"/>
      <c r="O335" s="358"/>
      <c r="Q335" s="358"/>
      <c r="R335" s="358"/>
      <c r="S335" s="358"/>
      <c r="T335" s="358"/>
      <c r="U335" s="358"/>
      <c r="V335" s="358"/>
      <c r="W335" s="358"/>
      <c r="X335" s="358"/>
      <c r="Y335" s="358"/>
      <c r="Z335" s="358"/>
      <c r="AA335" s="358"/>
      <c r="AB335" s="358"/>
      <c r="AC335" s="358"/>
    </row>
    <row r="336" spans="3:29" ht="14.25" customHeight="1">
      <c r="C336" s="694"/>
      <c r="D336" s="358"/>
      <c r="E336" s="358"/>
      <c r="F336" s="691"/>
      <c r="G336" s="691"/>
      <c r="H336" s="358"/>
      <c r="I336" s="358"/>
      <c r="K336" s="590"/>
      <c r="L336" s="358"/>
      <c r="N336" s="358"/>
      <c r="O336" s="358"/>
      <c r="Q336" s="358"/>
      <c r="R336" s="358"/>
      <c r="S336" s="358"/>
      <c r="T336" s="358"/>
      <c r="U336" s="358"/>
      <c r="V336" s="358"/>
      <c r="W336" s="358"/>
      <c r="X336" s="358"/>
      <c r="Y336" s="358"/>
      <c r="Z336" s="358"/>
      <c r="AA336" s="358"/>
      <c r="AB336" s="358"/>
      <c r="AC336" s="358"/>
    </row>
    <row r="337" spans="3:29" ht="14.25" customHeight="1">
      <c r="C337" s="694"/>
      <c r="D337" s="358"/>
      <c r="E337" s="358"/>
      <c r="F337" s="691"/>
      <c r="G337" s="691"/>
      <c r="H337" s="358"/>
      <c r="I337" s="358"/>
      <c r="K337" s="590"/>
      <c r="L337" s="358"/>
      <c r="N337" s="358"/>
      <c r="O337" s="358"/>
      <c r="Q337" s="358"/>
      <c r="R337" s="358"/>
      <c r="S337" s="358"/>
      <c r="T337" s="358"/>
      <c r="U337" s="358"/>
      <c r="V337" s="358"/>
      <c r="W337" s="358"/>
      <c r="X337" s="358"/>
      <c r="Y337" s="358"/>
      <c r="Z337" s="358"/>
      <c r="AA337" s="358"/>
      <c r="AB337" s="358"/>
      <c r="AC337" s="358"/>
    </row>
    <row r="338" spans="3:29" ht="14.25" customHeight="1">
      <c r="C338" s="694"/>
      <c r="D338" s="358"/>
      <c r="E338" s="358"/>
      <c r="F338" s="691"/>
      <c r="G338" s="691"/>
      <c r="H338" s="358"/>
      <c r="I338" s="358"/>
      <c r="K338" s="590"/>
      <c r="L338" s="358"/>
      <c r="N338" s="358"/>
      <c r="O338" s="358"/>
      <c r="Q338" s="358"/>
      <c r="R338" s="358"/>
      <c r="S338" s="358"/>
      <c r="T338" s="358"/>
      <c r="U338" s="358"/>
      <c r="V338" s="358"/>
      <c r="W338" s="358"/>
      <c r="X338" s="358"/>
      <c r="Y338" s="358"/>
      <c r="Z338" s="358"/>
      <c r="AA338" s="358"/>
      <c r="AB338" s="358"/>
      <c r="AC338" s="358"/>
    </row>
    <row r="339" spans="3:29" ht="14.25" customHeight="1">
      <c r="C339" s="694"/>
      <c r="D339" s="358"/>
      <c r="E339" s="358"/>
      <c r="F339" s="691"/>
      <c r="G339" s="691"/>
      <c r="H339" s="358"/>
      <c r="I339" s="358"/>
      <c r="K339" s="590"/>
      <c r="L339" s="358"/>
      <c r="N339" s="358"/>
      <c r="O339" s="358"/>
      <c r="Q339" s="358"/>
      <c r="R339" s="358"/>
      <c r="S339" s="358"/>
      <c r="T339" s="358"/>
      <c r="U339" s="358"/>
      <c r="V339" s="358"/>
      <c r="W339" s="358"/>
      <c r="X339" s="358"/>
      <c r="Y339" s="358"/>
      <c r="Z339" s="358"/>
      <c r="AA339" s="358"/>
      <c r="AB339" s="358"/>
      <c r="AC339" s="358"/>
    </row>
    <row r="340" spans="3:29" ht="14.25" customHeight="1">
      <c r="C340" s="694"/>
      <c r="D340" s="358"/>
      <c r="E340" s="358"/>
      <c r="F340" s="691"/>
      <c r="G340" s="691"/>
      <c r="H340" s="358"/>
      <c r="I340" s="358"/>
      <c r="K340" s="590"/>
      <c r="L340" s="358"/>
      <c r="N340" s="358"/>
      <c r="O340" s="358"/>
      <c r="Q340" s="358"/>
      <c r="R340" s="358"/>
      <c r="S340" s="358"/>
      <c r="T340" s="358"/>
      <c r="U340" s="358"/>
      <c r="V340" s="358"/>
      <c r="W340" s="358"/>
      <c r="X340" s="358"/>
      <c r="Y340" s="358"/>
      <c r="Z340" s="358"/>
      <c r="AA340" s="358"/>
      <c r="AB340" s="358"/>
      <c r="AC340" s="358"/>
    </row>
    <row r="341" spans="3:29" ht="14.25" customHeight="1">
      <c r="C341" s="694"/>
      <c r="D341" s="358"/>
      <c r="E341" s="358"/>
      <c r="F341" s="691"/>
      <c r="G341" s="691"/>
      <c r="H341" s="358"/>
      <c r="I341" s="358"/>
      <c r="K341" s="590"/>
      <c r="L341" s="358"/>
      <c r="N341" s="358"/>
      <c r="O341" s="358"/>
      <c r="Q341" s="358"/>
      <c r="R341" s="358"/>
      <c r="S341" s="358"/>
      <c r="T341" s="358"/>
      <c r="U341" s="358"/>
      <c r="V341" s="358"/>
      <c r="W341" s="358"/>
      <c r="X341" s="358"/>
      <c r="Y341" s="358"/>
      <c r="Z341" s="358"/>
      <c r="AA341" s="358"/>
      <c r="AB341" s="358"/>
      <c r="AC341" s="358"/>
    </row>
    <row r="342" spans="3:29" ht="14.25" customHeight="1">
      <c r="C342" s="694"/>
      <c r="D342" s="358"/>
      <c r="E342" s="358"/>
      <c r="F342" s="691"/>
      <c r="G342" s="691"/>
      <c r="H342" s="358"/>
      <c r="I342" s="358"/>
      <c r="K342" s="590"/>
      <c r="L342" s="358"/>
      <c r="N342" s="358"/>
      <c r="O342" s="358"/>
      <c r="Q342" s="358"/>
      <c r="R342" s="358"/>
      <c r="S342" s="358"/>
      <c r="T342" s="358"/>
      <c r="U342" s="358"/>
      <c r="V342" s="358"/>
      <c r="W342" s="358"/>
      <c r="X342" s="358"/>
      <c r="Y342" s="358"/>
      <c r="Z342" s="358"/>
      <c r="AA342" s="358"/>
      <c r="AB342" s="358"/>
      <c r="AC342" s="358"/>
    </row>
    <row r="343" spans="3:29" ht="14.25" customHeight="1">
      <c r="C343" s="694"/>
      <c r="D343" s="358"/>
      <c r="E343" s="358"/>
      <c r="F343" s="691"/>
      <c r="G343" s="691"/>
      <c r="H343" s="358"/>
      <c r="I343" s="358"/>
      <c r="K343" s="590"/>
      <c r="L343" s="358"/>
      <c r="N343" s="358"/>
      <c r="O343" s="358"/>
      <c r="Q343" s="358"/>
      <c r="R343" s="358"/>
      <c r="S343" s="358"/>
      <c r="T343" s="358"/>
      <c r="U343" s="358"/>
      <c r="V343" s="358"/>
      <c r="W343" s="358"/>
      <c r="X343" s="358"/>
      <c r="Y343" s="358"/>
      <c r="Z343" s="358"/>
      <c r="AA343" s="358"/>
      <c r="AB343" s="358"/>
      <c r="AC343" s="358"/>
    </row>
    <row r="344" spans="3:29" ht="14.25" customHeight="1">
      <c r="C344" s="694"/>
      <c r="D344" s="358"/>
      <c r="E344" s="358"/>
      <c r="F344" s="691"/>
      <c r="G344" s="691"/>
      <c r="H344" s="358"/>
      <c r="I344" s="358"/>
      <c r="K344" s="590"/>
      <c r="L344" s="358"/>
      <c r="N344" s="358"/>
      <c r="O344" s="358"/>
      <c r="Q344" s="358"/>
      <c r="R344" s="358"/>
      <c r="S344" s="358"/>
      <c r="T344" s="358"/>
      <c r="U344" s="358"/>
      <c r="V344" s="358"/>
      <c r="W344" s="358"/>
      <c r="X344" s="358"/>
      <c r="Y344" s="358"/>
      <c r="Z344" s="358"/>
      <c r="AA344" s="358"/>
      <c r="AB344" s="358"/>
      <c r="AC344" s="358"/>
    </row>
    <row r="345" spans="3:29" ht="14.25" customHeight="1">
      <c r="C345" s="694"/>
      <c r="D345" s="358"/>
      <c r="E345" s="358"/>
      <c r="F345" s="691"/>
      <c r="G345" s="691"/>
      <c r="H345" s="358"/>
      <c r="I345" s="358"/>
      <c r="K345" s="590"/>
      <c r="L345" s="358"/>
      <c r="N345" s="358"/>
      <c r="O345" s="358"/>
      <c r="Q345" s="358"/>
      <c r="R345" s="358"/>
      <c r="S345" s="358"/>
      <c r="T345" s="358"/>
      <c r="U345" s="358"/>
      <c r="V345" s="358"/>
      <c r="W345" s="358"/>
      <c r="X345" s="358"/>
      <c r="Y345" s="358"/>
      <c r="Z345" s="358"/>
      <c r="AA345" s="358"/>
      <c r="AB345" s="358"/>
      <c r="AC345" s="358"/>
    </row>
    <row r="346" spans="3:29" ht="14.25" customHeight="1">
      <c r="C346" s="694"/>
      <c r="D346" s="358"/>
      <c r="E346" s="358"/>
      <c r="F346" s="691"/>
      <c r="G346" s="691"/>
      <c r="H346" s="358"/>
      <c r="I346" s="358"/>
      <c r="K346" s="590"/>
      <c r="L346" s="358"/>
      <c r="N346" s="358"/>
      <c r="O346" s="358"/>
      <c r="Q346" s="358"/>
      <c r="R346" s="358"/>
      <c r="S346" s="358"/>
      <c r="T346" s="358"/>
      <c r="U346" s="358"/>
      <c r="V346" s="358"/>
      <c r="W346" s="358"/>
      <c r="X346" s="358"/>
      <c r="Y346" s="358"/>
      <c r="Z346" s="358"/>
      <c r="AA346" s="358"/>
      <c r="AB346" s="358"/>
      <c r="AC346" s="358"/>
    </row>
    <row r="347" spans="3:29" ht="14.25" customHeight="1">
      <c r="C347" s="694"/>
      <c r="D347" s="358"/>
      <c r="E347" s="358"/>
      <c r="F347" s="691"/>
      <c r="G347" s="691"/>
      <c r="H347" s="358"/>
      <c r="I347" s="358"/>
      <c r="K347" s="590"/>
      <c r="L347" s="358"/>
      <c r="N347" s="358"/>
      <c r="O347" s="358"/>
      <c r="Q347" s="358"/>
      <c r="R347" s="358"/>
      <c r="S347" s="358"/>
      <c r="T347" s="358"/>
      <c r="U347" s="358"/>
      <c r="V347" s="358"/>
      <c r="W347" s="358"/>
      <c r="X347" s="358"/>
      <c r="Y347" s="358"/>
      <c r="Z347" s="358"/>
      <c r="AA347" s="358"/>
      <c r="AB347" s="358"/>
      <c r="AC347" s="358"/>
    </row>
    <row r="348" spans="3:29" ht="14.25" customHeight="1">
      <c r="C348" s="694"/>
      <c r="D348" s="358"/>
      <c r="E348" s="358"/>
      <c r="F348" s="691"/>
      <c r="G348" s="691"/>
      <c r="H348" s="358"/>
      <c r="I348" s="358"/>
      <c r="K348" s="590"/>
      <c r="L348" s="358"/>
      <c r="N348" s="358"/>
      <c r="O348" s="358"/>
      <c r="Q348" s="358"/>
      <c r="R348" s="358"/>
      <c r="S348" s="358"/>
      <c r="T348" s="358"/>
      <c r="U348" s="358"/>
      <c r="V348" s="358"/>
      <c r="W348" s="358"/>
      <c r="X348" s="358"/>
      <c r="Y348" s="358"/>
      <c r="Z348" s="358"/>
      <c r="AA348" s="358"/>
      <c r="AB348" s="358"/>
      <c r="AC348" s="358"/>
    </row>
    <row r="349" spans="3:29" ht="14.25" customHeight="1">
      <c r="C349" s="694"/>
      <c r="D349" s="358"/>
      <c r="E349" s="358"/>
      <c r="F349" s="691"/>
      <c r="G349" s="691"/>
      <c r="H349" s="358"/>
      <c r="I349" s="358"/>
      <c r="K349" s="590"/>
      <c r="L349" s="358"/>
      <c r="N349" s="358"/>
      <c r="O349" s="358"/>
      <c r="Q349" s="358"/>
      <c r="R349" s="358"/>
      <c r="S349" s="358"/>
      <c r="T349" s="358"/>
      <c r="U349" s="358"/>
      <c r="V349" s="358"/>
      <c r="W349" s="358"/>
      <c r="X349" s="358"/>
      <c r="Y349" s="358"/>
      <c r="Z349" s="358"/>
      <c r="AA349" s="358"/>
      <c r="AB349" s="358"/>
      <c r="AC349" s="358"/>
    </row>
    <row r="350" spans="3:29" ht="14.25" customHeight="1">
      <c r="C350" s="694"/>
      <c r="D350" s="358"/>
      <c r="E350" s="358"/>
      <c r="F350" s="691"/>
      <c r="G350" s="691"/>
      <c r="H350" s="358"/>
      <c r="I350" s="358"/>
      <c r="K350" s="590"/>
      <c r="L350" s="358"/>
      <c r="N350" s="358"/>
      <c r="O350" s="358"/>
      <c r="Q350" s="358"/>
      <c r="R350" s="358"/>
      <c r="S350" s="358"/>
      <c r="T350" s="358"/>
      <c r="U350" s="358"/>
      <c r="V350" s="358"/>
      <c r="W350" s="358"/>
      <c r="X350" s="358"/>
      <c r="Y350" s="358"/>
      <c r="Z350" s="358"/>
      <c r="AA350" s="358"/>
      <c r="AB350" s="358"/>
      <c r="AC350" s="358"/>
    </row>
    <row r="351" spans="3:29" ht="14.25" customHeight="1">
      <c r="C351" s="694"/>
      <c r="D351" s="358"/>
      <c r="E351" s="358"/>
      <c r="F351" s="691"/>
      <c r="G351" s="691"/>
      <c r="H351" s="358"/>
      <c r="I351" s="358"/>
      <c r="K351" s="590"/>
      <c r="L351" s="358"/>
      <c r="N351" s="358"/>
      <c r="O351" s="358"/>
      <c r="Q351" s="358"/>
      <c r="R351" s="358"/>
      <c r="S351" s="358"/>
      <c r="T351" s="358"/>
      <c r="U351" s="358"/>
      <c r="V351" s="358"/>
      <c r="W351" s="358"/>
      <c r="X351" s="358"/>
      <c r="Y351" s="358"/>
      <c r="Z351" s="358"/>
      <c r="AA351" s="358"/>
      <c r="AB351" s="358"/>
      <c r="AC351" s="358"/>
    </row>
    <row r="352" spans="3:29" ht="14.25" customHeight="1">
      <c r="C352" s="694"/>
      <c r="D352" s="358"/>
      <c r="E352" s="358"/>
      <c r="F352" s="691"/>
      <c r="G352" s="691"/>
      <c r="H352" s="358"/>
      <c r="I352" s="358"/>
      <c r="K352" s="590"/>
      <c r="L352" s="358"/>
      <c r="N352" s="358"/>
      <c r="O352" s="358"/>
      <c r="Q352" s="358"/>
      <c r="R352" s="358"/>
      <c r="S352" s="358"/>
      <c r="T352" s="358"/>
      <c r="U352" s="358"/>
      <c r="V352" s="358"/>
      <c r="W352" s="358"/>
      <c r="X352" s="358"/>
      <c r="Y352" s="358"/>
      <c r="Z352" s="358"/>
      <c r="AA352" s="358"/>
      <c r="AB352" s="358"/>
      <c r="AC352" s="358"/>
    </row>
    <row r="353" spans="3:29" ht="14.25" customHeight="1">
      <c r="C353" s="694"/>
      <c r="D353" s="358"/>
      <c r="E353" s="358"/>
      <c r="F353" s="691"/>
      <c r="G353" s="691"/>
      <c r="H353" s="358"/>
      <c r="I353" s="358"/>
      <c r="K353" s="590"/>
      <c r="L353" s="358"/>
      <c r="N353" s="358"/>
      <c r="O353" s="358"/>
      <c r="Q353" s="358"/>
      <c r="R353" s="358"/>
      <c r="S353" s="358"/>
      <c r="T353" s="358"/>
      <c r="U353" s="358"/>
      <c r="V353" s="358"/>
      <c r="W353" s="358"/>
      <c r="X353" s="358"/>
      <c r="Y353" s="358"/>
      <c r="Z353" s="358"/>
      <c r="AA353" s="358"/>
      <c r="AB353" s="358"/>
      <c r="AC353" s="358"/>
    </row>
    <row r="354" spans="3:29" ht="14.25" customHeight="1">
      <c r="C354" s="694"/>
      <c r="D354" s="358"/>
      <c r="E354" s="358"/>
      <c r="F354" s="691"/>
      <c r="G354" s="691"/>
      <c r="H354" s="358"/>
      <c r="I354" s="358"/>
      <c r="K354" s="590"/>
      <c r="L354" s="358"/>
      <c r="N354" s="358"/>
      <c r="O354" s="358"/>
      <c r="Q354" s="358"/>
      <c r="R354" s="358"/>
      <c r="S354" s="358"/>
      <c r="T354" s="358"/>
      <c r="U354" s="358"/>
      <c r="V354" s="358"/>
      <c r="W354" s="358"/>
      <c r="X354" s="358"/>
      <c r="Y354" s="358"/>
      <c r="Z354" s="358"/>
      <c r="AA354" s="358"/>
      <c r="AB354" s="358"/>
      <c r="AC354" s="358"/>
    </row>
    <row r="355" spans="3:29" ht="14.25" customHeight="1">
      <c r="C355" s="694"/>
      <c r="D355" s="358"/>
      <c r="E355" s="358"/>
      <c r="F355" s="691"/>
      <c r="G355" s="691"/>
      <c r="H355" s="358"/>
      <c r="I355" s="358"/>
      <c r="K355" s="590"/>
      <c r="L355" s="358"/>
      <c r="N355" s="358"/>
      <c r="O355" s="358"/>
      <c r="Q355" s="358"/>
      <c r="R355" s="358"/>
      <c r="S355" s="358"/>
      <c r="T355" s="358"/>
      <c r="U355" s="358"/>
      <c r="V355" s="358"/>
      <c r="W355" s="358"/>
      <c r="X355" s="358"/>
      <c r="Y355" s="358"/>
      <c r="Z355" s="358"/>
      <c r="AA355" s="358"/>
      <c r="AB355" s="358"/>
      <c r="AC355" s="358"/>
    </row>
    <row r="356" spans="3:29" ht="14.25" customHeight="1">
      <c r="C356" s="694"/>
      <c r="D356" s="358"/>
      <c r="E356" s="358"/>
      <c r="F356" s="691"/>
      <c r="G356" s="691"/>
      <c r="H356" s="358"/>
      <c r="I356" s="358"/>
      <c r="K356" s="590"/>
      <c r="L356" s="358"/>
      <c r="N356" s="358"/>
      <c r="O356" s="358"/>
      <c r="Q356" s="358"/>
      <c r="R356" s="358"/>
      <c r="S356" s="358"/>
      <c r="T356" s="358"/>
      <c r="U356" s="358"/>
      <c r="V356" s="358"/>
      <c r="W356" s="358"/>
      <c r="X356" s="358"/>
      <c r="Y356" s="358"/>
      <c r="Z356" s="358"/>
      <c r="AA356" s="358"/>
      <c r="AB356" s="358"/>
      <c r="AC356" s="358"/>
    </row>
    <row r="357" spans="3:29" ht="14.25" customHeight="1">
      <c r="C357" s="694"/>
      <c r="D357" s="358"/>
      <c r="E357" s="358"/>
      <c r="F357" s="691"/>
      <c r="G357" s="691"/>
      <c r="H357" s="358"/>
      <c r="I357" s="358"/>
      <c r="K357" s="590"/>
      <c r="L357" s="358"/>
      <c r="N357" s="358"/>
      <c r="O357" s="358"/>
      <c r="Q357" s="358"/>
      <c r="R357" s="358"/>
      <c r="S357" s="358"/>
      <c r="T357" s="358"/>
      <c r="U357" s="358"/>
      <c r="V357" s="358"/>
      <c r="W357" s="358"/>
      <c r="X357" s="358"/>
      <c r="Y357" s="358"/>
      <c r="Z357" s="358"/>
      <c r="AA357" s="358"/>
      <c r="AB357" s="358"/>
      <c r="AC357" s="358"/>
    </row>
    <row r="358" spans="3:29" ht="14.25" customHeight="1">
      <c r="C358" s="694"/>
      <c r="D358" s="358"/>
      <c r="E358" s="358"/>
      <c r="F358" s="691"/>
      <c r="G358" s="691"/>
      <c r="H358" s="358"/>
      <c r="I358" s="358"/>
      <c r="K358" s="590"/>
      <c r="L358" s="358"/>
      <c r="N358" s="358"/>
      <c r="O358" s="358"/>
      <c r="Q358" s="358"/>
      <c r="R358" s="358"/>
      <c r="S358" s="358"/>
      <c r="T358" s="358"/>
      <c r="U358" s="358"/>
      <c r="V358" s="358"/>
      <c r="W358" s="358"/>
      <c r="X358" s="358"/>
      <c r="Y358" s="358"/>
      <c r="Z358" s="358"/>
      <c r="AA358" s="358"/>
      <c r="AB358" s="358"/>
      <c r="AC358" s="358"/>
    </row>
    <row r="359" spans="3:29" ht="14.25" customHeight="1">
      <c r="C359" s="694"/>
      <c r="D359" s="358"/>
      <c r="E359" s="358"/>
      <c r="F359" s="691"/>
      <c r="G359" s="691"/>
      <c r="H359" s="358"/>
      <c r="I359" s="358"/>
      <c r="K359" s="590"/>
      <c r="L359" s="358"/>
      <c r="N359" s="358"/>
      <c r="O359" s="358"/>
      <c r="Q359" s="358"/>
      <c r="R359" s="358"/>
      <c r="S359" s="358"/>
      <c r="T359" s="358"/>
      <c r="U359" s="358"/>
      <c r="V359" s="358"/>
      <c r="W359" s="358"/>
      <c r="X359" s="358"/>
      <c r="Y359" s="358"/>
      <c r="Z359" s="358"/>
      <c r="AA359" s="358"/>
      <c r="AB359" s="358"/>
      <c r="AC359" s="358"/>
    </row>
    <row r="360" spans="3:29" ht="14.25" customHeight="1">
      <c r="C360" s="694"/>
      <c r="D360" s="358"/>
      <c r="E360" s="358"/>
      <c r="F360" s="691"/>
      <c r="G360" s="691"/>
      <c r="H360" s="358"/>
      <c r="I360" s="358"/>
      <c r="K360" s="590"/>
      <c r="L360" s="358"/>
      <c r="N360" s="358"/>
      <c r="O360" s="358"/>
      <c r="Q360" s="358"/>
      <c r="R360" s="358"/>
      <c r="S360" s="358"/>
      <c r="T360" s="358"/>
      <c r="U360" s="358"/>
      <c r="V360" s="358"/>
      <c r="W360" s="358"/>
      <c r="X360" s="358"/>
      <c r="Y360" s="358"/>
      <c r="Z360" s="358"/>
      <c r="AA360" s="358"/>
      <c r="AB360" s="358"/>
      <c r="AC360" s="358"/>
    </row>
    <row r="361" spans="3:29" ht="14.25" customHeight="1">
      <c r="C361" s="694"/>
      <c r="D361" s="358"/>
      <c r="E361" s="358"/>
      <c r="F361" s="691"/>
      <c r="G361" s="691"/>
      <c r="H361" s="358"/>
      <c r="I361" s="358"/>
      <c r="K361" s="590"/>
      <c r="L361" s="358"/>
      <c r="N361" s="358"/>
      <c r="O361" s="358"/>
      <c r="Q361" s="358"/>
      <c r="R361" s="358"/>
      <c r="S361" s="358"/>
      <c r="T361" s="358"/>
      <c r="U361" s="358"/>
      <c r="V361" s="358"/>
      <c r="W361" s="358"/>
      <c r="X361" s="358"/>
      <c r="Y361" s="358"/>
      <c r="Z361" s="358"/>
      <c r="AA361" s="358"/>
      <c r="AB361" s="358"/>
      <c r="AC361" s="358"/>
    </row>
    <row r="362" spans="3:29" ht="14.25" customHeight="1">
      <c r="C362" s="694"/>
      <c r="D362" s="358"/>
      <c r="E362" s="358"/>
      <c r="F362" s="691"/>
      <c r="G362" s="691"/>
      <c r="H362" s="358"/>
      <c r="I362" s="358"/>
      <c r="K362" s="590"/>
      <c r="L362" s="358"/>
      <c r="N362" s="358"/>
      <c r="O362" s="358"/>
      <c r="Q362" s="358"/>
      <c r="R362" s="358"/>
      <c r="S362" s="358"/>
      <c r="T362" s="358"/>
      <c r="U362" s="358"/>
      <c r="V362" s="358"/>
      <c r="W362" s="358"/>
      <c r="X362" s="358"/>
      <c r="Y362" s="358"/>
      <c r="Z362" s="358"/>
      <c r="AA362" s="358"/>
      <c r="AB362" s="358"/>
      <c r="AC362" s="358"/>
    </row>
    <row r="363" spans="3:29" ht="14.25" customHeight="1">
      <c r="C363" s="694"/>
      <c r="D363" s="358"/>
      <c r="E363" s="358"/>
      <c r="F363" s="691"/>
      <c r="G363" s="691"/>
      <c r="H363" s="358"/>
      <c r="I363" s="358"/>
      <c r="K363" s="590"/>
      <c r="L363" s="358"/>
      <c r="N363" s="358"/>
      <c r="O363" s="358"/>
      <c r="Q363" s="358"/>
      <c r="R363" s="358"/>
      <c r="S363" s="358"/>
      <c r="T363" s="358"/>
      <c r="U363" s="358"/>
      <c r="V363" s="358"/>
      <c r="W363" s="358"/>
      <c r="X363" s="358"/>
      <c r="Y363" s="358"/>
      <c r="Z363" s="358"/>
      <c r="AA363" s="358"/>
      <c r="AB363" s="358"/>
      <c r="AC363" s="358"/>
    </row>
    <row r="364" spans="3:29" ht="14.25" customHeight="1">
      <c r="C364" s="694"/>
      <c r="D364" s="358"/>
      <c r="E364" s="358"/>
      <c r="F364" s="691"/>
      <c r="G364" s="691"/>
      <c r="H364" s="358"/>
      <c r="I364" s="358"/>
      <c r="K364" s="590"/>
      <c r="L364" s="358"/>
      <c r="N364" s="358"/>
      <c r="O364" s="358"/>
      <c r="Q364" s="358"/>
      <c r="R364" s="358"/>
      <c r="S364" s="358"/>
      <c r="T364" s="358"/>
      <c r="U364" s="358"/>
      <c r="V364" s="358"/>
      <c r="W364" s="358"/>
      <c r="X364" s="358"/>
      <c r="Y364" s="358"/>
      <c r="Z364" s="358"/>
      <c r="AA364" s="358"/>
      <c r="AB364" s="358"/>
      <c r="AC364" s="358"/>
    </row>
    <row r="365" spans="3:29" ht="14.25" customHeight="1">
      <c r="C365" s="694"/>
      <c r="D365" s="358"/>
      <c r="E365" s="358"/>
      <c r="F365" s="691"/>
      <c r="G365" s="691"/>
      <c r="H365" s="358"/>
      <c r="I365" s="358"/>
      <c r="K365" s="590"/>
      <c r="L365" s="358"/>
      <c r="N365" s="358"/>
      <c r="O365" s="358"/>
      <c r="Q365" s="358"/>
      <c r="R365" s="358"/>
      <c r="S365" s="358"/>
      <c r="T365" s="358"/>
      <c r="U365" s="358"/>
      <c r="V365" s="358"/>
      <c r="W365" s="358"/>
      <c r="X365" s="358"/>
      <c r="Y365" s="358"/>
      <c r="Z365" s="358"/>
      <c r="AA365" s="358"/>
      <c r="AB365" s="358"/>
      <c r="AC365" s="358"/>
    </row>
    <row r="366" spans="3:29" ht="14.25" customHeight="1">
      <c r="C366" s="694"/>
      <c r="D366" s="358"/>
      <c r="E366" s="358"/>
      <c r="F366" s="691"/>
      <c r="G366" s="691"/>
      <c r="H366" s="358"/>
      <c r="I366" s="358"/>
      <c r="K366" s="590"/>
      <c r="L366" s="358"/>
      <c r="N366" s="358"/>
      <c r="O366" s="358"/>
      <c r="Q366" s="358"/>
      <c r="R366" s="358"/>
      <c r="S366" s="358"/>
      <c r="T366" s="358"/>
      <c r="U366" s="358"/>
      <c r="V366" s="358"/>
      <c r="W366" s="358"/>
      <c r="X366" s="358"/>
      <c r="Y366" s="358"/>
      <c r="Z366" s="358"/>
      <c r="AA366" s="358"/>
      <c r="AB366" s="358"/>
      <c r="AC366" s="358"/>
    </row>
    <row r="367" spans="3:29" ht="14.25" customHeight="1">
      <c r="C367" s="694"/>
      <c r="D367" s="358"/>
      <c r="E367" s="358"/>
      <c r="F367" s="691"/>
      <c r="G367" s="691"/>
      <c r="H367" s="358"/>
      <c r="I367" s="358"/>
      <c r="K367" s="590"/>
      <c r="L367" s="358"/>
      <c r="N367" s="358"/>
      <c r="O367" s="358"/>
      <c r="Q367" s="358"/>
      <c r="R367" s="358"/>
      <c r="S367" s="358"/>
      <c r="T367" s="358"/>
      <c r="U367" s="358"/>
      <c r="V367" s="358"/>
      <c r="W367" s="358"/>
      <c r="X367" s="358"/>
      <c r="Y367" s="358"/>
      <c r="Z367" s="358"/>
      <c r="AA367" s="358"/>
      <c r="AB367" s="358"/>
      <c r="AC367" s="358"/>
    </row>
    <row r="368" spans="3:29" ht="14.25" customHeight="1">
      <c r="C368" s="694"/>
      <c r="D368" s="358"/>
      <c r="E368" s="358"/>
      <c r="F368" s="691"/>
      <c r="G368" s="691"/>
      <c r="H368" s="358"/>
      <c r="I368" s="358"/>
      <c r="K368" s="590"/>
      <c r="L368" s="358"/>
      <c r="N368" s="358"/>
      <c r="O368" s="358"/>
      <c r="Q368" s="358"/>
      <c r="R368" s="358"/>
      <c r="S368" s="358"/>
      <c r="T368" s="358"/>
      <c r="U368" s="358"/>
      <c r="V368" s="358"/>
      <c r="W368" s="358"/>
      <c r="X368" s="358"/>
      <c r="Y368" s="358"/>
      <c r="Z368" s="358"/>
      <c r="AA368" s="358"/>
      <c r="AB368" s="358"/>
      <c r="AC368" s="358"/>
    </row>
    <row r="369" spans="3:29" ht="14.25" customHeight="1">
      <c r="C369" s="694"/>
      <c r="D369" s="358"/>
      <c r="E369" s="358"/>
      <c r="F369" s="691"/>
      <c r="G369" s="691"/>
      <c r="H369" s="358"/>
      <c r="I369" s="358"/>
      <c r="K369" s="590"/>
      <c r="L369" s="358"/>
      <c r="N369" s="358"/>
      <c r="O369" s="358"/>
      <c r="Q369" s="358"/>
      <c r="R369" s="358"/>
      <c r="S369" s="358"/>
      <c r="T369" s="358"/>
      <c r="U369" s="358"/>
      <c r="V369" s="358"/>
      <c r="W369" s="358"/>
      <c r="X369" s="358"/>
      <c r="Y369" s="358"/>
      <c r="Z369" s="358"/>
      <c r="AA369" s="358"/>
      <c r="AB369" s="358"/>
      <c r="AC369" s="358"/>
    </row>
    <row r="370" spans="3:29" ht="14.25" customHeight="1">
      <c r="C370" s="694"/>
      <c r="D370" s="358"/>
      <c r="E370" s="358"/>
      <c r="F370" s="691"/>
      <c r="G370" s="691"/>
      <c r="H370" s="358"/>
      <c r="I370" s="358"/>
      <c r="K370" s="590"/>
      <c r="L370" s="358"/>
      <c r="N370" s="358"/>
      <c r="O370" s="358"/>
      <c r="Q370" s="358"/>
      <c r="R370" s="358"/>
      <c r="S370" s="358"/>
      <c r="T370" s="358"/>
      <c r="U370" s="358"/>
      <c r="V370" s="358"/>
      <c r="W370" s="358"/>
      <c r="X370" s="358"/>
      <c r="Y370" s="358"/>
      <c r="Z370" s="358"/>
      <c r="AA370" s="358"/>
      <c r="AB370" s="358"/>
      <c r="AC370" s="358"/>
    </row>
    <row r="371" spans="3:29" ht="14.25" customHeight="1">
      <c r="C371" s="694"/>
      <c r="D371" s="358"/>
      <c r="E371" s="358"/>
      <c r="F371" s="691"/>
      <c r="G371" s="691"/>
      <c r="H371" s="358"/>
      <c r="I371" s="358"/>
      <c r="K371" s="590"/>
      <c r="L371" s="358"/>
      <c r="N371" s="358"/>
      <c r="O371" s="358"/>
      <c r="Q371" s="358"/>
      <c r="R371" s="358"/>
      <c r="S371" s="358"/>
      <c r="T371" s="358"/>
      <c r="U371" s="358"/>
      <c r="V371" s="358"/>
      <c r="W371" s="358"/>
      <c r="X371" s="358"/>
      <c r="Y371" s="358"/>
      <c r="Z371" s="358"/>
      <c r="AA371" s="358"/>
      <c r="AB371" s="358"/>
      <c r="AC371" s="358"/>
    </row>
    <row r="372" spans="3:29" ht="14.25" customHeight="1">
      <c r="C372" s="694"/>
      <c r="D372" s="358"/>
      <c r="E372" s="358"/>
      <c r="F372" s="691"/>
      <c r="G372" s="691"/>
      <c r="H372" s="358"/>
      <c r="I372" s="358"/>
      <c r="K372" s="590"/>
      <c r="L372" s="358"/>
      <c r="N372" s="358"/>
      <c r="O372" s="358"/>
      <c r="Q372" s="358"/>
      <c r="R372" s="358"/>
      <c r="S372" s="358"/>
      <c r="T372" s="358"/>
      <c r="U372" s="358"/>
      <c r="V372" s="358"/>
      <c r="W372" s="358"/>
      <c r="X372" s="358"/>
      <c r="Y372" s="358"/>
      <c r="Z372" s="358"/>
      <c r="AA372" s="358"/>
      <c r="AB372" s="358"/>
      <c r="AC372" s="358"/>
    </row>
    <row r="373" spans="3:29" ht="14.25" customHeight="1">
      <c r="C373" s="694"/>
      <c r="D373" s="358"/>
      <c r="E373" s="358"/>
      <c r="F373" s="691"/>
      <c r="G373" s="691"/>
      <c r="H373" s="358"/>
      <c r="I373" s="358"/>
      <c r="K373" s="590"/>
      <c r="L373" s="358"/>
      <c r="N373" s="358"/>
      <c r="O373" s="358"/>
      <c r="Q373" s="358"/>
      <c r="R373" s="358"/>
      <c r="S373" s="358"/>
      <c r="T373" s="358"/>
      <c r="U373" s="358"/>
      <c r="V373" s="358"/>
      <c r="W373" s="358"/>
      <c r="X373" s="358"/>
      <c r="Y373" s="358"/>
      <c r="Z373" s="358"/>
      <c r="AA373" s="358"/>
      <c r="AB373" s="358"/>
      <c r="AC373" s="358"/>
    </row>
    <row r="374" spans="3:29" ht="14.25" customHeight="1">
      <c r="C374" s="694"/>
      <c r="D374" s="358"/>
      <c r="E374" s="358"/>
      <c r="F374" s="691"/>
      <c r="G374" s="691"/>
      <c r="H374" s="358"/>
      <c r="I374" s="358"/>
      <c r="K374" s="590"/>
      <c r="L374" s="358"/>
      <c r="N374" s="358"/>
      <c r="O374" s="358"/>
      <c r="Q374" s="358"/>
      <c r="R374" s="358"/>
      <c r="S374" s="358"/>
      <c r="T374" s="358"/>
      <c r="U374" s="358"/>
      <c r="V374" s="358"/>
      <c r="W374" s="358"/>
      <c r="X374" s="358"/>
      <c r="Y374" s="358"/>
      <c r="Z374" s="358"/>
      <c r="AA374" s="358"/>
      <c r="AB374" s="358"/>
      <c r="AC374" s="358"/>
    </row>
    <row r="375" spans="3:29" ht="14.25" customHeight="1">
      <c r="C375" s="694"/>
      <c r="D375" s="358"/>
      <c r="E375" s="358"/>
      <c r="F375" s="691"/>
      <c r="G375" s="691"/>
      <c r="H375" s="358"/>
      <c r="I375" s="358"/>
      <c r="K375" s="590"/>
      <c r="L375" s="358"/>
      <c r="N375" s="358"/>
      <c r="O375" s="358"/>
      <c r="Q375" s="358"/>
      <c r="R375" s="358"/>
      <c r="S375" s="358"/>
      <c r="T375" s="358"/>
      <c r="U375" s="358"/>
      <c r="V375" s="358"/>
      <c r="W375" s="358"/>
      <c r="X375" s="358"/>
      <c r="Y375" s="358"/>
      <c r="Z375" s="358"/>
      <c r="AA375" s="358"/>
      <c r="AB375" s="358"/>
      <c r="AC375" s="358"/>
    </row>
    <row r="376" spans="3:29" ht="14.25" customHeight="1">
      <c r="C376" s="694"/>
      <c r="D376" s="358"/>
      <c r="E376" s="358"/>
      <c r="F376" s="691"/>
      <c r="G376" s="691"/>
      <c r="H376" s="358"/>
      <c r="I376" s="358"/>
      <c r="K376" s="590"/>
      <c r="L376" s="358"/>
      <c r="N376" s="358"/>
      <c r="O376" s="358"/>
      <c r="Q376" s="358"/>
      <c r="R376" s="358"/>
      <c r="S376" s="358"/>
      <c r="T376" s="358"/>
      <c r="U376" s="358"/>
      <c r="V376" s="358"/>
      <c r="W376" s="358"/>
      <c r="X376" s="358"/>
      <c r="Y376" s="358"/>
      <c r="Z376" s="358"/>
      <c r="AA376" s="358"/>
      <c r="AB376" s="358"/>
      <c r="AC376" s="358"/>
    </row>
    <row r="377" spans="3:29" ht="14.25" customHeight="1">
      <c r="C377" s="694"/>
      <c r="D377" s="358"/>
      <c r="E377" s="358"/>
      <c r="F377" s="691"/>
      <c r="G377" s="691"/>
      <c r="H377" s="358"/>
      <c r="I377" s="358"/>
      <c r="K377" s="590"/>
      <c r="L377" s="358"/>
      <c r="N377" s="358"/>
      <c r="O377" s="358"/>
      <c r="Q377" s="358"/>
      <c r="R377" s="358"/>
      <c r="S377" s="358"/>
      <c r="T377" s="358"/>
      <c r="U377" s="358"/>
      <c r="V377" s="358"/>
      <c r="W377" s="358"/>
      <c r="X377" s="358"/>
      <c r="Y377" s="358"/>
      <c r="Z377" s="358"/>
      <c r="AA377" s="358"/>
      <c r="AB377" s="358"/>
      <c r="AC377" s="358"/>
    </row>
    <row r="378" spans="3:29" ht="14.25" customHeight="1">
      <c r="C378" s="694"/>
      <c r="D378" s="358"/>
      <c r="E378" s="358"/>
      <c r="F378" s="691"/>
      <c r="G378" s="691"/>
      <c r="H378" s="358"/>
      <c r="I378" s="358"/>
      <c r="K378" s="590"/>
      <c r="L378" s="358"/>
      <c r="N378" s="358"/>
      <c r="O378" s="358"/>
      <c r="Q378" s="358"/>
      <c r="R378" s="358"/>
      <c r="S378" s="358"/>
      <c r="T378" s="358"/>
      <c r="U378" s="358"/>
      <c r="V378" s="358"/>
      <c r="W378" s="358"/>
      <c r="X378" s="358"/>
      <c r="Y378" s="358"/>
      <c r="Z378" s="358"/>
      <c r="AA378" s="358"/>
      <c r="AB378" s="358"/>
      <c r="AC378" s="358"/>
    </row>
    <row r="379" spans="3:29" ht="14.25" customHeight="1">
      <c r="C379" s="694"/>
      <c r="D379" s="358"/>
      <c r="E379" s="358"/>
      <c r="F379" s="691"/>
      <c r="G379" s="691"/>
      <c r="H379" s="358"/>
      <c r="I379" s="358"/>
      <c r="K379" s="590"/>
      <c r="L379" s="358"/>
      <c r="N379" s="358"/>
      <c r="O379" s="358"/>
      <c r="Q379" s="358"/>
      <c r="R379" s="358"/>
      <c r="S379" s="358"/>
      <c r="T379" s="358"/>
      <c r="U379" s="358"/>
      <c r="V379" s="358"/>
      <c r="W379" s="358"/>
      <c r="X379" s="358"/>
      <c r="Y379" s="358"/>
      <c r="Z379" s="358"/>
      <c r="AA379" s="358"/>
      <c r="AB379" s="358"/>
      <c r="AC379" s="358"/>
    </row>
    <row r="380" spans="3:29" ht="14.25" customHeight="1">
      <c r="C380" s="694"/>
      <c r="D380" s="358"/>
      <c r="E380" s="358"/>
      <c r="F380" s="691"/>
      <c r="G380" s="691"/>
      <c r="H380" s="358"/>
      <c r="I380" s="358"/>
      <c r="K380" s="590"/>
      <c r="L380" s="358"/>
      <c r="N380" s="358"/>
      <c r="O380" s="358"/>
      <c r="Q380" s="358"/>
      <c r="R380" s="358"/>
      <c r="S380" s="358"/>
      <c r="T380" s="358"/>
      <c r="U380" s="358"/>
      <c r="V380" s="358"/>
      <c r="W380" s="358"/>
      <c r="X380" s="358"/>
      <c r="Y380" s="358"/>
      <c r="Z380" s="358"/>
      <c r="AA380" s="358"/>
      <c r="AB380" s="358"/>
      <c r="AC380" s="358"/>
    </row>
    <row r="381" spans="3:29" ht="14.25" customHeight="1">
      <c r="C381" s="694"/>
      <c r="D381" s="358"/>
      <c r="E381" s="358"/>
      <c r="F381" s="691"/>
      <c r="G381" s="691"/>
      <c r="H381" s="358"/>
      <c r="I381" s="358"/>
      <c r="K381" s="590"/>
      <c r="L381" s="358"/>
      <c r="N381" s="358"/>
      <c r="O381" s="358"/>
      <c r="Q381" s="358"/>
      <c r="R381" s="358"/>
      <c r="S381" s="358"/>
      <c r="T381" s="358"/>
      <c r="U381" s="358"/>
      <c r="V381" s="358"/>
      <c r="W381" s="358"/>
      <c r="X381" s="358"/>
      <c r="Y381" s="358"/>
      <c r="Z381" s="358"/>
      <c r="AA381" s="358"/>
      <c r="AB381" s="358"/>
      <c r="AC381" s="358"/>
    </row>
    <row r="382" spans="3:29" ht="14.25" customHeight="1">
      <c r="C382" s="694"/>
      <c r="D382" s="358"/>
      <c r="E382" s="358"/>
      <c r="F382" s="691"/>
      <c r="G382" s="691"/>
      <c r="H382" s="358"/>
      <c r="I382" s="358"/>
      <c r="K382" s="590"/>
      <c r="L382" s="358"/>
      <c r="N382" s="358"/>
      <c r="O382" s="358"/>
      <c r="Q382" s="358"/>
      <c r="R382" s="358"/>
      <c r="S382" s="358"/>
      <c r="T382" s="358"/>
      <c r="U382" s="358"/>
      <c r="V382" s="358"/>
      <c r="W382" s="358"/>
      <c r="X382" s="358"/>
      <c r="Y382" s="358"/>
      <c r="Z382" s="358"/>
      <c r="AA382" s="358"/>
      <c r="AB382" s="358"/>
      <c r="AC382" s="358"/>
    </row>
    <row r="383" spans="3:29" ht="14.25" customHeight="1">
      <c r="C383" s="694"/>
      <c r="D383" s="358"/>
      <c r="E383" s="358"/>
      <c r="F383" s="691"/>
      <c r="G383" s="691"/>
      <c r="H383" s="358"/>
      <c r="I383" s="358"/>
      <c r="K383" s="590"/>
      <c r="L383" s="358"/>
      <c r="N383" s="358"/>
      <c r="O383" s="358"/>
      <c r="Q383" s="358"/>
      <c r="R383" s="358"/>
      <c r="S383" s="358"/>
      <c r="T383" s="358"/>
      <c r="U383" s="358"/>
      <c r="V383" s="358"/>
      <c r="W383" s="358"/>
      <c r="X383" s="358"/>
      <c r="Y383" s="358"/>
      <c r="Z383" s="358"/>
      <c r="AA383" s="358"/>
      <c r="AB383" s="358"/>
      <c r="AC383" s="358"/>
    </row>
    <row r="384" spans="3:29" ht="14.25" customHeight="1">
      <c r="C384" s="694"/>
      <c r="D384" s="358"/>
      <c r="E384" s="358"/>
      <c r="F384" s="691"/>
      <c r="G384" s="691"/>
      <c r="H384" s="358"/>
      <c r="I384" s="358"/>
      <c r="K384" s="590"/>
      <c r="L384" s="358"/>
      <c r="N384" s="358"/>
      <c r="O384" s="358"/>
      <c r="Q384" s="358"/>
      <c r="R384" s="358"/>
      <c r="S384" s="358"/>
      <c r="T384" s="358"/>
      <c r="U384" s="358"/>
      <c r="V384" s="358"/>
      <c r="W384" s="358"/>
      <c r="X384" s="358"/>
      <c r="Y384" s="358"/>
      <c r="Z384" s="358"/>
      <c r="AA384" s="358"/>
      <c r="AB384" s="358"/>
      <c r="AC384" s="358"/>
    </row>
    <row r="385" spans="3:29" ht="14.25" customHeight="1">
      <c r="C385" s="694"/>
      <c r="D385" s="358"/>
      <c r="E385" s="358"/>
      <c r="F385" s="691"/>
      <c r="G385" s="691"/>
      <c r="H385" s="358"/>
      <c r="I385" s="358"/>
      <c r="K385" s="590"/>
      <c r="L385" s="358"/>
      <c r="N385" s="358"/>
      <c r="O385" s="358"/>
      <c r="Q385" s="358"/>
      <c r="R385" s="358"/>
      <c r="S385" s="358"/>
      <c r="T385" s="358"/>
      <c r="U385" s="358"/>
      <c r="V385" s="358"/>
      <c r="W385" s="358"/>
      <c r="X385" s="358"/>
      <c r="Y385" s="358"/>
      <c r="Z385" s="358"/>
      <c r="AA385" s="358"/>
      <c r="AB385" s="358"/>
      <c r="AC385" s="358"/>
    </row>
    <row r="386" spans="3:29" ht="14.25" customHeight="1">
      <c r="C386" s="694"/>
      <c r="D386" s="358"/>
      <c r="E386" s="358"/>
      <c r="F386" s="691"/>
      <c r="G386" s="691"/>
      <c r="H386" s="358"/>
      <c r="I386" s="358"/>
      <c r="K386" s="590"/>
      <c r="L386" s="358"/>
      <c r="N386" s="358"/>
      <c r="O386" s="358"/>
      <c r="Q386" s="358"/>
      <c r="R386" s="358"/>
      <c r="S386" s="358"/>
      <c r="T386" s="358"/>
      <c r="U386" s="358"/>
      <c r="V386" s="358"/>
      <c r="W386" s="358"/>
      <c r="X386" s="358"/>
      <c r="Y386" s="358"/>
      <c r="Z386" s="358"/>
      <c r="AA386" s="358"/>
      <c r="AB386" s="358"/>
      <c r="AC386" s="358"/>
    </row>
    <row r="387" spans="3:29" ht="14.25" customHeight="1">
      <c r="C387" s="694"/>
      <c r="D387" s="358"/>
      <c r="E387" s="358"/>
      <c r="F387" s="691"/>
      <c r="G387" s="691"/>
      <c r="H387" s="358"/>
      <c r="I387" s="358"/>
      <c r="K387" s="590"/>
      <c r="L387" s="358"/>
      <c r="N387" s="358"/>
      <c r="O387" s="358"/>
      <c r="Q387" s="358"/>
      <c r="R387" s="358"/>
      <c r="S387" s="358"/>
      <c r="T387" s="358"/>
      <c r="U387" s="358"/>
      <c r="V387" s="358"/>
      <c r="W387" s="358"/>
      <c r="X387" s="358"/>
      <c r="Y387" s="358"/>
      <c r="Z387" s="358"/>
      <c r="AA387" s="358"/>
      <c r="AB387" s="358"/>
      <c r="AC387" s="358"/>
    </row>
    <row r="388" spans="3:29" ht="14.25" customHeight="1">
      <c r="C388" s="694"/>
      <c r="D388" s="358"/>
      <c r="E388" s="358"/>
      <c r="F388" s="691"/>
      <c r="G388" s="691"/>
      <c r="H388" s="358"/>
      <c r="I388" s="358"/>
      <c r="K388" s="590"/>
      <c r="L388" s="358"/>
      <c r="N388" s="358"/>
      <c r="O388" s="358"/>
      <c r="Q388" s="358"/>
      <c r="R388" s="358"/>
      <c r="S388" s="358"/>
      <c r="T388" s="358"/>
      <c r="U388" s="358"/>
      <c r="V388" s="358"/>
      <c r="W388" s="358"/>
      <c r="X388" s="358"/>
      <c r="Y388" s="358"/>
      <c r="Z388" s="358"/>
      <c r="AA388" s="358"/>
      <c r="AB388" s="358"/>
      <c r="AC388" s="358"/>
    </row>
    <row r="389" spans="3:29" ht="14.25" customHeight="1">
      <c r="C389" s="694"/>
      <c r="D389" s="358"/>
      <c r="E389" s="358"/>
      <c r="F389" s="691"/>
      <c r="G389" s="691"/>
      <c r="H389" s="358"/>
      <c r="I389" s="358"/>
      <c r="K389" s="590"/>
      <c r="L389" s="358"/>
      <c r="N389" s="358"/>
      <c r="O389" s="358"/>
      <c r="Q389" s="358"/>
      <c r="R389" s="358"/>
      <c r="S389" s="358"/>
      <c r="T389" s="358"/>
      <c r="U389" s="358"/>
      <c r="V389" s="358"/>
      <c r="W389" s="358"/>
      <c r="X389" s="358"/>
      <c r="Y389" s="358"/>
      <c r="Z389" s="358"/>
      <c r="AA389" s="358"/>
      <c r="AB389" s="358"/>
      <c r="AC389" s="358"/>
    </row>
    <row r="390" spans="3:29" ht="14.25" customHeight="1">
      <c r="C390" s="694"/>
      <c r="D390" s="358"/>
      <c r="E390" s="358"/>
      <c r="F390" s="691"/>
      <c r="G390" s="691"/>
      <c r="H390" s="358"/>
      <c r="I390" s="358"/>
      <c r="K390" s="590"/>
      <c r="L390" s="358"/>
      <c r="N390" s="358"/>
      <c r="O390" s="358"/>
      <c r="Q390" s="358"/>
      <c r="R390" s="358"/>
      <c r="S390" s="358"/>
      <c r="T390" s="358"/>
      <c r="U390" s="358"/>
      <c r="V390" s="358"/>
      <c r="W390" s="358"/>
      <c r="X390" s="358"/>
      <c r="Y390" s="358"/>
      <c r="Z390" s="358"/>
      <c r="AA390" s="358"/>
      <c r="AB390" s="358"/>
      <c r="AC390" s="358"/>
    </row>
    <row r="391" spans="3:29" ht="14.25" customHeight="1">
      <c r="C391" s="694"/>
      <c r="D391" s="358"/>
      <c r="E391" s="358"/>
      <c r="F391" s="691"/>
      <c r="G391" s="691"/>
      <c r="H391" s="358"/>
      <c r="I391" s="358"/>
      <c r="K391" s="590"/>
      <c r="L391" s="358"/>
      <c r="N391" s="358"/>
      <c r="O391" s="358"/>
      <c r="Q391" s="358"/>
      <c r="R391" s="358"/>
      <c r="S391" s="358"/>
      <c r="T391" s="358"/>
      <c r="U391" s="358"/>
      <c r="V391" s="358"/>
      <c r="W391" s="358"/>
      <c r="X391" s="358"/>
      <c r="Y391" s="358"/>
      <c r="Z391" s="358"/>
      <c r="AA391" s="358"/>
      <c r="AB391" s="358"/>
      <c r="AC391" s="358"/>
    </row>
    <row r="392" spans="3:29" ht="14.25" customHeight="1">
      <c r="C392" s="694"/>
      <c r="D392" s="358"/>
      <c r="E392" s="358"/>
      <c r="F392" s="691"/>
      <c r="G392" s="691"/>
      <c r="H392" s="358"/>
      <c r="I392" s="358"/>
      <c r="K392" s="590"/>
      <c r="L392" s="358"/>
      <c r="N392" s="358"/>
      <c r="O392" s="358"/>
      <c r="Q392" s="358"/>
      <c r="R392" s="358"/>
      <c r="S392" s="358"/>
      <c r="T392" s="358"/>
      <c r="U392" s="358"/>
      <c r="V392" s="358"/>
      <c r="W392" s="358"/>
      <c r="X392" s="358"/>
      <c r="Y392" s="358"/>
      <c r="Z392" s="358"/>
      <c r="AA392" s="358"/>
      <c r="AB392" s="358"/>
      <c r="AC392" s="358"/>
    </row>
    <row r="393" spans="3:29" ht="14.25" customHeight="1">
      <c r="C393" s="694"/>
      <c r="D393" s="358"/>
      <c r="E393" s="358"/>
      <c r="F393" s="691"/>
      <c r="G393" s="691"/>
      <c r="H393" s="358"/>
      <c r="I393" s="358"/>
      <c r="K393" s="590"/>
      <c r="L393" s="358"/>
      <c r="N393" s="358"/>
      <c r="O393" s="358"/>
      <c r="Q393" s="358"/>
      <c r="R393" s="358"/>
      <c r="S393" s="358"/>
      <c r="T393" s="358"/>
      <c r="U393" s="358"/>
      <c r="V393" s="358"/>
      <c r="W393" s="358"/>
      <c r="X393" s="358"/>
      <c r="Y393" s="358"/>
      <c r="Z393" s="358"/>
      <c r="AA393" s="358"/>
      <c r="AB393" s="358"/>
      <c r="AC393" s="358"/>
    </row>
    <row r="394" spans="3:29" ht="14.25" customHeight="1">
      <c r="C394" s="694"/>
      <c r="D394" s="358"/>
      <c r="E394" s="358"/>
      <c r="F394" s="691"/>
      <c r="G394" s="691"/>
      <c r="H394" s="358"/>
      <c r="I394" s="358"/>
      <c r="K394" s="590"/>
      <c r="L394" s="358"/>
      <c r="N394" s="358"/>
      <c r="O394" s="358"/>
      <c r="Q394" s="358"/>
      <c r="R394" s="358"/>
      <c r="S394" s="358"/>
      <c r="T394" s="358"/>
      <c r="U394" s="358"/>
      <c r="V394" s="358"/>
      <c r="W394" s="358"/>
      <c r="X394" s="358"/>
      <c r="Y394" s="358"/>
      <c r="Z394" s="358"/>
      <c r="AA394" s="358"/>
      <c r="AB394" s="358"/>
      <c r="AC394" s="358"/>
    </row>
    <row r="395" spans="3:29" ht="14.25" customHeight="1">
      <c r="C395" s="694"/>
      <c r="D395" s="358"/>
      <c r="E395" s="358"/>
      <c r="F395" s="691"/>
      <c r="G395" s="691"/>
      <c r="H395" s="358"/>
      <c r="I395" s="358"/>
      <c r="K395" s="590"/>
      <c r="L395" s="358"/>
      <c r="N395" s="358"/>
      <c r="O395" s="358"/>
      <c r="Q395" s="358"/>
      <c r="R395" s="358"/>
      <c r="S395" s="358"/>
      <c r="T395" s="358"/>
      <c r="U395" s="358"/>
      <c r="V395" s="358"/>
      <c r="W395" s="358"/>
      <c r="X395" s="358"/>
      <c r="Y395" s="358"/>
      <c r="Z395" s="358"/>
      <c r="AA395" s="358"/>
      <c r="AB395" s="358"/>
      <c r="AC395" s="358"/>
    </row>
    <row r="396" spans="3:29" ht="14.25" customHeight="1">
      <c r="C396" s="694"/>
      <c r="D396" s="358"/>
      <c r="E396" s="358"/>
      <c r="F396" s="691"/>
      <c r="G396" s="691"/>
      <c r="H396" s="358"/>
      <c r="I396" s="358"/>
      <c r="K396" s="590"/>
      <c r="L396" s="358"/>
      <c r="N396" s="358"/>
      <c r="O396" s="358"/>
      <c r="Q396" s="358"/>
      <c r="R396" s="358"/>
      <c r="S396" s="358"/>
      <c r="T396" s="358"/>
      <c r="U396" s="358"/>
      <c r="V396" s="358"/>
      <c r="W396" s="358"/>
      <c r="X396" s="358"/>
      <c r="Y396" s="358"/>
      <c r="Z396" s="358"/>
      <c r="AA396" s="358"/>
      <c r="AB396" s="358"/>
      <c r="AC396" s="358"/>
    </row>
    <row r="397" spans="3:29" ht="14.25" customHeight="1">
      <c r="C397" s="694"/>
      <c r="D397" s="358"/>
      <c r="E397" s="358"/>
      <c r="F397" s="691"/>
      <c r="G397" s="691"/>
      <c r="H397" s="358"/>
      <c r="I397" s="358"/>
      <c r="K397" s="590"/>
      <c r="L397" s="358"/>
      <c r="N397" s="358"/>
      <c r="O397" s="358"/>
      <c r="Q397" s="358"/>
      <c r="R397" s="358"/>
      <c r="S397" s="358"/>
      <c r="T397" s="358"/>
      <c r="U397" s="358"/>
      <c r="V397" s="358"/>
      <c r="W397" s="358"/>
      <c r="X397" s="358"/>
      <c r="Y397" s="358"/>
      <c r="Z397" s="358"/>
      <c r="AA397" s="358"/>
      <c r="AB397" s="358"/>
      <c r="AC397" s="358"/>
    </row>
    <row r="398" spans="3:29" ht="14.25" customHeight="1">
      <c r="C398" s="694"/>
      <c r="D398" s="358"/>
      <c r="E398" s="358"/>
      <c r="F398" s="691"/>
      <c r="G398" s="691"/>
      <c r="H398" s="358"/>
      <c r="I398" s="358"/>
      <c r="K398" s="590"/>
      <c r="L398" s="358"/>
      <c r="N398" s="358"/>
      <c r="O398" s="358"/>
      <c r="Q398" s="358"/>
      <c r="R398" s="358"/>
      <c r="S398" s="358"/>
      <c r="T398" s="358"/>
      <c r="U398" s="358"/>
      <c r="V398" s="358"/>
      <c r="W398" s="358"/>
      <c r="X398" s="358"/>
      <c r="Y398" s="358"/>
      <c r="Z398" s="358"/>
      <c r="AA398" s="358"/>
      <c r="AB398" s="358"/>
      <c r="AC398" s="358"/>
    </row>
    <row r="399" spans="3:29" ht="14.25" customHeight="1">
      <c r="C399" s="694"/>
      <c r="D399" s="358"/>
      <c r="E399" s="358"/>
      <c r="F399" s="691"/>
      <c r="G399" s="691"/>
      <c r="H399" s="358"/>
      <c r="I399" s="358"/>
      <c r="K399" s="590"/>
      <c r="L399" s="358"/>
      <c r="N399" s="358"/>
      <c r="O399" s="358"/>
      <c r="Q399" s="358"/>
      <c r="R399" s="358"/>
      <c r="S399" s="358"/>
      <c r="T399" s="358"/>
      <c r="U399" s="358"/>
      <c r="V399" s="358"/>
      <c r="W399" s="358"/>
      <c r="X399" s="358"/>
      <c r="Y399" s="358"/>
      <c r="Z399" s="358"/>
      <c r="AA399" s="358"/>
      <c r="AB399" s="358"/>
      <c r="AC399" s="358"/>
    </row>
    <row r="400" spans="3:29" ht="14.25" customHeight="1">
      <c r="C400" s="694"/>
      <c r="D400" s="358"/>
      <c r="E400" s="358"/>
      <c r="F400" s="691"/>
      <c r="G400" s="691"/>
      <c r="H400" s="358"/>
      <c r="I400" s="358"/>
      <c r="K400" s="590"/>
      <c r="L400" s="358"/>
      <c r="N400" s="358"/>
      <c r="O400" s="358"/>
      <c r="Q400" s="358"/>
      <c r="R400" s="358"/>
      <c r="S400" s="358"/>
      <c r="T400" s="358"/>
      <c r="U400" s="358"/>
      <c r="V400" s="358"/>
      <c r="W400" s="358"/>
      <c r="X400" s="358"/>
      <c r="Y400" s="358"/>
      <c r="Z400" s="358"/>
      <c r="AA400" s="358"/>
      <c r="AB400" s="358"/>
      <c r="AC400" s="358"/>
    </row>
    <row r="401" spans="3:29" ht="14.25" customHeight="1">
      <c r="C401" s="694"/>
      <c r="D401" s="358"/>
      <c r="E401" s="358"/>
      <c r="F401" s="691"/>
      <c r="G401" s="691"/>
      <c r="H401" s="358"/>
      <c r="I401" s="358"/>
      <c r="K401" s="590"/>
      <c r="L401" s="358"/>
      <c r="N401" s="358"/>
      <c r="O401" s="358"/>
      <c r="Q401" s="358"/>
      <c r="R401" s="358"/>
      <c r="S401" s="358"/>
      <c r="T401" s="358"/>
      <c r="U401" s="358"/>
      <c r="V401" s="358"/>
      <c r="W401" s="358"/>
      <c r="X401" s="358"/>
      <c r="Y401" s="358"/>
      <c r="Z401" s="358"/>
      <c r="AA401" s="358"/>
      <c r="AB401" s="358"/>
      <c r="AC401" s="358"/>
    </row>
    <row r="402" spans="3:29" ht="14.25" customHeight="1">
      <c r="C402" s="694"/>
      <c r="D402" s="358"/>
      <c r="E402" s="358"/>
      <c r="F402" s="691"/>
      <c r="G402" s="691"/>
      <c r="H402" s="358"/>
      <c r="I402" s="358"/>
      <c r="K402" s="590"/>
      <c r="L402" s="358"/>
      <c r="N402" s="358"/>
      <c r="O402" s="358"/>
      <c r="Q402" s="358"/>
      <c r="R402" s="358"/>
      <c r="S402" s="358"/>
      <c r="T402" s="358"/>
      <c r="U402" s="358"/>
      <c r="V402" s="358"/>
      <c r="W402" s="358"/>
      <c r="X402" s="358"/>
      <c r="Y402" s="358"/>
      <c r="Z402" s="358"/>
      <c r="AA402" s="358"/>
      <c r="AB402" s="358"/>
      <c r="AC402" s="358"/>
    </row>
    <row r="403" spans="3:29" ht="14.25" customHeight="1">
      <c r="C403" s="694"/>
      <c r="D403" s="358"/>
      <c r="E403" s="358"/>
      <c r="F403" s="691"/>
      <c r="G403" s="691"/>
      <c r="H403" s="358"/>
      <c r="I403" s="358"/>
      <c r="K403" s="590"/>
      <c r="L403" s="358"/>
      <c r="N403" s="358"/>
      <c r="O403" s="358"/>
      <c r="Q403" s="358"/>
      <c r="R403" s="358"/>
      <c r="S403" s="358"/>
      <c r="T403" s="358"/>
      <c r="U403" s="358"/>
      <c r="V403" s="358"/>
      <c r="W403" s="358"/>
      <c r="X403" s="358"/>
      <c r="Y403" s="358"/>
      <c r="Z403" s="358"/>
      <c r="AA403" s="358"/>
      <c r="AB403" s="358"/>
      <c r="AC403" s="358"/>
    </row>
    <row r="404" spans="3:29" ht="14.25" customHeight="1">
      <c r="C404" s="694"/>
      <c r="D404" s="358"/>
      <c r="E404" s="358"/>
      <c r="F404" s="691"/>
      <c r="G404" s="691"/>
      <c r="H404" s="358"/>
      <c r="I404" s="358"/>
      <c r="K404" s="590"/>
      <c r="L404" s="358"/>
      <c r="N404" s="358"/>
      <c r="O404" s="358"/>
      <c r="Q404" s="358"/>
      <c r="R404" s="358"/>
      <c r="S404" s="358"/>
      <c r="T404" s="358"/>
      <c r="U404" s="358"/>
      <c r="V404" s="358"/>
      <c r="W404" s="358"/>
      <c r="X404" s="358"/>
      <c r="Y404" s="358"/>
      <c r="Z404" s="358"/>
      <c r="AA404" s="358"/>
      <c r="AB404" s="358"/>
      <c r="AC404" s="358"/>
    </row>
    <row r="405" spans="3:29" ht="14.25" customHeight="1">
      <c r="C405" s="694"/>
      <c r="D405" s="358"/>
      <c r="E405" s="358"/>
      <c r="F405" s="691"/>
      <c r="G405" s="691"/>
      <c r="H405" s="358"/>
      <c r="I405" s="358"/>
      <c r="K405" s="590"/>
      <c r="L405" s="358"/>
      <c r="N405" s="358"/>
      <c r="O405" s="358"/>
      <c r="Q405" s="358"/>
      <c r="R405" s="358"/>
      <c r="S405" s="358"/>
      <c r="T405" s="358"/>
      <c r="U405" s="358"/>
      <c r="V405" s="358"/>
      <c r="W405" s="358"/>
      <c r="X405" s="358"/>
      <c r="Y405" s="358"/>
      <c r="Z405" s="358"/>
      <c r="AA405" s="358"/>
      <c r="AB405" s="358"/>
      <c r="AC405" s="358"/>
    </row>
    <row r="406" spans="3:29" ht="14.25" customHeight="1">
      <c r="C406" s="694"/>
      <c r="D406" s="358"/>
      <c r="E406" s="358"/>
      <c r="F406" s="691"/>
      <c r="G406" s="691"/>
      <c r="H406" s="358"/>
      <c r="I406" s="358"/>
      <c r="K406" s="590"/>
      <c r="L406" s="358"/>
      <c r="N406" s="358"/>
      <c r="O406" s="358"/>
      <c r="Q406" s="358"/>
      <c r="R406" s="358"/>
      <c r="S406" s="358"/>
      <c r="T406" s="358"/>
      <c r="U406" s="358"/>
      <c r="V406" s="358"/>
      <c r="W406" s="358"/>
      <c r="X406" s="358"/>
      <c r="Y406" s="358"/>
      <c r="Z406" s="358"/>
      <c r="AA406" s="358"/>
      <c r="AB406" s="358"/>
      <c r="AC406" s="358"/>
    </row>
    <row r="407" spans="3:29" ht="14.25" customHeight="1">
      <c r="C407" s="694"/>
      <c r="D407" s="358"/>
      <c r="E407" s="358"/>
      <c r="F407" s="691"/>
      <c r="G407" s="691"/>
      <c r="H407" s="358"/>
      <c r="I407" s="358"/>
      <c r="K407" s="590"/>
      <c r="L407" s="358"/>
      <c r="N407" s="358"/>
      <c r="O407" s="358"/>
      <c r="Q407" s="358"/>
      <c r="R407" s="358"/>
      <c r="S407" s="358"/>
      <c r="T407" s="358"/>
      <c r="U407" s="358"/>
      <c r="V407" s="358"/>
      <c r="W407" s="358"/>
      <c r="X407" s="358"/>
      <c r="Y407" s="358"/>
      <c r="Z407" s="358"/>
      <c r="AA407" s="358"/>
      <c r="AB407" s="358"/>
      <c r="AC407" s="358"/>
    </row>
    <row r="408" spans="3:29" ht="14.25" customHeight="1">
      <c r="C408" s="694"/>
      <c r="D408" s="358"/>
      <c r="E408" s="358"/>
      <c r="F408" s="691"/>
      <c r="G408" s="691"/>
      <c r="H408" s="358"/>
      <c r="I408" s="358"/>
      <c r="K408" s="590"/>
      <c r="L408" s="358"/>
      <c r="N408" s="358"/>
      <c r="O408" s="358"/>
      <c r="Q408" s="358"/>
      <c r="R408" s="358"/>
      <c r="S408" s="358"/>
      <c r="T408" s="358"/>
      <c r="U408" s="358"/>
      <c r="V408" s="358"/>
      <c r="W408" s="358"/>
      <c r="X408" s="358"/>
      <c r="Y408" s="358"/>
      <c r="Z408" s="358"/>
      <c r="AA408" s="358"/>
      <c r="AB408" s="358"/>
      <c r="AC408" s="358"/>
    </row>
    <row r="409" spans="3:29" ht="14.25" customHeight="1">
      <c r="C409" s="694"/>
      <c r="D409" s="358"/>
      <c r="E409" s="358"/>
      <c r="F409" s="691"/>
      <c r="G409" s="691"/>
      <c r="H409" s="358"/>
      <c r="I409" s="358"/>
      <c r="K409" s="590"/>
      <c r="L409" s="358"/>
      <c r="N409" s="358"/>
      <c r="O409" s="358"/>
      <c r="Q409" s="358"/>
      <c r="R409" s="358"/>
      <c r="S409" s="358"/>
      <c r="T409" s="358"/>
      <c r="U409" s="358"/>
      <c r="V409" s="358"/>
      <c r="W409" s="358"/>
      <c r="X409" s="358"/>
      <c r="Y409" s="358"/>
      <c r="Z409" s="358"/>
      <c r="AA409" s="358"/>
      <c r="AB409" s="358"/>
      <c r="AC409" s="358"/>
    </row>
    <row r="410" spans="3:29" ht="14.25" customHeight="1">
      <c r="C410" s="694"/>
      <c r="D410" s="358"/>
      <c r="E410" s="358"/>
      <c r="F410" s="691"/>
      <c r="G410" s="691"/>
      <c r="H410" s="358"/>
      <c r="I410" s="358"/>
      <c r="K410" s="590"/>
      <c r="L410" s="358"/>
      <c r="N410" s="358"/>
      <c r="O410" s="358"/>
      <c r="Q410" s="358"/>
      <c r="R410" s="358"/>
      <c r="S410" s="358"/>
      <c r="T410" s="358"/>
      <c r="U410" s="358"/>
      <c r="V410" s="358"/>
      <c r="W410" s="358"/>
      <c r="X410" s="358"/>
      <c r="Y410" s="358"/>
      <c r="Z410" s="358"/>
      <c r="AA410" s="358"/>
      <c r="AB410" s="358"/>
      <c r="AC410" s="358"/>
    </row>
    <row r="411" spans="3:29" ht="14.25" customHeight="1">
      <c r="C411" s="694"/>
      <c r="D411" s="358"/>
      <c r="E411" s="358"/>
      <c r="F411" s="691"/>
      <c r="G411" s="691"/>
      <c r="H411" s="358"/>
      <c r="I411" s="358"/>
      <c r="K411" s="590"/>
      <c r="L411" s="358"/>
      <c r="N411" s="358"/>
      <c r="O411" s="358"/>
      <c r="Q411" s="358"/>
      <c r="R411" s="358"/>
      <c r="S411" s="358"/>
      <c r="T411" s="358"/>
      <c r="U411" s="358"/>
      <c r="V411" s="358"/>
      <c r="W411" s="358"/>
      <c r="X411" s="358"/>
      <c r="Y411" s="358"/>
      <c r="Z411" s="358"/>
      <c r="AA411" s="358"/>
      <c r="AB411" s="358"/>
      <c r="AC411" s="358"/>
    </row>
    <row r="412" spans="3:29" ht="14.25" customHeight="1">
      <c r="C412" s="694"/>
      <c r="D412" s="358"/>
      <c r="E412" s="358"/>
      <c r="F412" s="691"/>
      <c r="G412" s="691"/>
      <c r="H412" s="358"/>
      <c r="I412" s="358"/>
      <c r="K412" s="590"/>
      <c r="L412" s="358"/>
      <c r="N412" s="358"/>
      <c r="O412" s="358"/>
      <c r="Q412" s="358"/>
      <c r="R412" s="358"/>
      <c r="S412" s="358"/>
      <c r="T412" s="358"/>
      <c r="U412" s="358"/>
      <c r="V412" s="358"/>
      <c r="W412" s="358"/>
      <c r="X412" s="358"/>
      <c r="Y412" s="358"/>
      <c r="Z412" s="358"/>
      <c r="AA412" s="358"/>
      <c r="AB412" s="358"/>
      <c r="AC412" s="358"/>
    </row>
    <row r="413" spans="3:29" ht="14.25" customHeight="1">
      <c r="C413" s="694"/>
      <c r="D413" s="358"/>
      <c r="E413" s="358"/>
      <c r="F413" s="691"/>
      <c r="G413" s="691"/>
      <c r="H413" s="358"/>
      <c r="I413" s="358"/>
      <c r="K413" s="590"/>
      <c r="L413" s="358"/>
      <c r="N413" s="358"/>
      <c r="O413" s="358"/>
      <c r="Q413" s="358"/>
      <c r="R413" s="358"/>
      <c r="S413" s="358"/>
      <c r="T413" s="358"/>
      <c r="U413" s="358"/>
      <c r="V413" s="358"/>
      <c r="W413" s="358"/>
      <c r="X413" s="358"/>
      <c r="Y413" s="358"/>
      <c r="Z413" s="358"/>
      <c r="AA413" s="358"/>
      <c r="AB413" s="358"/>
      <c r="AC413" s="358"/>
    </row>
    <row r="414" spans="3:29" ht="14.25" customHeight="1">
      <c r="C414" s="694"/>
      <c r="D414" s="358"/>
      <c r="E414" s="358"/>
      <c r="F414" s="691"/>
      <c r="G414" s="691"/>
      <c r="H414" s="358"/>
      <c r="I414" s="358"/>
      <c r="K414" s="590"/>
      <c r="L414" s="358"/>
      <c r="N414" s="358"/>
      <c r="O414" s="358"/>
      <c r="Q414" s="358"/>
      <c r="R414" s="358"/>
      <c r="S414" s="358"/>
      <c r="T414" s="358"/>
      <c r="U414" s="358"/>
      <c r="V414" s="358"/>
      <c r="W414" s="358"/>
      <c r="X414" s="358"/>
      <c r="Y414" s="358"/>
      <c r="Z414" s="358"/>
      <c r="AA414" s="358"/>
      <c r="AB414" s="358"/>
      <c r="AC414" s="358"/>
    </row>
    <row r="415" spans="3:29" ht="14.25" customHeight="1">
      <c r="C415" s="694"/>
      <c r="D415" s="358"/>
      <c r="E415" s="358"/>
      <c r="F415" s="691"/>
      <c r="G415" s="691"/>
      <c r="H415" s="358"/>
      <c r="I415" s="358"/>
      <c r="K415" s="590"/>
      <c r="L415" s="358"/>
      <c r="N415" s="358"/>
      <c r="O415" s="358"/>
      <c r="Q415" s="358"/>
      <c r="R415" s="358"/>
      <c r="S415" s="358"/>
      <c r="T415" s="358"/>
      <c r="U415" s="358"/>
      <c r="V415" s="358"/>
      <c r="W415" s="358"/>
      <c r="X415" s="358"/>
      <c r="Y415" s="358"/>
      <c r="Z415" s="358"/>
      <c r="AA415" s="358"/>
      <c r="AB415" s="358"/>
      <c r="AC415" s="358"/>
    </row>
    <row r="416" spans="3:29" ht="14.25" customHeight="1">
      <c r="C416" s="694"/>
      <c r="D416" s="358"/>
      <c r="E416" s="358"/>
      <c r="F416" s="691"/>
      <c r="G416" s="691"/>
      <c r="H416" s="358"/>
      <c r="I416" s="358"/>
      <c r="K416" s="590"/>
      <c r="L416" s="358"/>
      <c r="N416" s="358"/>
      <c r="O416" s="358"/>
      <c r="Q416" s="358"/>
      <c r="R416" s="358"/>
      <c r="S416" s="358"/>
      <c r="T416" s="358"/>
      <c r="U416" s="358"/>
      <c r="V416" s="358"/>
      <c r="W416" s="358"/>
      <c r="X416" s="358"/>
      <c r="Y416" s="358"/>
      <c r="Z416" s="358"/>
      <c r="AA416" s="358"/>
      <c r="AB416" s="358"/>
      <c r="AC416" s="358"/>
    </row>
    <row r="417" spans="3:29" ht="14.25" customHeight="1">
      <c r="C417" s="694"/>
      <c r="D417" s="358"/>
      <c r="E417" s="358"/>
      <c r="F417" s="691"/>
      <c r="G417" s="691"/>
      <c r="H417" s="358"/>
      <c r="I417" s="358"/>
      <c r="K417" s="590"/>
      <c r="L417" s="358"/>
      <c r="N417" s="358"/>
      <c r="O417" s="358"/>
      <c r="Q417" s="358"/>
      <c r="R417" s="358"/>
      <c r="S417" s="358"/>
      <c r="T417" s="358"/>
      <c r="U417" s="358"/>
      <c r="V417" s="358"/>
      <c r="W417" s="358"/>
      <c r="X417" s="358"/>
      <c r="Y417" s="358"/>
      <c r="Z417" s="358"/>
      <c r="AA417" s="358"/>
      <c r="AB417" s="358"/>
      <c r="AC417" s="358"/>
    </row>
    <row r="418" spans="3:29" ht="14.25" customHeight="1">
      <c r="C418" s="694"/>
      <c r="D418" s="358"/>
      <c r="E418" s="358"/>
      <c r="F418" s="691"/>
      <c r="G418" s="691"/>
      <c r="H418" s="358"/>
      <c r="I418" s="358"/>
      <c r="K418" s="590"/>
      <c r="L418" s="358"/>
      <c r="N418" s="358"/>
      <c r="O418" s="358"/>
      <c r="Q418" s="358"/>
      <c r="R418" s="358"/>
      <c r="S418" s="358"/>
      <c r="T418" s="358"/>
      <c r="U418" s="358"/>
      <c r="V418" s="358"/>
      <c r="W418" s="358"/>
      <c r="X418" s="358"/>
      <c r="Y418" s="358"/>
      <c r="Z418" s="358"/>
      <c r="AA418" s="358"/>
      <c r="AB418" s="358"/>
      <c r="AC418" s="358"/>
    </row>
    <row r="419" spans="3:29" ht="14.25" customHeight="1">
      <c r="C419" s="694"/>
      <c r="D419" s="358"/>
      <c r="E419" s="358"/>
      <c r="F419" s="691"/>
      <c r="G419" s="691"/>
      <c r="H419" s="358"/>
      <c r="I419" s="358"/>
      <c r="K419" s="590"/>
      <c r="L419" s="358"/>
      <c r="N419" s="358"/>
      <c r="O419" s="358"/>
      <c r="Q419" s="358"/>
      <c r="R419" s="358"/>
      <c r="S419" s="358"/>
      <c r="T419" s="358"/>
      <c r="U419" s="358"/>
      <c r="V419" s="358"/>
      <c r="W419" s="358"/>
      <c r="X419" s="358"/>
      <c r="Y419" s="358"/>
      <c r="Z419" s="358"/>
      <c r="AA419" s="358"/>
      <c r="AB419" s="358"/>
      <c r="AC419" s="358"/>
    </row>
    <row r="420" spans="3:29" ht="14.25" customHeight="1">
      <c r="C420" s="694"/>
      <c r="D420" s="358"/>
      <c r="E420" s="358"/>
      <c r="F420" s="691"/>
      <c r="G420" s="691"/>
      <c r="H420" s="358"/>
      <c r="I420" s="358"/>
      <c r="K420" s="590"/>
      <c r="L420" s="358"/>
      <c r="N420" s="358"/>
      <c r="O420" s="358"/>
      <c r="Q420" s="358"/>
      <c r="R420" s="358"/>
      <c r="S420" s="358"/>
      <c r="T420" s="358"/>
      <c r="U420" s="358"/>
      <c r="V420" s="358"/>
      <c r="W420" s="358"/>
      <c r="X420" s="358"/>
      <c r="Y420" s="358"/>
      <c r="Z420" s="358"/>
      <c r="AA420" s="358"/>
      <c r="AB420" s="358"/>
      <c r="AC420" s="358"/>
    </row>
    <row r="421" spans="3:29" ht="14.25" customHeight="1">
      <c r="C421" s="694"/>
      <c r="D421" s="358"/>
      <c r="E421" s="358"/>
      <c r="F421" s="691"/>
      <c r="G421" s="691"/>
      <c r="H421" s="358"/>
      <c r="I421" s="358"/>
      <c r="K421" s="590"/>
      <c r="L421" s="358"/>
      <c r="N421" s="358"/>
      <c r="O421" s="358"/>
      <c r="Q421" s="358"/>
      <c r="R421" s="358"/>
      <c r="S421" s="358"/>
      <c r="T421" s="358"/>
      <c r="U421" s="358"/>
      <c r="V421" s="358"/>
      <c r="W421" s="358"/>
      <c r="X421" s="358"/>
      <c r="Y421" s="358"/>
      <c r="Z421" s="358"/>
      <c r="AA421" s="358"/>
      <c r="AB421" s="358"/>
      <c r="AC421" s="358"/>
    </row>
    <row r="422" spans="3:29" ht="14.25" customHeight="1">
      <c r="C422" s="694"/>
      <c r="D422" s="358"/>
      <c r="E422" s="358"/>
      <c r="F422" s="691"/>
      <c r="G422" s="691"/>
      <c r="H422" s="358"/>
      <c r="I422" s="358"/>
      <c r="K422" s="590"/>
      <c r="L422" s="358"/>
      <c r="N422" s="358"/>
      <c r="O422" s="358"/>
      <c r="Q422" s="358"/>
      <c r="R422" s="358"/>
      <c r="S422" s="358"/>
      <c r="T422" s="358"/>
      <c r="U422" s="358"/>
      <c r="V422" s="358"/>
      <c r="W422" s="358"/>
      <c r="X422" s="358"/>
      <c r="Y422" s="358"/>
      <c r="Z422" s="358"/>
      <c r="AA422" s="358"/>
      <c r="AB422" s="358"/>
      <c r="AC422" s="358"/>
    </row>
    <row r="423" spans="3:29" ht="14.25" customHeight="1">
      <c r="C423" s="694"/>
      <c r="D423" s="358"/>
      <c r="E423" s="358"/>
      <c r="F423" s="691"/>
      <c r="G423" s="691"/>
      <c r="H423" s="358"/>
      <c r="I423" s="358"/>
      <c r="K423" s="590"/>
      <c r="L423" s="358"/>
      <c r="N423" s="358"/>
      <c r="O423" s="358"/>
      <c r="Q423" s="358"/>
      <c r="R423" s="358"/>
      <c r="S423" s="358"/>
      <c r="T423" s="358"/>
      <c r="U423" s="358"/>
      <c r="V423" s="358"/>
      <c r="W423" s="358"/>
      <c r="X423" s="358"/>
      <c r="Y423" s="358"/>
      <c r="Z423" s="358"/>
      <c r="AA423" s="358"/>
      <c r="AB423" s="358"/>
      <c r="AC423" s="358"/>
    </row>
    <row r="424" spans="3:29" ht="14.25" customHeight="1">
      <c r="C424" s="694"/>
      <c r="D424" s="358"/>
      <c r="E424" s="358"/>
      <c r="F424" s="691"/>
      <c r="G424" s="691"/>
      <c r="H424" s="358"/>
      <c r="I424" s="358"/>
      <c r="K424" s="590"/>
      <c r="L424" s="358"/>
      <c r="N424" s="358"/>
      <c r="O424" s="358"/>
      <c r="Q424" s="358"/>
      <c r="R424" s="358"/>
      <c r="S424" s="358"/>
      <c r="T424" s="358"/>
      <c r="U424" s="358"/>
      <c r="V424" s="358"/>
      <c r="W424" s="358"/>
      <c r="X424" s="358"/>
      <c r="Y424" s="358"/>
      <c r="Z424" s="358"/>
      <c r="AA424" s="358"/>
      <c r="AB424" s="358"/>
      <c r="AC424" s="358"/>
    </row>
    <row r="425" spans="3:29" ht="14.25" customHeight="1">
      <c r="C425" s="694"/>
      <c r="D425" s="358"/>
      <c r="E425" s="358"/>
      <c r="F425" s="691"/>
      <c r="G425" s="691"/>
      <c r="H425" s="358"/>
      <c r="I425" s="358"/>
      <c r="K425" s="590"/>
      <c r="L425" s="358"/>
      <c r="N425" s="358"/>
      <c r="O425" s="358"/>
      <c r="Q425" s="358"/>
      <c r="R425" s="358"/>
      <c r="S425" s="358"/>
      <c r="T425" s="358"/>
      <c r="U425" s="358"/>
      <c r="V425" s="358"/>
      <c r="W425" s="358"/>
      <c r="X425" s="358"/>
      <c r="Y425" s="358"/>
      <c r="Z425" s="358"/>
      <c r="AA425" s="358"/>
      <c r="AB425" s="358"/>
      <c r="AC425" s="358"/>
    </row>
    <row r="426" spans="3:29" ht="14.25" customHeight="1">
      <c r="C426" s="694"/>
      <c r="D426" s="358"/>
      <c r="E426" s="358"/>
      <c r="F426" s="691"/>
      <c r="G426" s="691"/>
      <c r="H426" s="358"/>
      <c r="I426" s="358"/>
      <c r="K426" s="590"/>
      <c r="L426" s="358"/>
      <c r="N426" s="358"/>
      <c r="O426" s="358"/>
      <c r="Q426" s="358"/>
      <c r="R426" s="358"/>
      <c r="S426" s="358"/>
      <c r="T426" s="358"/>
      <c r="U426" s="358"/>
      <c r="V426" s="358"/>
      <c r="W426" s="358"/>
      <c r="X426" s="358"/>
      <c r="Y426" s="358"/>
      <c r="Z426" s="358"/>
      <c r="AA426" s="358"/>
      <c r="AB426" s="358"/>
      <c r="AC426" s="358"/>
    </row>
    <row r="427" spans="3:29" ht="14.25" customHeight="1">
      <c r="C427" s="694"/>
      <c r="D427" s="358"/>
      <c r="E427" s="358"/>
      <c r="F427" s="691"/>
      <c r="G427" s="691"/>
      <c r="H427" s="358"/>
      <c r="I427" s="358"/>
      <c r="K427" s="590"/>
      <c r="L427" s="358"/>
      <c r="N427" s="358"/>
      <c r="O427" s="358"/>
      <c r="Q427" s="358"/>
      <c r="R427" s="358"/>
      <c r="S427" s="358"/>
      <c r="T427" s="358"/>
      <c r="U427" s="358"/>
      <c r="V427" s="358"/>
      <c r="W427" s="358"/>
      <c r="X427" s="358"/>
      <c r="Y427" s="358"/>
      <c r="Z427" s="358"/>
      <c r="AA427" s="358"/>
      <c r="AB427" s="358"/>
      <c r="AC427" s="358"/>
    </row>
    <row r="428" spans="3:29" ht="14.25" customHeight="1">
      <c r="C428" s="694"/>
      <c r="D428" s="358"/>
      <c r="E428" s="358"/>
      <c r="F428" s="691"/>
      <c r="G428" s="691"/>
      <c r="H428" s="358"/>
      <c r="I428" s="358"/>
      <c r="K428" s="590"/>
      <c r="L428" s="358"/>
      <c r="N428" s="358"/>
      <c r="O428" s="358"/>
      <c r="Q428" s="358"/>
      <c r="R428" s="358"/>
      <c r="S428" s="358"/>
      <c r="T428" s="358"/>
      <c r="U428" s="358"/>
      <c r="V428" s="358"/>
      <c r="W428" s="358"/>
      <c r="X428" s="358"/>
      <c r="Y428" s="358"/>
      <c r="Z428" s="358"/>
      <c r="AA428" s="358"/>
      <c r="AB428" s="358"/>
      <c r="AC428" s="358"/>
    </row>
    <row r="429" spans="3:29" ht="14.25" customHeight="1">
      <c r="C429" s="694"/>
      <c r="D429" s="358"/>
      <c r="E429" s="358"/>
      <c r="F429" s="691"/>
      <c r="G429" s="691"/>
      <c r="H429" s="358"/>
      <c r="I429" s="358"/>
      <c r="K429" s="590"/>
      <c r="L429" s="358"/>
      <c r="N429" s="358"/>
      <c r="O429" s="358"/>
      <c r="Q429" s="358"/>
      <c r="R429" s="358"/>
      <c r="S429" s="358"/>
      <c r="T429" s="358"/>
      <c r="U429" s="358"/>
      <c r="V429" s="358"/>
      <c r="W429" s="358"/>
      <c r="X429" s="358"/>
      <c r="Y429" s="358"/>
      <c r="Z429" s="358"/>
      <c r="AA429" s="358"/>
      <c r="AB429" s="358"/>
      <c r="AC429" s="358"/>
    </row>
    <row r="430" spans="3:29" ht="14.25" customHeight="1">
      <c r="C430" s="694"/>
      <c r="D430" s="358"/>
      <c r="E430" s="358"/>
      <c r="F430" s="691"/>
      <c r="G430" s="691"/>
      <c r="H430" s="358"/>
      <c r="I430" s="358"/>
      <c r="K430" s="590"/>
      <c r="L430" s="358"/>
      <c r="N430" s="358"/>
      <c r="O430" s="358"/>
      <c r="Q430" s="358"/>
      <c r="R430" s="358"/>
      <c r="S430" s="358"/>
      <c r="T430" s="358"/>
      <c r="U430" s="358"/>
      <c r="V430" s="358"/>
      <c r="W430" s="358"/>
      <c r="X430" s="358"/>
      <c r="Y430" s="358"/>
      <c r="Z430" s="358"/>
      <c r="AA430" s="358"/>
      <c r="AB430" s="358"/>
      <c r="AC430" s="358"/>
    </row>
    <row r="431" spans="3:29" ht="14.25" customHeight="1">
      <c r="C431" s="694"/>
      <c r="D431" s="358"/>
      <c r="E431" s="358"/>
      <c r="F431" s="691"/>
      <c r="G431" s="691"/>
      <c r="H431" s="358"/>
      <c r="I431" s="358"/>
      <c r="K431" s="590"/>
      <c r="L431" s="358"/>
      <c r="N431" s="358"/>
      <c r="O431" s="358"/>
      <c r="Q431" s="358"/>
      <c r="R431" s="358"/>
      <c r="S431" s="358"/>
      <c r="T431" s="358"/>
      <c r="U431" s="358"/>
      <c r="V431" s="358"/>
      <c r="W431" s="358"/>
      <c r="X431" s="358"/>
      <c r="Y431" s="358"/>
      <c r="Z431" s="358"/>
      <c r="AA431" s="358"/>
      <c r="AB431" s="358"/>
      <c r="AC431" s="358"/>
    </row>
    <row r="432" spans="3:29" ht="14.25" customHeight="1">
      <c r="C432" s="694"/>
      <c r="D432" s="358"/>
      <c r="E432" s="358"/>
      <c r="F432" s="691"/>
      <c r="G432" s="691"/>
      <c r="H432" s="358"/>
      <c r="I432" s="358"/>
      <c r="K432" s="590"/>
      <c r="L432" s="358"/>
      <c r="N432" s="358"/>
      <c r="O432" s="358"/>
      <c r="Q432" s="358"/>
      <c r="R432" s="358"/>
      <c r="S432" s="358"/>
      <c r="T432" s="358"/>
      <c r="U432" s="358"/>
      <c r="V432" s="358"/>
      <c r="W432" s="358"/>
      <c r="X432" s="358"/>
      <c r="Y432" s="358"/>
      <c r="Z432" s="358"/>
      <c r="AA432" s="358"/>
      <c r="AB432" s="358"/>
      <c r="AC432" s="358"/>
    </row>
    <row r="433" spans="3:29" ht="14.25" customHeight="1">
      <c r="C433" s="694"/>
      <c r="D433" s="358"/>
      <c r="E433" s="358"/>
      <c r="F433" s="691"/>
      <c r="G433" s="691"/>
      <c r="H433" s="358"/>
      <c r="I433" s="358"/>
      <c r="K433" s="590"/>
      <c r="L433" s="358"/>
      <c r="N433" s="358"/>
      <c r="O433" s="358"/>
      <c r="Q433" s="358"/>
      <c r="R433" s="358"/>
      <c r="S433" s="358"/>
      <c r="T433" s="358"/>
      <c r="U433" s="358"/>
      <c r="V433" s="358"/>
      <c r="W433" s="358"/>
      <c r="X433" s="358"/>
      <c r="Y433" s="358"/>
      <c r="Z433" s="358"/>
      <c r="AA433" s="358"/>
      <c r="AB433" s="358"/>
      <c r="AC433" s="358"/>
    </row>
    <row r="434" spans="3:29" ht="14.25" customHeight="1">
      <c r="C434" s="694"/>
      <c r="D434" s="358"/>
      <c r="E434" s="358"/>
      <c r="F434" s="691"/>
      <c r="G434" s="691"/>
      <c r="H434" s="358"/>
      <c r="I434" s="358"/>
      <c r="K434" s="590"/>
      <c r="L434" s="358"/>
      <c r="N434" s="358"/>
      <c r="O434" s="358"/>
      <c r="Q434" s="358"/>
      <c r="R434" s="358"/>
      <c r="S434" s="358"/>
      <c r="T434" s="358"/>
      <c r="U434" s="358"/>
      <c r="V434" s="358"/>
      <c r="W434" s="358"/>
      <c r="X434" s="358"/>
      <c r="Y434" s="358"/>
      <c r="Z434" s="358"/>
      <c r="AA434" s="358"/>
      <c r="AB434" s="358"/>
      <c r="AC434" s="358"/>
    </row>
    <row r="435" spans="3:29" ht="14.25" customHeight="1">
      <c r="C435" s="694"/>
      <c r="D435" s="358"/>
      <c r="E435" s="358"/>
      <c r="F435" s="691"/>
      <c r="G435" s="691"/>
      <c r="H435" s="358"/>
      <c r="I435" s="358"/>
      <c r="K435" s="590"/>
      <c r="L435" s="358"/>
      <c r="N435" s="358"/>
      <c r="O435" s="358"/>
      <c r="Q435" s="358"/>
      <c r="R435" s="358"/>
      <c r="S435" s="358"/>
      <c r="T435" s="358"/>
      <c r="U435" s="358"/>
      <c r="V435" s="358"/>
      <c r="W435" s="358"/>
      <c r="X435" s="358"/>
      <c r="Y435" s="358"/>
      <c r="Z435" s="358"/>
      <c r="AA435" s="358"/>
      <c r="AB435" s="358"/>
      <c r="AC435" s="358"/>
    </row>
    <row r="436" spans="3:29" ht="14.25" customHeight="1">
      <c r="C436" s="694"/>
      <c r="D436" s="358"/>
      <c r="E436" s="358"/>
      <c r="F436" s="691"/>
      <c r="G436" s="691"/>
      <c r="H436" s="358"/>
      <c r="I436" s="358"/>
      <c r="K436" s="590"/>
      <c r="L436" s="358"/>
      <c r="N436" s="358"/>
      <c r="O436" s="358"/>
      <c r="Q436" s="358"/>
      <c r="R436" s="358"/>
      <c r="S436" s="358"/>
      <c r="T436" s="358"/>
      <c r="U436" s="358"/>
      <c r="V436" s="358"/>
      <c r="W436" s="358"/>
      <c r="X436" s="358"/>
      <c r="Y436" s="358"/>
      <c r="Z436" s="358"/>
      <c r="AA436" s="358"/>
      <c r="AB436" s="358"/>
      <c r="AC436" s="358"/>
    </row>
    <row r="437" spans="3:29" ht="14.25" customHeight="1">
      <c r="C437" s="694"/>
      <c r="D437" s="358"/>
      <c r="E437" s="358"/>
      <c r="F437" s="691"/>
      <c r="G437" s="691"/>
      <c r="H437" s="358"/>
      <c r="I437" s="358"/>
      <c r="K437" s="590"/>
      <c r="L437" s="358"/>
      <c r="N437" s="358"/>
      <c r="O437" s="358"/>
      <c r="Q437" s="358"/>
      <c r="R437" s="358"/>
      <c r="S437" s="358"/>
      <c r="T437" s="358"/>
      <c r="U437" s="358"/>
      <c r="V437" s="358"/>
      <c r="W437" s="358"/>
      <c r="X437" s="358"/>
      <c r="Y437" s="358"/>
      <c r="Z437" s="358"/>
      <c r="AA437" s="358"/>
      <c r="AB437" s="358"/>
      <c r="AC437" s="358"/>
    </row>
    <row r="438" spans="3:29" ht="14.25" customHeight="1">
      <c r="C438" s="694"/>
      <c r="D438" s="358"/>
      <c r="E438" s="358"/>
      <c r="F438" s="691"/>
      <c r="G438" s="691"/>
      <c r="H438" s="358"/>
      <c r="I438" s="358"/>
      <c r="K438" s="590"/>
      <c r="L438" s="358"/>
      <c r="N438" s="358"/>
      <c r="O438" s="358"/>
      <c r="Q438" s="358"/>
      <c r="R438" s="358"/>
      <c r="S438" s="358"/>
      <c r="T438" s="358"/>
      <c r="U438" s="358"/>
      <c r="V438" s="358"/>
      <c r="W438" s="358"/>
      <c r="X438" s="358"/>
      <c r="Y438" s="358"/>
      <c r="Z438" s="358"/>
      <c r="AA438" s="358"/>
      <c r="AB438" s="358"/>
      <c r="AC438" s="358"/>
    </row>
    <row r="439" spans="3:29" ht="14.25" customHeight="1">
      <c r="C439" s="694"/>
      <c r="D439" s="358"/>
      <c r="E439" s="358"/>
      <c r="F439" s="691"/>
      <c r="G439" s="691"/>
      <c r="H439" s="358"/>
      <c r="I439" s="358"/>
      <c r="K439" s="590"/>
      <c r="L439" s="358"/>
      <c r="N439" s="358"/>
      <c r="O439" s="358"/>
      <c r="Q439" s="358"/>
      <c r="R439" s="358"/>
      <c r="S439" s="358"/>
      <c r="T439" s="358"/>
      <c r="U439" s="358"/>
      <c r="V439" s="358"/>
      <c r="W439" s="358"/>
      <c r="X439" s="358"/>
      <c r="Y439" s="358"/>
      <c r="Z439" s="358"/>
      <c r="AA439" s="358"/>
      <c r="AB439" s="358"/>
      <c r="AC439" s="358"/>
    </row>
    <row r="440" spans="3:29" ht="14.25" customHeight="1">
      <c r="C440" s="694"/>
      <c r="D440" s="358"/>
      <c r="E440" s="358"/>
      <c r="F440" s="691"/>
      <c r="G440" s="691"/>
      <c r="H440" s="358"/>
      <c r="I440" s="358"/>
      <c r="K440" s="590"/>
      <c r="L440" s="358"/>
      <c r="N440" s="358"/>
      <c r="O440" s="358"/>
      <c r="Q440" s="358"/>
      <c r="R440" s="358"/>
      <c r="S440" s="358"/>
      <c r="T440" s="358"/>
      <c r="U440" s="358"/>
      <c r="V440" s="358"/>
      <c r="W440" s="358"/>
      <c r="X440" s="358"/>
      <c r="Y440" s="358"/>
      <c r="Z440" s="358"/>
      <c r="AA440" s="358"/>
      <c r="AB440" s="358"/>
      <c r="AC440" s="358"/>
    </row>
    <row r="441" spans="3:29" ht="14.25" customHeight="1">
      <c r="C441" s="694"/>
      <c r="D441" s="358"/>
      <c r="E441" s="358"/>
      <c r="F441" s="691"/>
      <c r="G441" s="691"/>
      <c r="H441" s="358"/>
      <c r="I441" s="358"/>
      <c r="K441" s="590"/>
      <c r="L441" s="358"/>
      <c r="N441" s="358"/>
      <c r="O441" s="358"/>
      <c r="Q441" s="358"/>
      <c r="R441" s="358"/>
      <c r="S441" s="358"/>
      <c r="T441" s="358"/>
      <c r="U441" s="358"/>
      <c r="V441" s="358"/>
      <c r="W441" s="358"/>
      <c r="X441" s="358"/>
      <c r="Y441" s="358"/>
      <c r="Z441" s="358"/>
      <c r="AA441" s="358"/>
      <c r="AB441" s="358"/>
      <c r="AC441" s="358"/>
    </row>
    <row r="442" spans="3:29" ht="14.25" customHeight="1">
      <c r="C442" s="694"/>
      <c r="D442" s="358"/>
      <c r="E442" s="358"/>
      <c r="F442" s="691"/>
      <c r="G442" s="691"/>
      <c r="H442" s="358"/>
      <c r="I442" s="358"/>
      <c r="K442" s="590"/>
      <c r="L442" s="358"/>
      <c r="N442" s="358"/>
      <c r="O442" s="358"/>
      <c r="Q442" s="358"/>
      <c r="R442" s="358"/>
      <c r="S442" s="358"/>
      <c r="T442" s="358"/>
      <c r="U442" s="358"/>
      <c r="V442" s="358"/>
      <c r="W442" s="358"/>
      <c r="X442" s="358"/>
      <c r="Y442" s="358"/>
      <c r="Z442" s="358"/>
      <c r="AA442" s="358"/>
      <c r="AB442" s="358"/>
      <c r="AC442" s="358"/>
    </row>
    <row r="443" spans="3:29" ht="14.25" customHeight="1">
      <c r="C443" s="694"/>
      <c r="D443" s="358"/>
      <c r="E443" s="358"/>
      <c r="F443" s="691"/>
      <c r="G443" s="691"/>
      <c r="H443" s="358"/>
      <c r="I443" s="358"/>
      <c r="K443" s="590"/>
      <c r="L443" s="358"/>
      <c r="N443" s="358"/>
      <c r="O443" s="358"/>
      <c r="Q443" s="358"/>
      <c r="R443" s="358"/>
      <c r="S443" s="358"/>
      <c r="T443" s="358"/>
      <c r="U443" s="358"/>
      <c r="V443" s="358"/>
      <c r="W443" s="358"/>
      <c r="X443" s="358"/>
      <c r="Y443" s="358"/>
      <c r="Z443" s="358"/>
      <c r="AA443" s="358"/>
      <c r="AB443" s="358"/>
      <c r="AC443" s="358"/>
    </row>
    <row r="444" spans="3:29" ht="14.25" customHeight="1">
      <c r="C444" s="694"/>
      <c r="D444" s="358"/>
      <c r="E444" s="358"/>
      <c r="F444" s="691"/>
      <c r="G444" s="691"/>
      <c r="H444" s="358"/>
      <c r="I444" s="358"/>
      <c r="K444" s="590"/>
      <c r="L444" s="358"/>
      <c r="N444" s="358"/>
      <c r="O444" s="358"/>
      <c r="Q444" s="358"/>
      <c r="R444" s="358"/>
      <c r="S444" s="358"/>
      <c r="T444" s="358"/>
      <c r="U444" s="358"/>
      <c r="V444" s="358"/>
      <c r="W444" s="358"/>
      <c r="X444" s="358"/>
      <c r="Y444" s="358"/>
      <c r="Z444" s="358"/>
      <c r="AA444" s="358"/>
      <c r="AB444" s="358"/>
      <c r="AC444" s="358"/>
    </row>
    <row r="445" spans="3:29" ht="14.25" customHeight="1">
      <c r="C445" s="694"/>
      <c r="D445" s="358"/>
      <c r="E445" s="358"/>
      <c r="F445" s="691"/>
      <c r="G445" s="691"/>
      <c r="H445" s="358"/>
      <c r="I445" s="358"/>
      <c r="K445" s="590"/>
      <c r="L445" s="358"/>
      <c r="N445" s="358"/>
      <c r="O445" s="358"/>
      <c r="Q445" s="358"/>
      <c r="R445" s="358"/>
      <c r="S445" s="358"/>
      <c r="T445" s="358"/>
      <c r="U445" s="358"/>
      <c r="V445" s="358"/>
      <c r="W445" s="358"/>
      <c r="X445" s="358"/>
      <c r="Y445" s="358"/>
      <c r="Z445" s="358"/>
      <c r="AA445" s="358"/>
      <c r="AB445" s="358"/>
      <c r="AC445" s="358"/>
    </row>
    <row r="446" spans="3:29" ht="14.25" customHeight="1">
      <c r="C446" s="694"/>
      <c r="D446" s="358"/>
      <c r="E446" s="358"/>
      <c r="F446" s="691"/>
      <c r="G446" s="691"/>
      <c r="H446" s="358"/>
      <c r="I446" s="358"/>
      <c r="K446" s="590"/>
      <c r="L446" s="358"/>
      <c r="N446" s="358"/>
      <c r="O446" s="358"/>
      <c r="Q446" s="358"/>
      <c r="R446" s="358"/>
      <c r="S446" s="358"/>
      <c r="T446" s="358"/>
      <c r="U446" s="358"/>
      <c r="V446" s="358"/>
      <c r="W446" s="358"/>
      <c r="X446" s="358"/>
      <c r="Y446" s="358"/>
      <c r="Z446" s="358"/>
      <c r="AA446" s="358"/>
      <c r="AB446" s="358"/>
      <c r="AC446" s="358"/>
    </row>
    <row r="447" spans="3:29" ht="14.25" customHeight="1">
      <c r="C447" s="694"/>
      <c r="D447" s="358"/>
      <c r="E447" s="358"/>
      <c r="F447" s="691"/>
      <c r="G447" s="691"/>
      <c r="H447" s="358"/>
      <c r="I447" s="358"/>
      <c r="K447" s="590"/>
      <c r="L447" s="358"/>
      <c r="N447" s="358"/>
      <c r="O447" s="358"/>
      <c r="Q447" s="358"/>
      <c r="R447" s="358"/>
      <c r="S447" s="358"/>
      <c r="T447" s="358"/>
      <c r="U447" s="358"/>
      <c r="V447" s="358"/>
      <c r="W447" s="358"/>
      <c r="X447" s="358"/>
      <c r="Y447" s="358"/>
      <c r="Z447" s="358"/>
      <c r="AA447" s="358"/>
      <c r="AB447" s="358"/>
      <c r="AC447" s="358"/>
    </row>
    <row r="448" spans="3:29" ht="14.25" customHeight="1">
      <c r="C448" s="694"/>
      <c r="D448" s="358"/>
      <c r="E448" s="358"/>
      <c r="F448" s="691"/>
      <c r="G448" s="691"/>
      <c r="H448" s="358"/>
      <c r="I448" s="358"/>
      <c r="K448" s="590"/>
      <c r="L448" s="358"/>
      <c r="N448" s="358"/>
      <c r="O448" s="358"/>
      <c r="Q448" s="358"/>
      <c r="R448" s="358"/>
      <c r="S448" s="358"/>
      <c r="T448" s="358"/>
      <c r="U448" s="358"/>
      <c r="V448" s="358"/>
      <c r="W448" s="358"/>
      <c r="X448" s="358"/>
      <c r="Y448" s="358"/>
      <c r="Z448" s="358"/>
      <c r="AA448" s="358"/>
      <c r="AB448" s="358"/>
      <c r="AC448" s="358"/>
    </row>
    <row r="449" spans="3:29" ht="14.25" customHeight="1">
      <c r="C449" s="694"/>
      <c r="D449" s="358"/>
      <c r="E449" s="358"/>
      <c r="F449" s="691"/>
      <c r="G449" s="691"/>
      <c r="H449" s="358"/>
      <c r="I449" s="358"/>
      <c r="K449" s="590"/>
      <c r="L449" s="358"/>
      <c r="N449" s="358"/>
      <c r="O449" s="358"/>
      <c r="Q449" s="358"/>
      <c r="R449" s="358"/>
      <c r="S449" s="358"/>
      <c r="T449" s="358"/>
      <c r="U449" s="358"/>
      <c r="V449" s="358"/>
      <c r="W449" s="358"/>
      <c r="X449" s="358"/>
      <c r="Y449" s="358"/>
      <c r="Z449" s="358"/>
      <c r="AA449" s="358"/>
      <c r="AB449" s="358"/>
      <c r="AC449" s="358"/>
    </row>
    <row r="450" spans="3:29" ht="14.25" customHeight="1">
      <c r="C450" s="694"/>
      <c r="D450" s="358"/>
      <c r="E450" s="358"/>
      <c r="F450" s="691"/>
      <c r="G450" s="691"/>
      <c r="H450" s="358"/>
      <c r="I450" s="358"/>
      <c r="K450" s="590"/>
      <c r="L450" s="358"/>
      <c r="N450" s="358"/>
      <c r="O450" s="358"/>
      <c r="Q450" s="358"/>
      <c r="R450" s="358"/>
      <c r="S450" s="358"/>
      <c r="T450" s="358"/>
      <c r="U450" s="358"/>
      <c r="V450" s="358"/>
      <c r="W450" s="358"/>
      <c r="X450" s="358"/>
      <c r="Y450" s="358"/>
      <c r="Z450" s="358"/>
      <c r="AA450" s="358"/>
      <c r="AB450" s="358"/>
      <c r="AC450" s="358"/>
    </row>
    <row r="451" spans="3:29" ht="14.25" customHeight="1">
      <c r="C451" s="694"/>
      <c r="D451" s="358"/>
      <c r="E451" s="358"/>
      <c r="F451" s="691"/>
      <c r="G451" s="691"/>
      <c r="H451" s="358"/>
      <c r="I451" s="358"/>
      <c r="K451" s="590"/>
      <c r="L451" s="358"/>
      <c r="N451" s="358"/>
      <c r="O451" s="358"/>
      <c r="Q451" s="358"/>
      <c r="R451" s="358"/>
      <c r="S451" s="358"/>
      <c r="T451" s="358"/>
      <c r="U451" s="358"/>
      <c r="V451" s="358"/>
      <c r="W451" s="358"/>
      <c r="X451" s="358"/>
      <c r="Y451" s="358"/>
      <c r="Z451" s="358"/>
      <c r="AA451" s="358"/>
      <c r="AB451" s="358"/>
      <c r="AC451" s="358"/>
    </row>
    <row r="452" spans="3:29" ht="14.25" customHeight="1">
      <c r="C452" s="694"/>
      <c r="D452" s="358"/>
      <c r="E452" s="358"/>
      <c r="F452" s="691"/>
      <c r="G452" s="691"/>
      <c r="H452" s="358"/>
      <c r="I452" s="358"/>
      <c r="K452" s="590"/>
      <c r="L452" s="358"/>
      <c r="N452" s="358"/>
      <c r="O452" s="358"/>
      <c r="Q452" s="358"/>
      <c r="R452" s="358"/>
      <c r="S452" s="358"/>
      <c r="T452" s="358"/>
      <c r="U452" s="358"/>
      <c r="V452" s="358"/>
      <c r="W452" s="358"/>
      <c r="X452" s="358"/>
      <c r="Y452" s="358"/>
      <c r="Z452" s="358"/>
      <c r="AA452" s="358"/>
      <c r="AB452" s="358"/>
      <c r="AC452" s="358"/>
    </row>
    <row r="453" spans="3:29" ht="14.25" customHeight="1">
      <c r="C453" s="694"/>
      <c r="D453" s="358"/>
      <c r="E453" s="358"/>
      <c r="F453" s="691"/>
      <c r="G453" s="691"/>
      <c r="H453" s="358"/>
      <c r="I453" s="358"/>
      <c r="K453" s="590"/>
      <c r="L453" s="358"/>
      <c r="N453" s="358"/>
      <c r="O453" s="358"/>
      <c r="Q453" s="358"/>
      <c r="R453" s="358"/>
      <c r="S453" s="358"/>
      <c r="T453" s="358"/>
      <c r="U453" s="358"/>
      <c r="V453" s="358"/>
      <c r="W453" s="358"/>
      <c r="X453" s="358"/>
      <c r="Y453" s="358"/>
      <c r="Z453" s="358"/>
      <c r="AA453" s="358"/>
      <c r="AB453" s="358"/>
      <c r="AC453" s="358"/>
    </row>
    <row r="454" spans="3:29" ht="14.25" customHeight="1">
      <c r="C454" s="694"/>
      <c r="D454" s="358"/>
      <c r="E454" s="358"/>
      <c r="F454" s="691"/>
      <c r="G454" s="691"/>
      <c r="H454" s="358"/>
      <c r="I454" s="358"/>
      <c r="K454" s="590"/>
      <c r="L454" s="358"/>
      <c r="N454" s="358"/>
      <c r="O454" s="358"/>
      <c r="Q454" s="358"/>
      <c r="R454" s="358"/>
      <c r="S454" s="358"/>
      <c r="T454" s="358"/>
      <c r="U454" s="358"/>
      <c r="V454" s="358"/>
      <c r="W454" s="358"/>
      <c r="X454" s="358"/>
      <c r="Y454" s="358"/>
      <c r="Z454" s="358"/>
      <c r="AA454" s="358"/>
      <c r="AB454" s="358"/>
      <c r="AC454" s="358"/>
    </row>
    <row r="455" spans="3:29" ht="14.25" customHeight="1">
      <c r="C455" s="694"/>
      <c r="D455" s="358"/>
      <c r="E455" s="358"/>
      <c r="F455" s="691"/>
      <c r="G455" s="691"/>
      <c r="H455" s="358"/>
      <c r="I455" s="358"/>
      <c r="K455" s="590"/>
      <c r="L455" s="358"/>
      <c r="N455" s="358"/>
      <c r="O455" s="358"/>
      <c r="Q455" s="358"/>
      <c r="R455" s="358"/>
      <c r="S455" s="358"/>
      <c r="T455" s="358"/>
      <c r="U455" s="358"/>
      <c r="V455" s="358"/>
      <c r="W455" s="358"/>
      <c r="X455" s="358"/>
      <c r="Y455" s="358"/>
      <c r="Z455" s="358"/>
      <c r="AA455" s="358"/>
      <c r="AB455" s="358"/>
      <c r="AC455" s="358"/>
    </row>
    <row r="456" spans="3:29" ht="14.25" customHeight="1">
      <c r="C456" s="694"/>
      <c r="D456" s="358"/>
      <c r="E456" s="358"/>
      <c r="F456" s="691"/>
      <c r="G456" s="691"/>
      <c r="H456" s="358"/>
      <c r="I456" s="358"/>
      <c r="K456" s="590"/>
      <c r="L456" s="358"/>
      <c r="N456" s="358"/>
      <c r="O456" s="358"/>
      <c r="Q456" s="358"/>
      <c r="R456" s="358"/>
      <c r="S456" s="358"/>
      <c r="T456" s="358"/>
      <c r="U456" s="358"/>
      <c r="V456" s="358"/>
      <c r="W456" s="358"/>
      <c r="X456" s="358"/>
      <c r="Y456" s="358"/>
      <c r="Z456" s="358"/>
      <c r="AA456" s="358"/>
      <c r="AB456" s="358"/>
      <c r="AC456" s="358"/>
    </row>
    <row r="457" spans="3:29" ht="14.25" customHeight="1">
      <c r="C457" s="694"/>
      <c r="D457" s="358"/>
      <c r="E457" s="358"/>
      <c r="F457" s="691"/>
      <c r="G457" s="691"/>
      <c r="H457" s="358"/>
      <c r="I457" s="358"/>
      <c r="K457" s="590"/>
      <c r="L457" s="358"/>
      <c r="N457" s="358"/>
      <c r="O457" s="358"/>
      <c r="Q457" s="358"/>
      <c r="R457" s="358"/>
      <c r="S457" s="358"/>
      <c r="T457" s="358"/>
      <c r="U457" s="358"/>
      <c r="V457" s="358"/>
      <c r="W457" s="358"/>
      <c r="X457" s="358"/>
      <c r="Y457" s="358"/>
      <c r="Z457" s="358"/>
      <c r="AA457" s="358"/>
      <c r="AB457" s="358"/>
      <c r="AC457" s="358"/>
    </row>
    <row r="458" spans="3:29" ht="14.25" customHeight="1">
      <c r="C458" s="694"/>
      <c r="D458" s="358"/>
      <c r="E458" s="358"/>
      <c r="F458" s="691"/>
      <c r="G458" s="691"/>
      <c r="H458" s="358"/>
      <c r="I458" s="358"/>
      <c r="K458" s="590"/>
      <c r="L458" s="358"/>
      <c r="N458" s="358"/>
      <c r="O458" s="358"/>
      <c r="Q458" s="358"/>
      <c r="R458" s="358"/>
      <c r="S458" s="358"/>
      <c r="T458" s="358"/>
      <c r="U458" s="358"/>
      <c r="V458" s="358"/>
      <c r="W458" s="358"/>
      <c r="X458" s="358"/>
      <c r="Y458" s="358"/>
      <c r="Z458" s="358"/>
      <c r="AA458" s="358"/>
      <c r="AB458" s="358"/>
      <c r="AC458" s="358"/>
    </row>
    <row r="459" spans="3:29" ht="14.25" customHeight="1">
      <c r="C459" s="694"/>
      <c r="D459" s="358"/>
      <c r="E459" s="358"/>
      <c r="F459" s="691"/>
      <c r="G459" s="691"/>
      <c r="H459" s="358"/>
      <c r="I459" s="358"/>
      <c r="K459" s="590"/>
      <c r="L459" s="358"/>
      <c r="N459" s="358"/>
      <c r="O459" s="358"/>
      <c r="Q459" s="358"/>
      <c r="R459" s="358"/>
      <c r="S459" s="358"/>
      <c r="T459" s="358"/>
      <c r="U459" s="358"/>
      <c r="V459" s="358"/>
      <c r="W459" s="358"/>
      <c r="X459" s="358"/>
      <c r="Y459" s="358"/>
      <c r="Z459" s="358"/>
      <c r="AA459" s="358"/>
      <c r="AB459" s="358"/>
      <c r="AC459" s="358"/>
    </row>
    <row r="460" spans="3:29" ht="14.25" customHeight="1">
      <c r="C460" s="694"/>
      <c r="D460" s="358"/>
      <c r="E460" s="358"/>
      <c r="F460" s="691"/>
      <c r="G460" s="691"/>
      <c r="H460" s="358"/>
      <c r="I460" s="358"/>
      <c r="K460" s="590"/>
      <c r="L460" s="358"/>
      <c r="N460" s="358"/>
      <c r="O460" s="358"/>
      <c r="Q460" s="358"/>
      <c r="R460" s="358"/>
      <c r="S460" s="358"/>
      <c r="T460" s="358"/>
      <c r="U460" s="358"/>
      <c r="V460" s="358"/>
      <c r="W460" s="358"/>
      <c r="X460" s="358"/>
      <c r="Y460" s="358"/>
      <c r="Z460" s="358"/>
      <c r="AA460" s="358"/>
      <c r="AB460" s="358"/>
      <c r="AC460" s="358"/>
    </row>
    <row r="461" spans="3:29" ht="14.25" customHeight="1">
      <c r="C461" s="694"/>
      <c r="D461" s="358"/>
      <c r="E461" s="358"/>
      <c r="F461" s="691"/>
      <c r="G461" s="691"/>
      <c r="H461" s="358"/>
      <c r="I461" s="358"/>
      <c r="K461" s="590"/>
      <c r="L461" s="358"/>
      <c r="N461" s="358"/>
      <c r="O461" s="358"/>
      <c r="Q461" s="358"/>
      <c r="R461" s="358"/>
      <c r="S461" s="358"/>
      <c r="T461" s="358"/>
      <c r="U461" s="358"/>
      <c r="V461" s="358"/>
      <c r="W461" s="358"/>
      <c r="X461" s="358"/>
      <c r="Y461" s="358"/>
      <c r="Z461" s="358"/>
      <c r="AA461" s="358"/>
      <c r="AB461" s="358"/>
      <c r="AC461" s="358"/>
    </row>
    <row r="462" spans="3:29" ht="14.25" customHeight="1">
      <c r="C462" s="694"/>
      <c r="D462" s="358"/>
      <c r="E462" s="358"/>
      <c r="F462" s="691"/>
      <c r="G462" s="691"/>
      <c r="H462" s="358"/>
      <c r="I462" s="358"/>
      <c r="K462" s="590"/>
      <c r="L462" s="358"/>
      <c r="N462" s="358"/>
      <c r="O462" s="358"/>
      <c r="Q462" s="358"/>
      <c r="R462" s="358"/>
      <c r="S462" s="358"/>
      <c r="T462" s="358"/>
      <c r="U462" s="358"/>
      <c r="V462" s="358"/>
      <c r="W462" s="358"/>
      <c r="X462" s="358"/>
      <c r="Y462" s="358"/>
      <c r="Z462" s="358"/>
      <c r="AA462" s="358"/>
      <c r="AB462" s="358"/>
      <c r="AC462" s="358"/>
    </row>
    <row r="463" spans="3:29" ht="14.25" customHeight="1">
      <c r="C463" s="694"/>
      <c r="D463" s="358"/>
      <c r="E463" s="358"/>
      <c r="F463" s="691"/>
      <c r="G463" s="691"/>
      <c r="H463" s="358"/>
      <c r="I463" s="358"/>
      <c r="K463" s="590"/>
      <c r="L463" s="358"/>
      <c r="N463" s="358"/>
      <c r="O463" s="358"/>
      <c r="Q463" s="358"/>
      <c r="R463" s="358"/>
      <c r="S463" s="358"/>
      <c r="T463" s="358"/>
      <c r="U463" s="358"/>
      <c r="V463" s="358"/>
      <c r="W463" s="358"/>
      <c r="X463" s="358"/>
      <c r="Y463" s="358"/>
      <c r="Z463" s="358"/>
      <c r="AA463" s="358"/>
      <c r="AB463" s="358"/>
      <c r="AC463" s="358"/>
    </row>
    <row r="464" spans="3:29" ht="14.25" customHeight="1">
      <c r="C464" s="694"/>
      <c r="D464" s="358"/>
      <c r="E464" s="358"/>
      <c r="F464" s="691"/>
      <c r="G464" s="691"/>
      <c r="H464" s="358"/>
      <c r="I464" s="358"/>
      <c r="K464" s="590"/>
      <c r="L464" s="358"/>
      <c r="N464" s="358"/>
      <c r="O464" s="358"/>
      <c r="Q464" s="358"/>
      <c r="R464" s="358"/>
      <c r="S464" s="358"/>
      <c r="T464" s="358"/>
      <c r="U464" s="358"/>
      <c r="V464" s="358"/>
      <c r="W464" s="358"/>
      <c r="X464" s="358"/>
      <c r="Y464" s="358"/>
      <c r="Z464" s="358"/>
      <c r="AA464" s="358"/>
      <c r="AB464" s="358"/>
      <c r="AC464" s="358"/>
    </row>
    <row r="465" spans="3:29" ht="14.25" customHeight="1">
      <c r="C465" s="694"/>
      <c r="D465" s="358"/>
      <c r="E465" s="358"/>
      <c r="F465" s="691"/>
      <c r="G465" s="691"/>
      <c r="H465" s="358"/>
      <c r="I465" s="358"/>
      <c r="K465" s="590"/>
      <c r="L465" s="358"/>
      <c r="N465" s="358"/>
      <c r="O465" s="358"/>
      <c r="Q465" s="358"/>
      <c r="R465" s="358"/>
      <c r="S465" s="358"/>
      <c r="T465" s="358"/>
      <c r="U465" s="358"/>
      <c r="V465" s="358"/>
      <c r="W465" s="358"/>
      <c r="X465" s="358"/>
      <c r="Y465" s="358"/>
      <c r="Z465" s="358"/>
      <c r="AA465" s="358"/>
      <c r="AB465" s="358"/>
      <c r="AC465" s="358"/>
    </row>
    <row r="466" spans="3:29" ht="14.25" customHeight="1">
      <c r="C466" s="694"/>
      <c r="D466" s="358"/>
      <c r="E466" s="358"/>
      <c r="F466" s="691"/>
      <c r="G466" s="691"/>
      <c r="H466" s="358"/>
      <c r="I466" s="358"/>
      <c r="K466" s="590"/>
      <c r="L466" s="358"/>
      <c r="N466" s="358"/>
      <c r="O466" s="358"/>
      <c r="Q466" s="358"/>
      <c r="R466" s="358"/>
      <c r="S466" s="358"/>
      <c r="T466" s="358"/>
      <c r="U466" s="358"/>
      <c r="V466" s="358"/>
      <c r="W466" s="358"/>
      <c r="X466" s="358"/>
      <c r="Y466" s="358"/>
      <c r="Z466" s="358"/>
      <c r="AA466" s="358"/>
      <c r="AB466" s="358"/>
      <c r="AC466" s="358"/>
    </row>
    <row r="467" spans="3:29" ht="14.25" customHeight="1">
      <c r="C467" s="694"/>
      <c r="D467" s="358"/>
      <c r="E467" s="358"/>
      <c r="F467" s="691"/>
      <c r="G467" s="691"/>
      <c r="H467" s="358"/>
      <c r="I467" s="358"/>
      <c r="K467" s="590"/>
      <c r="L467" s="358"/>
      <c r="N467" s="358"/>
      <c r="O467" s="358"/>
      <c r="Q467" s="358"/>
      <c r="R467" s="358"/>
      <c r="S467" s="358"/>
      <c r="T467" s="358"/>
      <c r="U467" s="358"/>
      <c r="V467" s="358"/>
      <c r="W467" s="358"/>
      <c r="X467" s="358"/>
      <c r="Y467" s="358"/>
      <c r="Z467" s="358"/>
      <c r="AA467" s="358"/>
      <c r="AB467" s="358"/>
      <c r="AC467" s="358"/>
    </row>
    <row r="468" spans="3:29" ht="14.25" customHeight="1">
      <c r="C468" s="694"/>
      <c r="D468" s="358"/>
      <c r="E468" s="358"/>
      <c r="F468" s="691"/>
      <c r="G468" s="691"/>
      <c r="H468" s="358"/>
      <c r="I468" s="358"/>
      <c r="K468" s="590"/>
      <c r="L468" s="358"/>
      <c r="N468" s="358"/>
      <c r="O468" s="358"/>
      <c r="Q468" s="358"/>
      <c r="R468" s="358"/>
      <c r="S468" s="358"/>
      <c r="T468" s="358"/>
      <c r="U468" s="358"/>
      <c r="V468" s="358"/>
      <c r="W468" s="358"/>
      <c r="X468" s="358"/>
      <c r="Y468" s="358"/>
      <c r="Z468" s="358"/>
      <c r="AA468" s="358"/>
      <c r="AB468" s="358"/>
      <c r="AC468" s="358"/>
    </row>
    <row r="469" spans="3:29" ht="14.25" customHeight="1">
      <c r="C469" s="694"/>
      <c r="D469" s="358"/>
      <c r="E469" s="358"/>
      <c r="F469" s="691"/>
      <c r="G469" s="691"/>
      <c r="H469" s="358"/>
      <c r="I469" s="358"/>
      <c r="K469" s="590"/>
      <c r="L469" s="358"/>
      <c r="N469" s="358"/>
      <c r="O469" s="358"/>
      <c r="Q469" s="358"/>
      <c r="R469" s="358"/>
      <c r="S469" s="358"/>
      <c r="T469" s="358"/>
      <c r="U469" s="358"/>
      <c r="V469" s="358"/>
      <c r="W469" s="358"/>
      <c r="X469" s="358"/>
      <c r="Y469" s="358"/>
      <c r="Z469" s="358"/>
      <c r="AA469" s="358"/>
      <c r="AB469" s="358"/>
      <c r="AC469" s="358"/>
    </row>
    <row r="470" spans="3:29" ht="14.25" customHeight="1">
      <c r="C470" s="694"/>
      <c r="D470" s="358"/>
      <c r="E470" s="358"/>
      <c r="F470" s="691"/>
      <c r="G470" s="691"/>
      <c r="H470" s="358"/>
      <c r="I470" s="358"/>
      <c r="K470" s="590"/>
      <c r="L470" s="358"/>
      <c r="N470" s="358"/>
      <c r="O470" s="358"/>
      <c r="Q470" s="358"/>
      <c r="R470" s="358"/>
      <c r="S470" s="358"/>
      <c r="T470" s="358"/>
      <c r="U470" s="358"/>
      <c r="V470" s="358"/>
      <c r="W470" s="358"/>
      <c r="X470" s="358"/>
      <c r="Y470" s="358"/>
      <c r="Z470" s="358"/>
      <c r="AA470" s="358"/>
      <c r="AB470" s="358"/>
      <c r="AC470" s="358"/>
    </row>
    <row r="471" spans="3:29" ht="14.25" customHeight="1">
      <c r="C471" s="694"/>
      <c r="D471" s="358"/>
      <c r="E471" s="358"/>
      <c r="F471" s="691"/>
      <c r="G471" s="691"/>
      <c r="H471" s="358"/>
      <c r="I471" s="358"/>
      <c r="K471" s="590"/>
      <c r="L471" s="358"/>
      <c r="N471" s="358"/>
      <c r="O471" s="358"/>
      <c r="Q471" s="358"/>
      <c r="R471" s="358"/>
      <c r="S471" s="358"/>
      <c r="T471" s="358"/>
      <c r="U471" s="358"/>
      <c r="V471" s="358"/>
      <c r="W471" s="358"/>
      <c r="X471" s="358"/>
      <c r="Y471" s="358"/>
      <c r="Z471" s="358"/>
      <c r="AA471" s="358"/>
      <c r="AB471" s="358"/>
      <c r="AC471" s="358"/>
    </row>
    <row r="472" spans="3:29" ht="14.25" customHeight="1">
      <c r="C472" s="694"/>
      <c r="D472" s="358"/>
      <c r="E472" s="358"/>
      <c r="F472" s="691"/>
      <c r="G472" s="691"/>
      <c r="H472" s="358"/>
      <c r="I472" s="358"/>
      <c r="K472" s="590"/>
      <c r="L472" s="358"/>
      <c r="N472" s="358"/>
      <c r="O472" s="358"/>
      <c r="Q472" s="358"/>
      <c r="R472" s="358"/>
      <c r="S472" s="358"/>
      <c r="T472" s="358"/>
      <c r="U472" s="358"/>
      <c r="V472" s="358"/>
      <c r="W472" s="358"/>
      <c r="X472" s="358"/>
      <c r="Y472" s="358"/>
      <c r="Z472" s="358"/>
      <c r="AA472" s="358"/>
      <c r="AB472" s="358"/>
      <c r="AC472" s="358"/>
    </row>
    <row r="473" spans="3:29" ht="14.25" customHeight="1">
      <c r="C473" s="694"/>
      <c r="D473" s="358"/>
      <c r="E473" s="358"/>
      <c r="F473" s="691"/>
      <c r="G473" s="691"/>
      <c r="H473" s="358"/>
      <c r="I473" s="358"/>
      <c r="K473" s="590"/>
      <c r="L473" s="358"/>
      <c r="N473" s="358"/>
      <c r="O473" s="358"/>
      <c r="Q473" s="358"/>
      <c r="R473" s="358"/>
      <c r="S473" s="358"/>
      <c r="T473" s="358"/>
      <c r="U473" s="358"/>
      <c r="V473" s="358"/>
      <c r="W473" s="358"/>
      <c r="X473" s="358"/>
      <c r="Y473" s="358"/>
      <c r="Z473" s="358"/>
      <c r="AA473" s="358"/>
      <c r="AB473" s="358"/>
      <c r="AC473" s="358"/>
    </row>
    <row r="474" spans="3:29" ht="14.25" customHeight="1">
      <c r="C474" s="694"/>
      <c r="D474" s="358"/>
      <c r="E474" s="358"/>
      <c r="F474" s="691"/>
      <c r="G474" s="691"/>
      <c r="H474" s="358"/>
      <c r="I474" s="358"/>
      <c r="K474" s="590"/>
      <c r="L474" s="358"/>
      <c r="N474" s="358"/>
      <c r="O474" s="358"/>
      <c r="Q474" s="358"/>
      <c r="R474" s="358"/>
      <c r="S474" s="358"/>
      <c r="T474" s="358"/>
      <c r="U474" s="358"/>
      <c r="V474" s="358"/>
      <c r="W474" s="358"/>
      <c r="X474" s="358"/>
      <c r="Y474" s="358"/>
      <c r="Z474" s="358"/>
      <c r="AA474" s="358"/>
      <c r="AB474" s="358"/>
      <c r="AC474" s="358"/>
    </row>
    <row r="475" spans="3:29" ht="14.25" customHeight="1">
      <c r="C475" s="694"/>
      <c r="D475" s="358"/>
      <c r="E475" s="358"/>
      <c r="F475" s="691"/>
      <c r="G475" s="691"/>
      <c r="H475" s="358"/>
      <c r="I475" s="358"/>
      <c r="K475" s="590"/>
      <c r="L475" s="358"/>
      <c r="N475" s="358"/>
      <c r="O475" s="358"/>
      <c r="Q475" s="358"/>
      <c r="R475" s="358"/>
      <c r="S475" s="358"/>
      <c r="T475" s="358"/>
      <c r="U475" s="358"/>
      <c r="V475" s="358"/>
      <c r="W475" s="358"/>
      <c r="X475" s="358"/>
      <c r="Y475" s="358"/>
      <c r="Z475" s="358"/>
      <c r="AA475" s="358"/>
      <c r="AB475" s="358"/>
      <c r="AC475" s="358"/>
    </row>
    <row r="476" spans="3:29" ht="14.25" customHeight="1">
      <c r="C476" s="694"/>
      <c r="D476" s="358"/>
      <c r="E476" s="358"/>
      <c r="F476" s="691"/>
      <c r="G476" s="691"/>
      <c r="H476" s="358"/>
      <c r="I476" s="358"/>
      <c r="K476" s="590"/>
      <c r="L476" s="358"/>
      <c r="N476" s="358"/>
      <c r="O476" s="358"/>
      <c r="Q476" s="358"/>
      <c r="R476" s="358"/>
      <c r="S476" s="358"/>
      <c r="T476" s="358"/>
      <c r="U476" s="358"/>
      <c r="V476" s="358"/>
      <c r="W476" s="358"/>
      <c r="X476" s="358"/>
      <c r="Y476" s="358"/>
      <c r="Z476" s="358"/>
      <c r="AA476" s="358"/>
      <c r="AB476" s="358"/>
      <c r="AC476" s="358"/>
    </row>
    <row r="477" spans="3:29" ht="14.25" customHeight="1">
      <c r="C477" s="694"/>
      <c r="D477" s="358"/>
      <c r="E477" s="358"/>
      <c r="F477" s="691"/>
      <c r="G477" s="691"/>
      <c r="H477" s="358"/>
      <c r="I477" s="358"/>
      <c r="K477" s="590"/>
      <c r="L477" s="358"/>
      <c r="N477" s="358"/>
      <c r="O477" s="358"/>
      <c r="Q477" s="358"/>
      <c r="R477" s="358"/>
      <c r="S477" s="358"/>
      <c r="T477" s="358"/>
      <c r="U477" s="358"/>
      <c r="V477" s="358"/>
      <c r="W477" s="358"/>
      <c r="X477" s="358"/>
      <c r="Y477" s="358"/>
      <c r="Z477" s="358"/>
      <c r="AA477" s="358"/>
      <c r="AB477" s="358"/>
      <c r="AC477" s="358"/>
    </row>
    <row r="478" spans="3:29" ht="14.25" customHeight="1">
      <c r="C478" s="694"/>
      <c r="D478" s="358"/>
      <c r="E478" s="358"/>
      <c r="F478" s="691"/>
      <c r="G478" s="691"/>
      <c r="H478" s="358"/>
      <c r="I478" s="358"/>
      <c r="K478" s="590"/>
      <c r="L478" s="358"/>
      <c r="N478" s="358"/>
      <c r="O478" s="358"/>
      <c r="Q478" s="358"/>
      <c r="R478" s="358"/>
      <c r="S478" s="358"/>
      <c r="T478" s="358"/>
      <c r="U478" s="358"/>
      <c r="V478" s="358"/>
      <c r="W478" s="358"/>
      <c r="X478" s="358"/>
      <c r="Y478" s="358"/>
      <c r="Z478" s="358"/>
      <c r="AA478" s="358"/>
      <c r="AB478" s="358"/>
      <c r="AC478" s="358"/>
    </row>
    <row r="479" spans="3:29" ht="14.25" customHeight="1">
      <c r="C479" s="694"/>
      <c r="D479" s="358"/>
      <c r="E479" s="358"/>
      <c r="F479" s="691"/>
      <c r="G479" s="691"/>
      <c r="H479" s="358"/>
      <c r="I479" s="358"/>
      <c r="K479" s="590"/>
      <c r="L479" s="358"/>
      <c r="N479" s="358"/>
      <c r="O479" s="358"/>
      <c r="Q479" s="358"/>
      <c r="R479" s="358"/>
      <c r="S479" s="358"/>
      <c r="T479" s="358"/>
      <c r="U479" s="358"/>
      <c r="V479" s="358"/>
      <c r="W479" s="358"/>
      <c r="X479" s="358"/>
      <c r="Y479" s="358"/>
      <c r="Z479" s="358"/>
      <c r="AA479" s="358"/>
      <c r="AB479" s="358"/>
      <c r="AC479" s="358"/>
    </row>
    <row r="480" spans="3:29" ht="14.25" customHeight="1">
      <c r="C480" s="694"/>
      <c r="D480" s="358"/>
      <c r="E480" s="358"/>
      <c r="F480" s="691"/>
      <c r="G480" s="691"/>
      <c r="H480" s="358"/>
      <c r="I480" s="358"/>
      <c r="K480" s="590"/>
      <c r="L480" s="358"/>
      <c r="N480" s="358"/>
      <c r="O480" s="358"/>
      <c r="Q480" s="358"/>
      <c r="R480" s="358"/>
      <c r="S480" s="358"/>
      <c r="T480" s="358"/>
      <c r="U480" s="358"/>
      <c r="V480" s="358"/>
      <c r="W480" s="358"/>
      <c r="X480" s="358"/>
      <c r="Y480" s="358"/>
      <c r="Z480" s="358"/>
      <c r="AA480" s="358"/>
      <c r="AB480" s="358"/>
      <c r="AC480" s="358"/>
    </row>
    <row r="481" spans="3:29" ht="14.25" customHeight="1">
      <c r="C481" s="694"/>
      <c r="D481" s="358"/>
      <c r="E481" s="358"/>
      <c r="F481" s="691"/>
      <c r="G481" s="691"/>
      <c r="H481" s="358"/>
      <c r="I481" s="358"/>
      <c r="K481" s="590"/>
      <c r="L481" s="358"/>
      <c r="N481" s="358"/>
      <c r="O481" s="358"/>
      <c r="Q481" s="358"/>
      <c r="R481" s="358"/>
      <c r="S481" s="358"/>
      <c r="T481" s="358"/>
      <c r="U481" s="358"/>
      <c r="V481" s="358"/>
      <c r="W481" s="358"/>
      <c r="X481" s="358"/>
      <c r="Y481" s="358"/>
      <c r="Z481" s="358"/>
      <c r="AA481" s="358"/>
      <c r="AB481" s="358"/>
      <c r="AC481" s="358"/>
    </row>
    <row r="482" spans="3:29" ht="14.25" customHeight="1">
      <c r="C482" s="694"/>
      <c r="D482" s="358"/>
      <c r="E482" s="358"/>
      <c r="F482" s="691"/>
      <c r="G482" s="691"/>
      <c r="H482" s="358"/>
      <c r="I482" s="358"/>
      <c r="K482" s="590"/>
      <c r="L482" s="358"/>
      <c r="N482" s="358"/>
      <c r="O482" s="358"/>
      <c r="Q482" s="358"/>
      <c r="R482" s="358"/>
      <c r="S482" s="358"/>
      <c r="T482" s="358"/>
      <c r="U482" s="358"/>
      <c r="V482" s="358"/>
      <c r="W482" s="358"/>
      <c r="X482" s="358"/>
      <c r="Y482" s="358"/>
      <c r="Z482" s="358"/>
      <c r="AA482" s="358"/>
      <c r="AB482" s="358"/>
      <c r="AC482" s="358"/>
    </row>
    <row r="483" spans="3:29" ht="14.25" customHeight="1">
      <c r="C483" s="694"/>
      <c r="D483" s="358"/>
      <c r="E483" s="358"/>
      <c r="F483" s="691"/>
      <c r="G483" s="691"/>
      <c r="H483" s="358"/>
      <c r="I483" s="358"/>
      <c r="K483" s="590"/>
      <c r="L483" s="358"/>
      <c r="N483" s="358"/>
      <c r="O483" s="358"/>
      <c r="Q483" s="358"/>
      <c r="R483" s="358"/>
      <c r="S483" s="358"/>
      <c r="T483" s="358"/>
      <c r="U483" s="358"/>
      <c r="V483" s="358"/>
      <c r="W483" s="358"/>
      <c r="X483" s="358"/>
      <c r="Y483" s="358"/>
      <c r="Z483" s="358"/>
      <c r="AA483" s="358"/>
      <c r="AB483" s="358"/>
      <c r="AC483" s="358"/>
    </row>
    <row r="484" spans="3:29" ht="14.25" customHeight="1">
      <c r="C484" s="694"/>
      <c r="D484" s="358"/>
      <c r="E484" s="358"/>
      <c r="F484" s="691"/>
      <c r="G484" s="691"/>
      <c r="H484" s="358"/>
      <c r="I484" s="358"/>
      <c r="K484" s="590"/>
      <c r="L484" s="358"/>
      <c r="N484" s="358"/>
      <c r="O484" s="358"/>
      <c r="Q484" s="358"/>
      <c r="R484" s="358"/>
      <c r="S484" s="358"/>
      <c r="T484" s="358"/>
      <c r="U484" s="358"/>
      <c r="V484" s="358"/>
      <c r="W484" s="358"/>
      <c r="X484" s="358"/>
      <c r="Y484" s="358"/>
      <c r="Z484" s="358"/>
      <c r="AA484" s="358"/>
      <c r="AB484" s="358"/>
      <c r="AC484" s="358"/>
    </row>
    <row r="485" spans="3:29" ht="14.25" customHeight="1">
      <c r="C485" s="694"/>
      <c r="D485" s="358"/>
      <c r="E485" s="358"/>
      <c r="F485" s="691"/>
      <c r="G485" s="691"/>
      <c r="H485" s="358"/>
      <c r="I485" s="358"/>
      <c r="K485" s="590"/>
      <c r="L485" s="358"/>
      <c r="N485" s="358"/>
      <c r="O485" s="358"/>
      <c r="Q485" s="358"/>
      <c r="R485" s="358"/>
      <c r="S485" s="358"/>
      <c r="T485" s="358"/>
      <c r="U485" s="358"/>
      <c r="V485" s="358"/>
      <c r="W485" s="358"/>
      <c r="X485" s="358"/>
      <c r="Y485" s="358"/>
      <c r="Z485" s="358"/>
      <c r="AA485" s="358"/>
      <c r="AB485" s="358"/>
      <c r="AC485" s="358"/>
    </row>
    <row r="486" spans="3:29" ht="14.25" customHeight="1">
      <c r="C486" s="694"/>
      <c r="D486" s="358"/>
      <c r="E486" s="358"/>
      <c r="F486" s="691"/>
      <c r="G486" s="691"/>
      <c r="H486" s="358"/>
      <c r="I486" s="358"/>
      <c r="K486" s="590"/>
      <c r="L486" s="358"/>
      <c r="N486" s="358"/>
      <c r="O486" s="358"/>
      <c r="Q486" s="358"/>
      <c r="R486" s="358"/>
      <c r="S486" s="358"/>
      <c r="T486" s="358"/>
      <c r="U486" s="358"/>
      <c r="V486" s="358"/>
      <c r="W486" s="358"/>
      <c r="X486" s="358"/>
      <c r="Y486" s="358"/>
      <c r="Z486" s="358"/>
      <c r="AA486" s="358"/>
      <c r="AB486" s="358"/>
      <c r="AC486" s="358"/>
    </row>
    <row r="487" spans="3:29" ht="14.25" customHeight="1">
      <c r="C487" s="694"/>
      <c r="D487" s="358"/>
      <c r="E487" s="358"/>
      <c r="F487" s="691"/>
      <c r="G487" s="691"/>
      <c r="H487" s="358"/>
      <c r="I487" s="358"/>
      <c r="K487" s="590"/>
      <c r="L487" s="358"/>
      <c r="N487" s="358"/>
      <c r="O487" s="358"/>
      <c r="Q487" s="358"/>
      <c r="R487" s="358"/>
      <c r="S487" s="358"/>
      <c r="T487" s="358"/>
      <c r="U487" s="358"/>
      <c r="V487" s="358"/>
      <c r="W487" s="358"/>
      <c r="X487" s="358"/>
      <c r="Y487" s="358"/>
      <c r="Z487" s="358"/>
      <c r="AA487" s="358"/>
      <c r="AB487" s="358"/>
      <c r="AC487" s="358"/>
    </row>
    <row r="488" spans="3:29" ht="14.25" customHeight="1">
      <c r="C488" s="694"/>
      <c r="D488" s="358"/>
      <c r="E488" s="358"/>
      <c r="F488" s="691"/>
      <c r="G488" s="691"/>
      <c r="H488" s="358"/>
      <c r="I488" s="358"/>
      <c r="K488" s="590"/>
      <c r="L488" s="358"/>
      <c r="N488" s="358"/>
      <c r="O488" s="358"/>
      <c r="Q488" s="358"/>
      <c r="R488" s="358"/>
      <c r="S488" s="358"/>
      <c r="T488" s="358"/>
      <c r="U488" s="358"/>
      <c r="V488" s="358"/>
      <c r="W488" s="358"/>
      <c r="X488" s="358"/>
      <c r="Y488" s="358"/>
      <c r="Z488" s="358"/>
      <c r="AA488" s="358"/>
      <c r="AB488" s="358"/>
      <c r="AC488" s="358"/>
    </row>
    <row r="489" spans="3:29" ht="14.25" customHeight="1">
      <c r="C489" s="694"/>
      <c r="D489" s="358"/>
      <c r="E489" s="358"/>
      <c r="F489" s="691"/>
      <c r="G489" s="691"/>
      <c r="H489" s="358"/>
      <c r="I489" s="358"/>
      <c r="K489" s="590"/>
      <c r="L489" s="358"/>
      <c r="N489" s="358"/>
      <c r="O489" s="358"/>
      <c r="Q489" s="358"/>
      <c r="R489" s="358"/>
      <c r="S489" s="358"/>
      <c r="T489" s="358"/>
      <c r="U489" s="358"/>
      <c r="V489" s="358"/>
      <c r="W489" s="358"/>
      <c r="X489" s="358"/>
      <c r="Y489" s="358"/>
      <c r="Z489" s="358"/>
      <c r="AA489" s="358"/>
      <c r="AB489" s="358"/>
      <c r="AC489" s="358"/>
    </row>
    <row r="490" spans="3:29" ht="14.25" customHeight="1">
      <c r="C490" s="694"/>
      <c r="D490" s="358"/>
      <c r="E490" s="358"/>
      <c r="F490" s="691"/>
      <c r="G490" s="691"/>
      <c r="H490" s="358"/>
      <c r="I490" s="358"/>
      <c r="K490" s="590"/>
      <c r="L490" s="358"/>
      <c r="N490" s="358"/>
      <c r="O490" s="358"/>
      <c r="Q490" s="358"/>
      <c r="R490" s="358"/>
      <c r="S490" s="358"/>
      <c r="T490" s="358"/>
      <c r="U490" s="358"/>
      <c r="V490" s="358"/>
      <c r="W490" s="358"/>
      <c r="X490" s="358"/>
      <c r="Y490" s="358"/>
      <c r="Z490" s="358"/>
      <c r="AA490" s="358"/>
      <c r="AB490" s="358"/>
      <c r="AC490" s="358"/>
    </row>
    <row r="491" spans="3:29" ht="14.25" customHeight="1">
      <c r="C491" s="694"/>
      <c r="D491" s="358"/>
      <c r="E491" s="358"/>
      <c r="F491" s="691"/>
      <c r="G491" s="691"/>
      <c r="H491" s="358"/>
      <c r="I491" s="358"/>
      <c r="K491" s="590"/>
      <c r="L491" s="358"/>
      <c r="N491" s="358"/>
      <c r="O491" s="358"/>
      <c r="Q491" s="358"/>
      <c r="R491" s="358"/>
      <c r="S491" s="358"/>
      <c r="T491" s="358"/>
      <c r="U491" s="358"/>
      <c r="V491" s="358"/>
      <c r="W491" s="358"/>
      <c r="X491" s="358"/>
      <c r="Y491" s="358"/>
      <c r="Z491" s="358"/>
      <c r="AA491" s="358"/>
      <c r="AB491" s="358"/>
      <c r="AC491" s="358"/>
    </row>
    <row r="492" spans="3:29" ht="14.25" customHeight="1">
      <c r="C492" s="694"/>
      <c r="D492" s="358"/>
      <c r="E492" s="358"/>
      <c r="F492" s="691"/>
      <c r="G492" s="691"/>
      <c r="H492" s="358"/>
      <c r="I492" s="358"/>
      <c r="K492" s="590"/>
      <c r="L492" s="358"/>
      <c r="N492" s="358"/>
      <c r="O492" s="358"/>
      <c r="Q492" s="358"/>
      <c r="R492" s="358"/>
      <c r="S492" s="358"/>
      <c r="T492" s="358"/>
      <c r="U492" s="358"/>
      <c r="V492" s="358"/>
      <c r="W492" s="358"/>
      <c r="X492" s="358"/>
      <c r="Y492" s="358"/>
      <c r="Z492" s="358"/>
      <c r="AA492" s="358"/>
      <c r="AB492" s="358"/>
      <c r="AC492" s="358"/>
    </row>
    <row r="493" spans="3:29" ht="14.25" customHeight="1">
      <c r="C493" s="694"/>
      <c r="D493" s="358"/>
      <c r="E493" s="358"/>
      <c r="F493" s="691"/>
      <c r="G493" s="691"/>
      <c r="H493" s="358"/>
      <c r="I493" s="358"/>
      <c r="K493" s="590"/>
      <c r="L493" s="358"/>
      <c r="N493" s="358"/>
      <c r="O493" s="358"/>
      <c r="Q493" s="358"/>
      <c r="R493" s="358"/>
      <c r="S493" s="358"/>
      <c r="T493" s="358"/>
      <c r="U493" s="358"/>
      <c r="V493" s="358"/>
      <c r="W493" s="358"/>
      <c r="X493" s="358"/>
      <c r="Y493" s="358"/>
      <c r="Z493" s="358"/>
      <c r="AA493" s="358"/>
      <c r="AB493" s="358"/>
      <c r="AC493" s="358"/>
    </row>
    <row r="494" spans="3:29" ht="14.25" customHeight="1">
      <c r="C494" s="694"/>
      <c r="D494" s="358"/>
      <c r="E494" s="358"/>
      <c r="F494" s="691"/>
      <c r="G494" s="691"/>
      <c r="H494" s="358"/>
      <c r="I494" s="358"/>
      <c r="K494" s="590"/>
      <c r="L494" s="358"/>
      <c r="N494" s="358"/>
      <c r="O494" s="358"/>
      <c r="Q494" s="358"/>
      <c r="R494" s="358"/>
      <c r="S494" s="358"/>
      <c r="T494" s="358"/>
      <c r="U494" s="358"/>
      <c r="V494" s="358"/>
      <c r="W494" s="358"/>
      <c r="X494" s="358"/>
      <c r="Y494" s="358"/>
      <c r="Z494" s="358"/>
      <c r="AA494" s="358"/>
      <c r="AB494" s="358"/>
      <c r="AC494" s="358"/>
    </row>
    <row r="495" spans="3:29" ht="14.25" customHeight="1">
      <c r="C495" s="694"/>
      <c r="D495" s="358"/>
      <c r="E495" s="358"/>
      <c r="F495" s="691"/>
      <c r="G495" s="691"/>
      <c r="H495" s="358"/>
      <c r="I495" s="358"/>
      <c r="K495" s="590"/>
      <c r="L495" s="358"/>
      <c r="N495" s="358"/>
      <c r="O495" s="358"/>
      <c r="Q495" s="358"/>
      <c r="R495" s="358"/>
      <c r="S495" s="358"/>
      <c r="T495" s="358"/>
      <c r="U495" s="358"/>
      <c r="V495" s="358"/>
      <c r="W495" s="358"/>
      <c r="X495" s="358"/>
      <c r="Y495" s="358"/>
      <c r="Z495" s="358"/>
      <c r="AA495" s="358"/>
      <c r="AB495" s="358"/>
      <c r="AC495" s="358"/>
    </row>
    <row r="496" spans="3:29" ht="14.25" customHeight="1">
      <c r="C496" s="694"/>
      <c r="D496" s="358"/>
      <c r="E496" s="358"/>
      <c r="F496" s="691"/>
      <c r="G496" s="691"/>
      <c r="H496" s="358"/>
      <c r="I496" s="358"/>
      <c r="K496" s="590"/>
      <c r="L496" s="358"/>
      <c r="N496" s="358"/>
      <c r="O496" s="358"/>
      <c r="Q496" s="358"/>
      <c r="R496" s="358"/>
      <c r="S496" s="358"/>
      <c r="T496" s="358"/>
      <c r="U496" s="358"/>
      <c r="V496" s="358"/>
      <c r="W496" s="358"/>
      <c r="X496" s="358"/>
      <c r="Y496" s="358"/>
      <c r="Z496" s="358"/>
      <c r="AA496" s="358"/>
      <c r="AB496" s="358"/>
      <c r="AC496" s="358"/>
    </row>
    <row r="497" spans="3:29" ht="14.25" customHeight="1">
      <c r="C497" s="694"/>
      <c r="D497" s="358"/>
      <c r="E497" s="358"/>
      <c r="F497" s="691"/>
      <c r="G497" s="691"/>
      <c r="H497" s="358"/>
      <c r="I497" s="358"/>
      <c r="K497" s="590"/>
      <c r="L497" s="358"/>
      <c r="N497" s="358"/>
      <c r="O497" s="358"/>
      <c r="Q497" s="358"/>
      <c r="R497" s="358"/>
      <c r="S497" s="358"/>
      <c r="T497" s="358"/>
      <c r="U497" s="358"/>
      <c r="V497" s="358"/>
      <c r="W497" s="358"/>
      <c r="X497" s="358"/>
      <c r="Y497" s="358"/>
      <c r="Z497" s="358"/>
      <c r="AA497" s="358"/>
      <c r="AB497" s="358"/>
      <c r="AC497" s="358"/>
    </row>
    <row r="498" spans="3:29" ht="14.25" customHeight="1">
      <c r="C498" s="694"/>
      <c r="D498" s="358"/>
      <c r="E498" s="358"/>
      <c r="F498" s="691"/>
      <c r="G498" s="691"/>
      <c r="H498" s="358"/>
      <c r="I498" s="358"/>
      <c r="K498" s="590"/>
      <c r="L498" s="358"/>
      <c r="N498" s="358"/>
      <c r="O498" s="358"/>
      <c r="Q498" s="358"/>
      <c r="R498" s="358"/>
      <c r="S498" s="358"/>
      <c r="T498" s="358"/>
      <c r="U498" s="358"/>
      <c r="V498" s="358"/>
      <c r="W498" s="358"/>
      <c r="X498" s="358"/>
      <c r="Y498" s="358"/>
      <c r="Z498" s="358"/>
      <c r="AA498" s="358"/>
      <c r="AB498" s="358"/>
      <c r="AC498" s="358"/>
    </row>
    <row r="499" spans="3:29" ht="14.25" customHeight="1">
      <c r="C499" s="694"/>
      <c r="D499" s="358"/>
      <c r="E499" s="358"/>
      <c r="F499" s="691"/>
      <c r="G499" s="691"/>
      <c r="H499" s="358"/>
      <c r="I499" s="358"/>
      <c r="K499" s="590"/>
      <c r="L499" s="358"/>
      <c r="N499" s="358"/>
      <c r="O499" s="358"/>
      <c r="Q499" s="358"/>
      <c r="R499" s="358"/>
      <c r="S499" s="358"/>
      <c r="T499" s="358"/>
      <c r="U499" s="358"/>
      <c r="V499" s="358"/>
      <c r="W499" s="358"/>
      <c r="X499" s="358"/>
      <c r="Y499" s="358"/>
      <c r="Z499" s="358"/>
      <c r="AA499" s="358"/>
      <c r="AB499" s="358"/>
      <c r="AC499" s="358"/>
    </row>
    <row r="500" spans="3:29" ht="14.25" customHeight="1">
      <c r="C500" s="694"/>
      <c r="D500" s="358"/>
      <c r="E500" s="358"/>
      <c r="F500" s="691"/>
      <c r="G500" s="691"/>
      <c r="H500" s="358"/>
      <c r="I500" s="358"/>
      <c r="K500" s="590"/>
      <c r="L500" s="358"/>
      <c r="N500" s="358"/>
      <c r="O500" s="358"/>
      <c r="Q500" s="358"/>
      <c r="R500" s="358"/>
      <c r="S500" s="358"/>
      <c r="T500" s="358"/>
      <c r="U500" s="358"/>
      <c r="V500" s="358"/>
      <c r="W500" s="358"/>
      <c r="X500" s="358"/>
      <c r="Y500" s="358"/>
      <c r="Z500" s="358"/>
      <c r="AA500" s="358"/>
      <c r="AB500" s="358"/>
      <c r="AC500" s="358"/>
    </row>
    <row r="501" spans="3:29" ht="14.25" customHeight="1">
      <c r="C501" s="694"/>
      <c r="D501" s="358"/>
      <c r="E501" s="358"/>
      <c r="F501" s="691"/>
      <c r="G501" s="691"/>
      <c r="H501" s="358"/>
      <c r="I501" s="358"/>
      <c r="K501" s="590"/>
      <c r="L501" s="358"/>
      <c r="N501" s="358"/>
      <c r="O501" s="358"/>
      <c r="Q501" s="358"/>
      <c r="R501" s="358"/>
      <c r="S501" s="358"/>
      <c r="T501" s="358"/>
      <c r="U501" s="358"/>
      <c r="V501" s="358"/>
      <c r="W501" s="358"/>
      <c r="X501" s="358"/>
      <c r="Y501" s="358"/>
      <c r="Z501" s="358"/>
      <c r="AA501" s="358"/>
      <c r="AB501" s="358"/>
      <c r="AC501" s="358"/>
    </row>
    <row r="502" spans="3:29" ht="14.25" customHeight="1">
      <c r="C502" s="694"/>
      <c r="D502" s="358"/>
      <c r="E502" s="358"/>
      <c r="F502" s="691"/>
      <c r="G502" s="691"/>
      <c r="H502" s="358"/>
      <c r="I502" s="358"/>
      <c r="K502" s="590"/>
      <c r="L502" s="358"/>
      <c r="N502" s="358"/>
      <c r="O502" s="358"/>
      <c r="Q502" s="358"/>
      <c r="R502" s="358"/>
      <c r="S502" s="358"/>
      <c r="T502" s="358"/>
      <c r="U502" s="358"/>
      <c r="V502" s="358"/>
      <c r="W502" s="358"/>
      <c r="X502" s="358"/>
      <c r="Y502" s="358"/>
      <c r="Z502" s="358"/>
      <c r="AA502" s="358"/>
      <c r="AB502" s="358"/>
      <c r="AC502" s="358"/>
    </row>
    <row r="503" spans="3:29" ht="14.25" customHeight="1">
      <c r="C503" s="694"/>
      <c r="D503" s="358"/>
      <c r="E503" s="358"/>
      <c r="F503" s="691"/>
      <c r="G503" s="691"/>
      <c r="H503" s="358"/>
      <c r="I503" s="358"/>
      <c r="K503" s="590"/>
      <c r="L503" s="358"/>
      <c r="N503" s="358"/>
      <c r="O503" s="358"/>
      <c r="Q503" s="358"/>
      <c r="R503" s="358"/>
      <c r="S503" s="358"/>
      <c r="T503" s="358"/>
      <c r="U503" s="358"/>
      <c r="V503" s="358"/>
      <c r="W503" s="358"/>
      <c r="X503" s="358"/>
      <c r="Y503" s="358"/>
      <c r="Z503" s="358"/>
      <c r="AA503" s="358"/>
      <c r="AB503" s="358"/>
      <c r="AC503" s="358"/>
    </row>
    <row r="504" spans="3:29" ht="14.25" customHeight="1">
      <c r="C504" s="694"/>
      <c r="D504" s="358"/>
      <c r="E504" s="358"/>
      <c r="F504" s="691"/>
      <c r="G504" s="691"/>
      <c r="H504" s="358"/>
      <c r="I504" s="358"/>
      <c r="K504" s="590"/>
      <c r="L504" s="358"/>
      <c r="N504" s="358"/>
      <c r="O504" s="358"/>
      <c r="Q504" s="358"/>
      <c r="R504" s="358"/>
      <c r="S504" s="358"/>
      <c r="T504" s="358"/>
      <c r="U504" s="358"/>
      <c r="V504" s="358"/>
      <c r="W504" s="358"/>
      <c r="X504" s="358"/>
      <c r="Y504" s="358"/>
      <c r="Z504" s="358"/>
      <c r="AA504" s="358"/>
      <c r="AB504" s="358"/>
      <c r="AC504" s="358"/>
    </row>
    <row r="505" spans="3:29" ht="14.25" customHeight="1">
      <c r="C505" s="694"/>
      <c r="D505" s="358"/>
      <c r="E505" s="358"/>
      <c r="F505" s="691"/>
      <c r="G505" s="691"/>
      <c r="H505" s="358"/>
      <c r="I505" s="358"/>
      <c r="K505" s="590"/>
      <c r="L505" s="358"/>
      <c r="N505" s="358"/>
      <c r="O505" s="358"/>
      <c r="Q505" s="358"/>
      <c r="R505" s="358"/>
      <c r="S505" s="358"/>
      <c r="T505" s="358"/>
      <c r="U505" s="358"/>
      <c r="V505" s="358"/>
      <c r="W505" s="358"/>
      <c r="X505" s="358"/>
      <c r="Y505" s="358"/>
      <c r="Z505" s="358"/>
      <c r="AA505" s="358"/>
      <c r="AB505" s="358"/>
      <c r="AC505" s="358"/>
    </row>
    <row r="506" spans="3:29" ht="14.25" customHeight="1">
      <c r="C506" s="694"/>
      <c r="D506" s="358"/>
      <c r="E506" s="358"/>
      <c r="F506" s="691"/>
      <c r="G506" s="691"/>
      <c r="H506" s="358"/>
      <c r="I506" s="358"/>
      <c r="K506" s="590"/>
      <c r="L506" s="358"/>
      <c r="N506" s="358"/>
      <c r="O506" s="358"/>
      <c r="Q506" s="358"/>
      <c r="R506" s="358"/>
      <c r="S506" s="358"/>
      <c r="T506" s="358"/>
      <c r="U506" s="358"/>
      <c r="V506" s="358"/>
      <c r="W506" s="358"/>
      <c r="X506" s="358"/>
      <c r="Y506" s="358"/>
      <c r="Z506" s="358"/>
      <c r="AA506" s="358"/>
      <c r="AB506" s="358"/>
      <c r="AC506" s="358"/>
    </row>
    <row r="507" spans="3:29" ht="14.25" customHeight="1">
      <c r="C507" s="694"/>
      <c r="D507" s="358"/>
      <c r="E507" s="358"/>
      <c r="F507" s="691"/>
      <c r="G507" s="691"/>
      <c r="H507" s="358"/>
      <c r="I507" s="358"/>
      <c r="K507" s="590"/>
      <c r="L507" s="358"/>
      <c r="N507" s="358"/>
      <c r="O507" s="358"/>
      <c r="Q507" s="358"/>
      <c r="R507" s="358"/>
      <c r="S507" s="358"/>
      <c r="T507" s="358"/>
      <c r="U507" s="358"/>
      <c r="V507" s="358"/>
      <c r="W507" s="358"/>
      <c r="X507" s="358"/>
      <c r="Y507" s="358"/>
      <c r="Z507" s="358"/>
      <c r="AA507" s="358"/>
      <c r="AB507" s="358"/>
      <c r="AC507" s="358"/>
    </row>
    <row r="508" spans="3:29" ht="14.25" customHeight="1">
      <c r="C508" s="694"/>
      <c r="D508" s="358"/>
      <c r="E508" s="358"/>
      <c r="F508" s="691"/>
      <c r="G508" s="691"/>
      <c r="H508" s="358"/>
      <c r="I508" s="358"/>
      <c r="K508" s="590"/>
      <c r="L508" s="358"/>
      <c r="N508" s="358"/>
      <c r="O508" s="358"/>
      <c r="Q508" s="358"/>
      <c r="R508" s="358"/>
      <c r="S508" s="358"/>
      <c r="T508" s="358"/>
      <c r="U508" s="358"/>
      <c r="V508" s="358"/>
      <c r="W508" s="358"/>
      <c r="X508" s="358"/>
      <c r="Y508" s="358"/>
      <c r="Z508" s="358"/>
      <c r="AA508" s="358"/>
      <c r="AB508" s="358"/>
      <c r="AC508" s="358"/>
    </row>
    <row r="509" spans="3:29" ht="14.25" customHeight="1">
      <c r="C509" s="694"/>
      <c r="D509" s="358"/>
      <c r="E509" s="358"/>
      <c r="F509" s="691"/>
      <c r="G509" s="691"/>
      <c r="H509" s="358"/>
      <c r="I509" s="358"/>
      <c r="K509" s="590"/>
      <c r="L509" s="358"/>
      <c r="N509" s="358"/>
      <c r="O509" s="358"/>
      <c r="Q509" s="358"/>
      <c r="R509" s="358"/>
      <c r="S509" s="358"/>
      <c r="T509" s="358"/>
      <c r="U509" s="358"/>
      <c r="V509" s="358"/>
      <c r="W509" s="358"/>
      <c r="X509" s="358"/>
      <c r="Y509" s="358"/>
      <c r="Z509" s="358"/>
      <c r="AA509" s="358"/>
      <c r="AB509" s="358"/>
      <c r="AC509" s="358"/>
    </row>
    <row r="510" spans="3:29" ht="14.25" customHeight="1">
      <c r="C510" s="694"/>
      <c r="D510" s="358"/>
      <c r="E510" s="358"/>
      <c r="F510" s="691"/>
      <c r="G510" s="691"/>
      <c r="H510" s="358"/>
      <c r="I510" s="358"/>
      <c r="K510" s="590"/>
      <c r="L510" s="358"/>
      <c r="N510" s="358"/>
      <c r="O510" s="358"/>
      <c r="Q510" s="358"/>
      <c r="R510" s="358"/>
      <c r="S510" s="358"/>
      <c r="T510" s="358"/>
      <c r="U510" s="358"/>
      <c r="V510" s="358"/>
      <c r="W510" s="358"/>
      <c r="X510" s="358"/>
      <c r="Y510" s="358"/>
      <c r="Z510" s="358"/>
      <c r="AA510" s="358"/>
      <c r="AB510" s="358"/>
      <c r="AC510" s="358"/>
    </row>
    <row r="511" spans="3:29" ht="14.25" customHeight="1">
      <c r="C511" s="694"/>
      <c r="D511" s="358"/>
      <c r="E511" s="358"/>
      <c r="F511" s="691"/>
      <c r="G511" s="691"/>
      <c r="H511" s="358"/>
      <c r="I511" s="358"/>
      <c r="K511" s="590"/>
      <c r="L511" s="358"/>
      <c r="N511" s="358"/>
      <c r="O511" s="358"/>
      <c r="Q511" s="358"/>
      <c r="R511" s="358"/>
      <c r="S511" s="358"/>
      <c r="T511" s="358"/>
      <c r="U511" s="358"/>
      <c r="V511" s="358"/>
      <c r="W511" s="358"/>
      <c r="X511" s="358"/>
      <c r="Y511" s="358"/>
      <c r="Z511" s="358"/>
      <c r="AA511" s="358"/>
      <c r="AB511" s="358"/>
      <c r="AC511" s="358"/>
    </row>
    <row r="512" spans="3:29" ht="14.25" customHeight="1">
      <c r="C512" s="694"/>
      <c r="D512" s="358"/>
      <c r="E512" s="358"/>
      <c r="F512" s="691"/>
      <c r="G512" s="691"/>
      <c r="H512" s="358"/>
      <c r="I512" s="358"/>
      <c r="K512" s="590"/>
      <c r="L512" s="358"/>
      <c r="N512" s="358"/>
      <c r="O512" s="358"/>
      <c r="Q512" s="358"/>
      <c r="R512" s="358"/>
      <c r="S512" s="358"/>
      <c r="T512" s="358"/>
      <c r="U512" s="358"/>
      <c r="V512" s="358"/>
      <c r="W512" s="358"/>
      <c r="X512" s="358"/>
      <c r="Y512" s="358"/>
      <c r="Z512" s="358"/>
      <c r="AA512" s="358"/>
      <c r="AB512" s="358"/>
      <c r="AC512" s="358"/>
    </row>
    <row r="513" spans="3:29" ht="14.25" customHeight="1">
      <c r="C513" s="694"/>
      <c r="D513" s="358"/>
      <c r="E513" s="358"/>
      <c r="F513" s="691"/>
      <c r="G513" s="691"/>
      <c r="H513" s="358"/>
      <c r="I513" s="358"/>
      <c r="K513" s="590"/>
      <c r="L513" s="358"/>
      <c r="N513" s="358"/>
      <c r="O513" s="358"/>
      <c r="Q513" s="358"/>
      <c r="R513" s="358"/>
      <c r="S513" s="358"/>
      <c r="T513" s="358"/>
      <c r="U513" s="358"/>
      <c r="V513" s="358"/>
      <c r="W513" s="358"/>
      <c r="X513" s="358"/>
      <c r="Y513" s="358"/>
      <c r="Z513" s="358"/>
      <c r="AA513" s="358"/>
      <c r="AB513" s="358"/>
      <c r="AC513" s="358"/>
    </row>
    <row r="514" spans="3:29" ht="14.25" customHeight="1">
      <c r="C514" s="694"/>
      <c r="D514" s="358"/>
      <c r="E514" s="358"/>
      <c r="F514" s="691"/>
      <c r="G514" s="691"/>
      <c r="H514" s="358"/>
      <c r="I514" s="358"/>
      <c r="K514" s="590"/>
      <c r="L514" s="358"/>
      <c r="N514" s="358"/>
      <c r="O514" s="358"/>
      <c r="Q514" s="358"/>
      <c r="R514" s="358"/>
      <c r="S514" s="358"/>
      <c r="T514" s="358"/>
      <c r="U514" s="358"/>
      <c r="V514" s="358"/>
      <c r="W514" s="358"/>
      <c r="X514" s="358"/>
      <c r="Y514" s="358"/>
      <c r="Z514" s="358"/>
      <c r="AA514" s="358"/>
      <c r="AB514" s="358"/>
      <c r="AC514" s="358"/>
    </row>
    <row r="515" spans="3:29" ht="14.25" customHeight="1">
      <c r="C515" s="694"/>
      <c r="D515" s="358"/>
      <c r="E515" s="358"/>
      <c r="F515" s="691"/>
      <c r="G515" s="691"/>
      <c r="H515" s="358"/>
      <c r="I515" s="358"/>
      <c r="K515" s="590"/>
      <c r="L515" s="358"/>
      <c r="N515" s="358"/>
      <c r="O515" s="358"/>
      <c r="Q515" s="358"/>
      <c r="R515" s="358"/>
      <c r="S515" s="358"/>
      <c r="T515" s="358"/>
      <c r="U515" s="358"/>
      <c r="V515" s="358"/>
      <c r="W515" s="358"/>
      <c r="X515" s="358"/>
      <c r="Y515" s="358"/>
      <c r="Z515" s="358"/>
      <c r="AA515" s="358"/>
      <c r="AB515" s="358"/>
      <c r="AC515" s="358"/>
    </row>
    <row r="516" spans="3:29" ht="14.25" customHeight="1">
      <c r="C516" s="694"/>
      <c r="D516" s="358"/>
      <c r="E516" s="358"/>
      <c r="F516" s="691"/>
      <c r="G516" s="691"/>
      <c r="H516" s="358"/>
      <c r="I516" s="358"/>
      <c r="K516" s="590"/>
      <c r="L516" s="358"/>
      <c r="N516" s="358"/>
      <c r="O516" s="358"/>
      <c r="Q516" s="358"/>
      <c r="R516" s="358"/>
      <c r="S516" s="358"/>
      <c r="T516" s="358"/>
      <c r="U516" s="358"/>
      <c r="V516" s="358"/>
      <c r="W516" s="358"/>
      <c r="X516" s="358"/>
      <c r="Y516" s="358"/>
      <c r="Z516" s="358"/>
      <c r="AA516" s="358"/>
      <c r="AB516" s="358"/>
      <c r="AC516" s="358"/>
    </row>
    <row r="517" spans="3:29" ht="14.25" customHeight="1">
      <c r="C517" s="694"/>
      <c r="D517" s="358"/>
      <c r="E517" s="358"/>
      <c r="F517" s="691"/>
      <c r="G517" s="691"/>
      <c r="H517" s="358"/>
      <c r="I517" s="358"/>
      <c r="K517" s="590"/>
      <c r="L517" s="358"/>
      <c r="N517" s="358"/>
      <c r="O517" s="358"/>
      <c r="Q517" s="358"/>
      <c r="R517" s="358"/>
      <c r="S517" s="358"/>
      <c r="T517" s="358"/>
      <c r="U517" s="358"/>
      <c r="V517" s="358"/>
      <c r="W517" s="358"/>
      <c r="X517" s="358"/>
      <c r="Y517" s="358"/>
      <c r="Z517" s="358"/>
      <c r="AA517" s="358"/>
      <c r="AB517" s="358"/>
      <c r="AC517" s="358"/>
    </row>
    <row r="518" spans="3:29" ht="14.25" customHeight="1">
      <c r="C518" s="694"/>
      <c r="D518" s="358"/>
      <c r="E518" s="358"/>
      <c r="F518" s="691"/>
      <c r="G518" s="691"/>
      <c r="H518" s="358"/>
      <c r="I518" s="358"/>
      <c r="K518" s="590"/>
      <c r="L518" s="358"/>
      <c r="N518" s="358"/>
      <c r="O518" s="358"/>
      <c r="Q518" s="358"/>
      <c r="R518" s="358"/>
      <c r="S518" s="358"/>
      <c r="T518" s="358"/>
      <c r="U518" s="358"/>
      <c r="V518" s="358"/>
      <c r="W518" s="358"/>
      <c r="X518" s="358"/>
      <c r="Y518" s="358"/>
      <c r="Z518" s="358"/>
      <c r="AA518" s="358"/>
      <c r="AB518" s="358"/>
      <c r="AC518" s="358"/>
    </row>
    <row r="519" spans="3:29" ht="14.25" customHeight="1">
      <c r="C519" s="694"/>
      <c r="D519" s="358"/>
      <c r="E519" s="358"/>
      <c r="F519" s="691"/>
      <c r="G519" s="691"/>
      <c r="H519" s="358"/>
      <c r="I519" s="358"/>
      <c r="K519" s="590"/>
      <c r="L519" s="358"/>
      <c r="N519" s="358"/>
      <c r="O519" s="358"/>
      <c r="Q519" s="358"/>
      <c r="R519" s="358"/>
      <c r="S519" s="358"/>
      <c r="T519" s="358"/>
      <c r="U519" s="358"/>
      <c r="V519" s="358"/>
      <c r="W519" s="358"/>
      <c r="X519" s="358"/>
      <c r="Y519" s="358"/>
      <c r="Z519" s="358"/>
      <c r="AA519" s="358"/>
      <c r="AB519" s="358"/>
      <c r="AC519" s="358"/>
    </row>
    <row r="520" spans="3:29" ht="14.25" customHeight="1">
      <c r="C520" s="694"/>
      <c r="D520" s="358"/>
      <c r="E520" s="358"/>
      <c r="F520" s="691"/>
      <c r="G520" s="691"/>
      <c r="H520" s="358"/>
      <c r="I520" s="358"/>
      <c r="K520" s="590"/>
      <c r="L520" s="358"/>
      <c r="N520" s="358"/>
      <c r="O520" s="358"/>
      <c r="Q520" s="358"/>
      <c r="R520" s="358"/>
      <c r="S520" s="358"/>
      <c r="T520" s="358"/>
      <c r="U520" s="358"/>
      <c r="V520" s="358"/>
      <c r="W520" s="358"/>
      <c r="X520" s="358"/>
      <c r="Y520" s="358"/>
      <c r="Z520" s="358"/>
      <c r="AA520" s="358"/>
      <c r="AB520" s="358"/>
      <c r="AC520" s="358"/>
    </row>
    <row r="521" spans="3:29" ht="14.25" customHeight="1">
      <c r="C521" s="694"/>
      <c r="D521" s="358"/>
      <c r="E521" s="358"/>
      <c r="F521" s="691"/>
      <c r="G521" s="691"/>
      <c r="H521" s="358"/>
      <c r="I521" s="358"/>
      <c r="K521" s="590"/>
      <c r="L521" s="358"/>
      <c r="N521" s="358"/>
      <c r="O521" s="358"/>
      <c r="Q521" s="358"/>
      <c r="R521" s="358"/>
      <c r="S521" s="358"/>
      <c r="T521" s="358"/>
      <c r="U521" s="358"/>
      <c r="V521" s="358"/>
      <c r="W521" s="358"/>
      <c r="X521" s="358"/>
      <c r="Y521" s="358"/>
      <c r="Z521" s="358"/>
      <c r="AA521" s="358"/>
      <c r="AB521" s="358"/>
      <c r="AC521" s="358"/>
    </row>
    <row r="522" spans="3:29" ht="14.25" customHeight="1">
      <c r="C522" s="694"/>
      <c r="D522" s="358"/>
      <c r="E522" s="358"/>
      <c r="F522" s="691"/>
      <c r="G522" s="691"/>
      <c r="H522" s="358"/>
      <c r="I522" s="358"/>
      <c r="K522" s="590"/>
      <c r="L522" s="358"/>
      <c r="N522" s="358"/>
      <c r="O522" s="358"/>
      <c r="Q522" s="358"/>
      <c r="R522" s="358"/>
      <c r="S522" s="358"/>
      <c r="T522" s="358"/>
      <c r="U522" s="358"/>
      <c r="V522" s="358"/>
      <c r="W522" s="358"/>
      <c r="X522" s="358"/>
      <c r="Y522" s="358"/>
      <c r="Z522" s="358"/>
      <c r="AA522" s="358"/>
      <c r="AB522" s="358"/>
      <c r="AC522" s="358"/>
    </row>
    <row r="523" spans="3:29" ht="14.25" customHeight="1">
      <c r="C523" s="694"/>
      <c r="D523" s="358"/>
      <c r="E523" s="358"/>
      <c r="F523" s="691"/>
      <c r="G523" s="691"/>
      <c r="H523" s="358"/>
      <c r="I523" s="358"/>
      <c r="K523" s="590"/>
      <c r="L523" s="358"/>
      <c r="N523" s="358"/>
      <c r="O523" s="358"/>
      <c r="Q523" s="358"/>
      <c r="R523" s="358"/>
      <c r="S523" s="358"/>
      <c r="T523" s="358"/>
      <c r="U523" s="358"/>
      <c r="V523" s="358"/>
      <c r="W523" s="358"/>
      <c r="X523" s="358"/>
      <c r="Y523" s="358"/>
      <c r="Z523" s="358"/>
      <c r="AA523" s="358"/>
      <c r="AB523" s="358"/>
      <c r="AC523" s="358"/>
    </row>
    <row r="524" spans="3:29" ht="14.25" customHeight="1">
      <c r="C524" s="694"/>
      <c r="D524" s="358"/>
      <c r="E524" s="358"/>
      <c r="F524" s="691"/>
      <c r="G524" s="691"/>
      <c r="H524" s="358"/>
      <c r="I524" s="358"/>
      <c r="K524" s="590"/>
      <c r="L524" s="358"/>
      <c r="N524" s="358"/>
      <c r="O524" s="358"/>
      <c r="Q524" s="358"/>
      <c r="R524" s="358"/>
      <c r="S524" s="358"/>
      <c r="T524" s="358"/>
      <c r="U524" s="358"/>
      <c r="V524" s="358"/>
      <c r="W524" s="358"/>
      <c r="X524" s="358"/>
      <c r="Y524" s="358"/>
      <c r="Z524" s="358"/>
      <c r="AA524" s="358"/>
      <c r="AB524" s="358"/>
      <c r="AC524" s="358"/>
    </row>
    <row r="525" spans="3:29" ht="14.25" customHeight="1">
      <c r="C525" s="694"/>
      <c r="D525" s="358"/>
      <c r="E525" s="358"/>
      <c r="F525" s="691"/>
      <c r="G525" s="691"/>
      <c r="H525" s="358"/>
      <c r="I525" s="358"/>
      <c r="K525" s="590"/>
      <c r="L525" s="358"/>
      <c r="N525" s="358"/>
      <c r="O525" s="358"/>
      <c r="Q525" s="358"/>
      <c r="R525" s="358"/>
      <c r="S525" s="358"/>
      <c r="T525" s="358"/>
      <c r="U525" s="358"/>
      <c r="V525" s="358"/>
      <c r="W525" s="358"/>
      <c r="X525" s="358"/>
      <c r="Y525" s="358"/>
      <c r="Z525" s="358"/>
      <c r="AA525" s="358"/>
      <c r="AB525" s="358"/>
      <c r="AC525" s="358"/>
    </row>
    <row r="526" spans="3:29" ht="14.25" customHeight="1">
      <c r="C526" s="694"/>
      <c r="D526" s="358"/>
      <c r="E526" s="358"/>
      <c r="F526" s="691"/>
      <c r="G526" s="691"/>
      <c r="H526" s="358"/>
      <c r="I526" s="358"/>
      <c r="K526" s="590"/>
      <c r="L526" s="358"/>
      <c r="N526" s="358"/>
      <c r="O526" s="358"/>
      <c r="Q526" s="358"/>
      <c r="R526" s="358"/>
      <c r="S526" s="358"/>
      <c r="T526" s="358"/>
      <c r="U526" s="358"/>
      <c r="V526" s="358"/>
      <c r="W526" s="358"/>
      <c r="X526" s="358"/>
      <c r="Y526" s="358"/>
      <c r="Z526" s="358"/>
      <c r="AA526" s="358"/>
      <c r="AB526" s="358"/>
      <c r="AC526" s="358"/>
    </row>
    <row r="527" spans="3:29" ht="14.25" customHeight="1">
      <c r="C527" s="694"/>
      <c r="D527" s="358"/>
      <c r="E527" s="358"/>
      <c r="F527" s="691"/>
      <c r="G527" s="691"/>
      <c r="H527" s="358"/>
      <c r="I527" s="358"/>
      <c r="K527" s="590"/>
      <c r="L527" s="358"/>
      <c r="N527" s="358"/>
      <c r="O527" s="358"/>
      <c r="Q527" s="358"/>
      <c r="R527" s="358"/>
      <c r="S527" s="358"/>
      <c r="T527" s="358"/>
      <c r="U527" s="358"/>
      <c r="V527" s="358"/>
      <c r="W527" s="358"/>
      <c r="X527" s="358"/>
      <c r="Y527" s="358"/>
      <c r="Z527" s="358"/>
      <c r="AA527" s="358"/>
      <c r="AB527" s="358"/>
      <c r="AC527" s="358"/>
    </row>
    <row r="528" spans="3:29" ht="14.25" customHeight="1">
      <c r="C528" s="694"/>
      <c r="D528" s="358"/>
      <c r="E528" s="358"/>
      <c r="F528" s="691"/>
      <c r="G528" s="691"/>
      <c r="H528" s="358"/>
      <c r="I528" s="358"/>
      <c r="K528" s="590"/>
      <c r="L528" s="358"/>
      <c r="N528" s="358"/>
      <c r="O528" s="358"/>
      <c r="Q528" s="358"/>
      <c r="R528" s="358"/>
      <c r="S528" s="358"/>
      <c r="T528" s="358"/>
      <c r="U528" s="358"/>
      <c r="V528" s="358"/>
      <c r="W528" s="358"/>
      <c r="X528" s="358"/>
      <c r="Y528" s="358"/>
      <c r="Z528" s="358"/>
      <c r="AA528" s="358"/>
      <c r="AB528" s="358"/>
      <c r="AC528" s="358"/>
    </row>
    <row r="529" spans="3:29" ht="14.25" customHeight="1">
      <c r="C529" s="694"/>
      <c r="D529" s="358"/>
      <c r="E529" s="358"/>
      <c r="F529" s="691"/>
      <c r="G529" s="691"/>
      <c r="H529" s="358"/>
      <c r="I529" s="358"/>
      <c r="K529" s="590"/>
      <c r="L529" s="358"/>
      <c r="N529" s="358"/>
      <c r="O529" s="358"/>
      <c r="Q529" s="358"/>
      <c r="R529" s="358"/>
      <c r="S529" s="358"/>
      <c r="T529" s="358"/>
      <c r="U529" s="358"/>
      <c r="V529" s="358"/>
      <c r="W529" s="358"/>
      <c r="X529" s="358"/>
      <c r="Y529" s="358"/>
      <c r="Z529" s="358"/>
      <c r="AA529" s="358"/>
      <c r="AB529" s="358"/>
      <c r="AC529" s="358"/>
    </row>
    <row r="530" spans="3:29" ht="14.25" customHeight="1">
      <c r="C530" s="694"/>
      <c r="D530" s="358"/>
      <c r="E530" s="358"/>
      <c r="F530" s="691"/>
      <c r="G530" s="691"/>
      <c r="H530" s="358"/>
      <c r="I530" s="358"/>
      <c r="K530" s="590"/>
      <c r="L530" s="358"/>
      <c r="N530" s="358"/>
      <c r="O530" s="358"/>
      <c r="Q530" s="358"/>
      <c r="R530" s="358"/>
      <c r="S530" s="358"/>
      <c r="T530" s="358"/>
      <c r="U530" s="358"/>
      <c r="V530" s="358"/>
      <c r="W530" s="358"/>
      <c r="X530" s="358"/>
      <c r="Y530" s="358"/>
      <c r="Z530" s="358"/>
      <c r="AA530" s="358"/>
      <c r="AB530" s="358"/>
      <c r="AC530" s="358"/>
    </row>
    <row r="531" spans="3:29" ht="14.25" customHeight="1">
      <c r="C531" s="694"/>
      <c r="D531" s="358"/>
      <c r="E531" s="358"/>
      <c r="F531" s="691"/>
      <c r="G531" s="691"/>
      <c r="H531" s="358"/>
      <c r="I531" s="358"/>
      <c r="K531" s="590"/>
      <c r="L531" s="358"/>
      <c r="N531" s="358"/>
      <c r="O531" s="358"/>
      <c r="Q531" s="358"/>
      <c r="R531" s="358"/>
      <c r="S531" s="358"/>
      <c r="T531" s="358"/>
      <c r="U531" s="358"/>
      <c r="V531" s="358"/>
      <c r="W531" s="358"/>
      <c r="X531" s="358"/>
      <c r="Y531" s="358"/>
      <c r="Z531" s="358"/>
      <c r="AA531" s="358"/>
      <c r="AB531" s="358"/>
      <c r="AC531" s="358"/>
    </row>
    <row r="532" spans="3:29" ht="14.25" customHeight="1">
      <c r="C532" s="694"/>
      <c r="D532" s="358"/>
      <c r="E532" s="358"/>
      <c r="F532" s="691"/>
      <c r="G532" s="691"/>
      <c r="H532" s="358"/>
      <c r="I532" s="358"/>
      <c r="K532" s="590"/>
      <c r="L532" s="358"/>
      <c r="N532" s="358"/>
      <c r="O532" s="358"/>
      <c r="Q532" s="358"/>
      <c r="R532" s="358"/>
      <c r="S532" s="358"/>
      <c r="T532" s="358"/>
      <c r="U532" s="358"/>
      <c r="V532" s="358"/>
      <c r="W532" s="358"/>
      <c r="X532" s="358"/>
      <c r="Y532" s="358"/>
      <c r="Z532" s="358"/>
      <c r="AA532" s="358"/>
      <c r="AB532" s="358"/>
      <c r="AC532" s="358"/>
    </row>
    <row r="533" spans="3:29" ht="14.25" customHeight="1">
      <c r="C533" s="694"/>
      <c r="D533" s="358"/>
      <c r="E533" s="358"/>
      <c r="F533" s="691"/>
      <c r="G533" s="691"/>
      <c r="H533" s="358"/>
      <c r="I533" s="358"/>
      <c r="K533" s="590"/>
      <c r="L533" s="358"/>
      <c r="N533" s="358"/>
      <c r="O533" s="358"/>
      <c r="Q533" s="358"/>
      <c r="R533" s="358"/>
      <c r="S533" s="358"/>
      <c r="T533" s="358"/>
      <c r="U533" s="358"/>
      <c r="V533" s="358"/>
      <c r="W533" s="358"/>
      <c r="X533" s="358"/>
      <c r="Y533" s="358"/>
      <c r="Z533" s="358"/>
      <c r="AA533" s="358"/>
      <c r="AB533" s="358"/>
      <c r="AC533" s="358"/>
    </row>
    <row r="534" spans="3:29" ht="14.25" customHeight="1">
      <c r="C534" s="694"/>
      <c r="D534" s="358"/>
      <c r="E534" s="358"/>
      <c r="F534" s="691"/>
      <c r="G534" s="691"/>
      <c r="H534" s="358"/>
      <c r="I534" s="358"/>
      <c r="K534" s="590"/>
      <c r="L534" s="358"/>
      <c r="N534" s="358"/>
      <c r="O534" s="358"/>
      <c r="Q534" s="358"/>
      <c r="R534" s="358"/>
      <c r="S534" s="358"/>
      <c r="T534" s="358"/>
      <c r="U534" s="358"/>
      <c r="V534" s="358"/>
      <c r="W534" s="358"/>
      <c r="X534" s="358"/>
      <c r="Y534" s="358"/>
      <c r="Z534" s="358"/>
      <c r="AA534" s="358"/>
      <c r="AB534" s="358"/>
      <c r="AC534" s="358"/>
    </row>
    <row r="535" spans="3:29" ht="14.25" customHeight="1">
      <c r="C535" s="694"/>
      <c r="D535" s="358"/>
      <c r="E535" s="358"/>
      <c r="F535" s="691"/>
      <c r="G535" s="691"/>
      <c r="H535" s="358"/>
      <c r="I535" s="358"/>
      <c r="K535" s="590"/>
      <c r="L535" s="358"/>
      <c r="N535" s="358"/>
      <c r="O535" s="358"/>
      <c r="Q535" s="358"/>
      <c r="R535" s="358"/>
      <c r="S535" s="358"/>
      <c r="T535" s="358"/>
      <c r="U535" s="358"/>
      <c r="V535" s="358"/>
      <c r="W535" s="358"/>
      <c r="X535" s="358"/>
      <c r="Y535" s="358"/>
      <c r="Z535" s="358"/>
      <c r="AA535" s="358"/>
      <c r="AB535" s="358"/>
      <c r="AC535" s="358"/>
    </row>
    <row r="536" spans="3:29" ht="14.25" customHeight="1">
      <c r="C536" s="694"/>
      <c r="D536" s="358"/>
      <c r="E536" s="358"/>
      <c r="F536" s="691"/>
      <c r="G536" s="691"/>
      <c r="H536" s="358"/>
      <c r="I536" s="358"/>
      <c r="K536" s="590"/>
      <c r="L536" s="358"/>
      <c r="N536" s="358"/>
      <c r="O536" s="358"/>
      <c r="Q536" s="358"/>
      <c r="R536" s="358"/>
      <c r="S536" s="358"/>
      <c r="T536" s="358"/>
      <c r="U536" s="358"/>
      <c r="V536" s="358"/>
      <c r="W536" s="358"/>
      <c r="X536" s="358"/>
      <c r="Y536" s="358"/>
      <c r="Z536" s="358"/>
      <c r="AA536" s="358"/>
      <c r="AB536" s="358"/>
      <c r="AC536" s="358"/>
    </row>
    <row r="537" spans="3:29" ht="14.25" customHeight="1">
      <c r="C537" s="694"/>
      <c r="D537" s="358"/>
      <c r="E537" s="358"/>
      <c r="F537" s="691"/>
      <c r="G537" s="691"/>
      <c r="H537" s="358"/>
      <c r="I537" s="358"/>
      <c r="K537" s="590"/>
      <c r="L537" s="358"/>
      <c r="N537" s="358"/>
      <c r="O537" s="358"/>
      <c r="Q537" s="358"/>
      <c r="R537" s="358"/>
      <c r="S537" s="358"/>
      <c r="T537" s="358"/>
      <c r="U537" s="358"/>
      <c r="V537" s="358"/>
      <c r="W537" s="358"/>
      <c r="X537" s="358"/>
      <c r="Y537" s="358"/>
      <c r="Z537" s="358"/>
      <c r="AA537" s="358"/>
      <c r="AB537" s="358"/>
      <c r="AC537" s="358"/>
    </row>
    <row r="538" spans="3:29" ht="14.25" customHeight="1">
      <c r="C538" s="694"/>
      <c r="D538" s="358"/>
      <c r="E538" s="358"/>
      <c r="F538" s="691"/>
      <c r="G538" s="691"/>
      <c r="H538" s="358"/>
      <c r="I538" s="358"/>
      <c r="K538" s="590"/>
      <c r="L538" s="358"/>
      <c r="N538" s="358"/>
      <c r="O538" s="358"/>
      <c r="Q538" s="358"/>
      <c r="R538" s="358"/>
      <c r="S538" s="358"/>
      <c r="T538" s="358"/>
      <c r="U538" s="358"/>
      <c r="V538" s="358"/>
      <c r="W538" s="358"/>
      <c r="X538" s="358"/>
      <c r="Y538" s="358"/>
      <c r="Z538" s="358"/>
      <c r="AA538" s="358"/>
      <c r="AB538" s="358"/>
      <c r="AC538" s="358"/>
    </row>
    <row r="539" spans="3:29" ht="14.25" customHeight="1">
      <c r="C539" s="694"/>
      <c r="D539" s="358"/>
      <c r="E539" s="358"/>
      <c r="F539" s="691"/>
      <c r="G539" s="691"/>
      <c r="H539" s="358"/>
      <c r="I539" s="358"/>
      <c r="K539" s="590"/>
      <c r="L539" s="358"/>
      <c r="N539" s="358"/>
      <c r="O539" s="358"/>
      <c r="Q539" s="358"/>
      <c r="R539" s="358"/>
      <c r="S539" s="358"/>
      <c r="T539" s="358"/>
      <c r="U539" s="358"/>
      <c r="V539" s="358"/>
      <c r="W539" s="358"/>
      <c r="X539" s="358"/>
      <c r="Y539" s="358"/>
      <c r="Z539" s="358"/>
      <c r="AA539" s="358"/>
      <c r="AB539" s="358"/>
      <c r="AC539" s="358"/>
    </row>
    <row r="540" spans="3:29" ht="14.25" customHeight="1">
      <c r="C540" s="694"/>
      <c r="D540" s="358"/>
      <c r="E540" s="358"/>
      <c r="F540" s="691"/>
      <c r="G540" s="691"/>
      <c r="H540" s="358"/>
      <c r="I540" s="358"/>
      <c r="K540" s="590"/>
      <c r="L540" s="358"/>
      <c r="N540" s="358"/>
      <c r="O540" s="358"/>
      <c r="Q540" s="358"/>
      <c r="R540" s="358"/>
      <c r="S540" s="358"/>
      <c r="T540" s="358"/>
      <c r="U540" s="358"/>
      <c r="V540" s="358"/>
      <c r="W540" s="358"/>
      <c r="X540" s="358"/>
      <c r="Y540" s="358"/>
      <c r="Z540" s="358"/>
      <c r="AA540" s="358"/>
      <c r="AB540" s="358"/>
      <c r="AC540" s="358"/>
    </row>
    <row r="541" spans="3:29" ht="14.25" customHeight="1">
      <c r="C541" s="694"/>
      <c r="D541" s="358"/>
      <c r="E541" s="358"/>
      <c r="F541" s="691"/>
      <c r="G541" s="691"/>
      <c r="H541" s="358"/>
      <c r="I541" s="358"/>
      <c r="K541" s="590"/>
      <c r="L541" s="358"/>
      <c r="N541" s="358"/>
      <c r="O541" s="358"/>
      <c r="Q541" s="358"/>
      <c r="R541" s="358"/>
      <c r="S541" s="358"/>
      <c r="T541" s="358"/>
      <c r="U541" s="358"/>
      <c r="V541" s="358"/>
      <c r="W541" s="358"/>
      <c r="X541" s="358"/>
      <c r="Y541" s="358"/>
      <c r="Z541" s="358"/>
      <c r="AA541" s="358"/>
      <c r="AB541" s="358"/>
      <c r="AC541" s="358"/>
    </row>
    <row r="542" spans="3:29" ht="14.25" customHeight="1">
      <c r="C542" s="694"/>
      <c r="D542" s="358"/>
      <c r="E542" s="358"/>
      <c r="F542" s="691"/>
      <c r="G542" s="691"/>
      <c r="H542" s="358"/>
      <c r="I542" s="358"/>
      <c r="K542" s="590"/>
      <c r="L542" s="358"/>
      <c r="N542" s="358"/>
      <c r="O542" s="358"/>
      <c r="Q542" s="358"/>
      <c r="R542" s="358"/>
      <c r="S542" s="358"/>
      <c r="T542" s="358"/>
      <c r="U542" s="358"/>
      <c r="V542" s="358"/>
      <c r="W542" s="358"/>
      <c r="X542" s="358"/>
      <c r="Y542" s="358"/>
      <c r="Z542" s="358"/>
      <c r="AA542" s="358"/>
      <c r="AB542" s="358"/>
      <c r="AC542" s="358"/>
    </row>
    <row r="543" spans="3:29" ht="14.25" customHeight="1">
      <c r="C543" s="694"/>
      <c r="D543" s="358"/>
      <c r="E543" s="358"/>
      <c r="F543" s="691"/>
      <c r="G543" s="691"/>
      <c r="H543" s="358"/>
      <c r="I543" s="358"/>
      <c r="K543" s="590"/>
      <c r="L543" s="358"/>
      <c r="N543" s="358"/>
      <c r="O543" s="358"/>
      <c r="Q543" s="358"/>
      <c r="R543" s="358"/>
      <c r="S543" s="358"/>
      <c r="T543" s="358"/>
      <c r="U543" s="358"/>
      <c r="V543" s="358"/>
      <c r="W543" s="358"/>
      <c r="X543" s="358"/>
      <c r="Y543" s="358"/>
      <c r="Z543" s="358"/>
      <c r="AA543" s="358"/>
      <c r="AB543" s="358"/>
      <c r="AC543" s="358"/>
    </row>
    <row r="544" spans="3:29" ht="14.25" customHeight="1">
      <c r="C544" s="694"/>
      <c r="D544" s="358"/>
      <c r="E544" s="358"/>
      <c r="F544" s="691"/>
      <c r="G544" s="691"/>
      <c r="H544" s="358"/>
      <c r="I544" s="358"/>
      <c r="K544" s="590"/>
      <c r="L544" s="358"/>
      <c r="N544" s="358"/>
      <c r="O544" s="358"/>
      <c r="Q544" s="358"/>
      <c r="R544" s="358"/>
      <c r="S544" s="358"/>
      <c r="T544" s="358"/>
      <c r="U544" s="358"/>
      <c r="V544" s="358"/>
      <c r="W544" s="358"/>
      <c r="X544" s="358"/>
      <c r="Y544" s="358"/>
      <c r="Z544" s="358"/>
      <c r="AA544" s="358"/>
      <c r="AB544" s="358"/>
      <c r="AC544" s="358"/>
    </row>
    <row r="545" spans="3:29" ht="14.25" customHeight="1">
      <c r="C545" s="694"/>
      <c r="D545" s="358"/>
      <c r="E545" s="358"/>
      <c r="F545" s="691"/>
      <c r="G545" s="691"/>
      <c r="H545" s="358"/>
      <c r="I545" s="358"/>
      <c r="K545" s="590"/>
      <c r="L545" s="358"/>
      <c r="N545" s="358"/>
      <c r="O545" s="358"/>
      <c r="Q545" s="358"/>
      <c r="R545" s="358"/>
      <c r="S545" s="358"/>
      <c r="T545" s="358"/>
      <c r="U545" s="358"/>
      <c r="V545" s="358"/>
      <c r="W545" s="358"/>
      <c r="X545" s="358"/>
      <c r="Y545" s="358"/>
      <c r="Z545" s="358"/>
      <c r="AA545" s="358"/>
      <c r="AB545" s="358"/>
      <c r="AC545" s="358"/>
    </row>
    <row r="546" spans="3:29" ht="14.25" customHeight="1">
      <c r="C546" s="694"/>
      <c r="D546" s="358"/>
      <c r="E546" s="358"/>
      <c r="F546" s="691"/>
      <c r="G546" s="691"/>
      <c r="H546" s="358"/>
      <c r="I546" s="358"/>
      <c r="K546" s="590"/>
      <c r="L546" s="358"/>
      <c r="N546" s="358"/>
      <c r="O546" s="358"/>
      <c r="Q546" s="358"/>
      <c r="R546" s="358"/>
      <c r="S546" s="358"/>
      <c r="T546" s="358"/>
      <c r="U546" s="358"/>
      <c r="V546" s="358"/>
      <c r="W546" s="358"/>
      <c r="X546" s="358"/>
      <c r="Y546" s="358"/>
      <c r="Z546" s="358"/>
      <c r="AA546" s="358"/>
      <c r="AB546" s="358"/>
      <c r="AC546" s="358"/>
    </row>
    <row r="547" spans="3:29" ht="14.25" customHeight="1">
      <c r="C547" s="694"/>
      <c r="D547" s="358"/>
      <c r="E547" s="358"/>
      <c r="F547" s="691"/>
      <c r="G547" s="691"/>
      <c r="H547" s="358"/>
      <c r="I547" s="358"/>
      <c r="K547" s="590"/>
      <c r="L547" s="358"/>
      <c r="N547" s="358"/>
      <c r="O547" s="358"/>
      <c r="Q547" s="358"/>
      <c r="R547" s="358"/>
      <c r="S547" s="358"/>
      <c r="T547" s="358"/>
      <c r="U547" s="358"/>
      <c r="V547" s="358"/>
      <c r="W547" s="358"/>
      <c r="X547" s="358"/>
      <c r="Y547" s="358"/>
      <c r="Z547" s="358"/>
      <c r="AA547" s="358"/>
      <c r="AB547" s="358"/>
      <c r="AC547" s="358"/>
    </row>
    <row r="548" spans="3:29" ht="14.25" customHeight="1">
      <c r="C548" s="694"/>
      <c r="D548" s="358"/>
      <c r="E548" s="358"/>
      <c r="F548" s="691"/>
      <c r="G548" s="691"/>
      <c r="H548" s="358"/>
      <c r="I548" s="358"/>
      <c r="K548" s="590"/>
      <c r="L548" s="358"/>
      <c r="N548" s="358"/>
      <c r="O548" s="358"/>
      <c r="Q548" s="358"/>
      <c r="R548" s="358"/>
      <c r="S548" s="358"/>
      <c r="T548" s="358"/>
      <c r="U548" s="358"/>
      <c r="V548" s="358"/>
      <c r="W548" s="358"/>
      <c r="X548" s="358"/>
      <c r="Y548" s="358"/>
      <c r="Z548" s="358"/>
      <c r="AA548" s="358"/>
      <c r="AB548" s="358"/>
      <c r="AC548" s="358"/>
    </row>
    <row r="549" spans="3:29" ht="14.25" customHeight="1">
      <c r="C549" s="694"/>
      <c r="D549" s="358"/>
      <c r="E549" s="358"/>
      <c r="F549" s="691"/>
      <c r="G549" s="691"/>
      <c r="H549" s="358"/>
      <c r="I549" s="358"/>
      <c r="K549" s="590"/>
      <c r="L549" s="358"/>
      <c r="N549" s="358"/>
      <c r="O549" s="358"/>
      <c r="Q549" s="358"/>
      <c r="R549" s="358"/>
      <c r="S549" s="358"/>
      <c r="T549" s="358"/>
      <c r="U549" s="358"/>
      <c r="V549" s="358"/>
      <c r="W549" s="358"/>
      <c r="X549" s="358"/>
      <c r="Y549" s="358"/>
      <c r="Z549" s="358"/>
      <c r="AA549" s="358"/>
      <c r="AB549" s="358"/>
      <c r="AC549" s="358"/>
    </row>
    <row r="550" spans="3:29" ht="14.25" customHeight="1">
      <c r="C550" s="694"/>
      <c r="D550" s="358"/>
      <c r="E550" s="358"/>
      <c r="F550" s="691"/>
      <c r="G550" s="691"/>
      <c r="H550" s="358"/>
      <c r="I550" s="358"/>
      <c r="K550" s="590"/>
      <c r="L550" s="358"/>
      <c r="N550" s="358"/>
      <c r="O550" s="358"/>
      <c r="Q550" s="358"/>
      <c r="R550" s="358"/>
      <c r="S550" s="358"/>
      <c r="T550" s="358"/>
      <c r="U550" s="358"/>
      <c r="V550" s="358"/>
      <c r="W550" s="358"/>
      <c r="X550" s="358"/>
      <c r="Y550" s="358"/>
      <c r="Z550" s="358"/>
      <c r="AA550" s="358"/>
      <c r="AB550" s="358"/>
      <c r="AC550" s="358"/>
    </row>
    <row r="551" spans="3:29" ht="14.25" customHeight="1">
      <c r="C551" s="694"/>
      <c r="D551" s="358"/>
      <c r="E551" s="358"/>
      <c r="F551" s="691"/>
      <c r="G551" s="691"/>
      <c r="H551" s="358"/>
      <c r="I551" s="358"/>
      <c r="K551" s="590"/>
      <c r="L551" s="358"/>
      <c r="N551" s="358"/>
      <c r="O551" s="358"/>
      <c r="Q551" s="358"/>
      <c r="R551" s="358"/>
      <c r="S551" s="358"/>
      <c r="T551" s="358"/>
      <c r="U551" s="358"/>
      <c r="V551" s="358"/>
      <c r="W551" s="358"/>
      <c r="X551" s="358"/>
      <c r="Y551" s="358"/>
      <c r="Z551" s="358"/>
      <c r="AA551" s="358"/>
      <c r="AB551" s="358"/>
      <c r="AC551" s="358"/>
    </row>
    <row r="552" spans="3:29" ht="14.25" customHeight="1">
      <c r="C552" s="694"/>
      <c r="D552" s="358"/>
      <c r="E552" s="358"/>
      <c r="F552" s="691"/>
      <c r="G552" s="691"/>
      <c r="H552" s="358"/>
      <c r="I552" s="358"/>
      <c r="K552" s="590"/>
      <c r="L552" s="358"/>
      <c r="N552" s="358"/>
      <c r="O552" s="358"/>
      <c r="Q552" s="358"/>
      <c r="R552" s="358"/>
      <c r="S552" s="358"/>
      <c r="T552" s="358"/>
      <c r="U552" s="358"/>
      <c r="V552" s="358"/>
      <c r="W552" s="358"/>
      <c r="X552" s="358"/>
      <c r="Y552" s="358"/>
      <c r="Z552" s="358"/>
      <c r="AA552" s="358"/>
      <c r="AB552" s="358"/>
      <c r="AC552" s="358"/>
    </row>
    <row r="553" spans="3:29" ht="14.25" customHeight="1">
      <c r="C553" s="694"/>
      <c r="D553" s="358"/>
      <c r="E553" s="358"/>
      <c r="F553" s="691"/>
      <c r="G553" s="691"/>
      <c r="H553" s="358"/>
      <c r="I553" s="358"/>
      <c r="K553" s="590"/>
      <c r="L553" s="358"/>
      <c r="N553" s="358"/>
      <c r="O553" s="358"/>
      <c r="Q553" s="358"/>
      <c r="R553" s="358"/>
      <c r="S553" s="358"/>
      <c r="T553" s="358"/>
      <c r="U553" s="358"/>
      <c r="V553" s="358"/>
      <c r="W553" s="358"/>
      <c r="X553" s="358"/>
      <c r="Y553" s="358"/>
      <c r="Z553" s="358"/>
      <c r="AA553" s="358"/>
      <c r="AB553" s="358"/>
      <c r="AC553" s="358"/>
    </row>
    <row r="554" spans="3:29" ht="14.25" customHeight="1">
      <c r="C554" s="694"/>
      <c r="D554" s="358"/>
      <c r="E554" s="358"/>
      <c r="F554" s="691"/>
      <c r="G554" s="691"/>
      <c r="H554" s="358"/>
      <c r="I554" s="358"/>
      <c r="K554" s="590"/>
      <c r="L554" s="358"/>
      <c r="N554" s="358"/>
      <c r="O554" s="358"/>
      <c r="Q554" s="358"/>
      <c r="R554" s="358"/>
      <c r="S554" s="358"/>
      <c r="T554" s="358"/>
      <c r="U554" s="358"/>
      <c r="V554" s="358"/>
      <c r="W554" s="358"/>
      <c r="X554" s="358"/>
      <c r="Y554" s="358"/>
      <c r="Z554" s="358"/>
      <c r="AA554" s="358"/>
      <c r="AB554" s="358"/>
      <c r="AC554" s="358"/>
    </row>
    <row r="555" spans="3:29" ht="14.25" customHeight="1">
      <c r="C555" s="694"/>
      <c r="D555" s="358"/>
      <c r="E555" s="358"/>
      <c r="F555" s="691"/>
      <c r="G555" s="691"/>
      <c r="H555" s="358"/>
      <c r="I555" s="358"/>
      <c r="K555" s="590"/>
      <c r="L555" s="358"/>
      <c r="N555" s="358"/>
      <c r="O555" s="358"/>
      <c r="Q555" s="358"/>
      <c r="R555" s="358"/>
      <c r="S555" s="358"/>
      <c r="T555" s="358"/>
      <c r="U555" s="358"/>
      <c r="V555" s="358"/>
      <c r="W555" s="358"/>
      <c r="X555" s="358"/>
      <c r="Y555" s="358"/>
      <c r="Z555" s="358"/>
      <c r="AA555" s="358"/>
      <c r="AB555" s="358"/>
      <c r="AC555" s="358"/>
    </row>
    <row r="556" spans="3:29" ht="14.25" customHeight="1">
      <c r="C556" s="694"/>
      <c r="D556" s="358"/>
      <c r="E556" s="358"/>
      <c r="F556" s="691"/>
      <c r="G556" s="691"/>
      <c r="H556" s="358"/>
      <c r="I556" s="358"/>
      <c r="K556" s="590"/>
      <c r="L556" s="358"/>
      <c r="N556" s="358"/>
      <c r="O556" s="358"/>
      <c r="Q556" s="358"/>
      <c r="R556" s="358"/>
      <c r="S556" s="358"/>
      <c r="T556" s="358"/>
      <c r="U556" s="358"/>
      <c r="V556" s="358"/>
      <c r="W556" s="358"/>
      <c r="X556" s="358"/>
      <c r="Y556" s="358"/>
      <c r="Z556" s="358"/>
      <c r="AA556" s="358"/>
      <c r="AB556" s="358"/>
      <c r="AC556" s="358"/>
    </row>
    <row r="557" spans="3:29" ht="14.25" customHeight="1">
      <c r="C557" s="694"/>
      <c r="D557" s="358"/>
      <c r="E557" s="358"/>
      <c r="F557" s="691"/>
      <c r="G557" s="691"/>
      <c r="H557" s="358"/>
      <c r="I557" s="358"/>
      <c r="K557" s="590"/>
      <c r="L557" s="358"/>
      <c r="N557" s="358"/>
      <c r="O557" s="358"/>
      <c r="Q557" s="358"/>
      <c r="R557" s="358"/>
      <c r="S557" s="358"/>
      <c r="T557" s="358"/>
      <c r="U557" s="358"/>
      <c r="V557" s="358"/>
      <c r="W557" s="358"/>
      <c r="X557" s="358"/>
      <c r="Y557" s="358"/>
      <c r="Z557" s="358"/>
      <c r="AA557" s="358"/>
      <c r="AB557" s="358"/>
      <c r="AC557" s="358"/>
    </row>
    <row r="558" spans="3:29" ht="14.25" customHeight="1">
      <c r="C558" s="694"/>
      <c r="D558" s="358"/>
      <c r="E558" s="358"/>
      <c r="F558" s="691"/>
      <c r="G558" s="691"/>
      <c r="H558" s="358"/>
      <c r="I558" s="358"/>
      <c r="K558" s="590"/>
      <c r="L558" s="358"/>
      <c r="N558" s="358"/>
      <c r="O558" s="358"/>
      <c r="Q558" s="358"/>
      <c r="R558" s="358"/>
      <c r="S558" s="358"/>
      <c r="T558" s="358"/>
      <c r="U558" s="358"/>
      <c r="V558" s="358"/>
      <c r="W558" s="358"/>
      <c r="X558" s="358"/>
      <c r="Y558" s="358"/>
      <c r="Z558" s="358"/>
      <c r="AA558" s="358"/>
      <c r="AB558" s="358"/>
      <c r="AC558" s="358"/>
    </row>
    <row r="559" spans="3:29" ht="14.25" customHeight="1">
      <c r="C559" s="694"/>
      <c r="D559" s="358"/>
      <c r="E559" s="358"/>
      <c r="F559" s="691"/>
      <c r="G559" s="691"/>
      <c r="H559" s="358"/>
      <c r="I559" s="358"/>
      <c r="K559" s="590"/>
      <c r="L559" s="358"/>
      <c r="N559" s="358"/>
      <c r="O559" s="358"/>
      <c r="Q559" s="358"/>
      <c r="R559" s="358"/>
      <c r="S559" s="358"/>
      <c r="T559" s="358"/>
      <c r="U559" s="358"/>
      <c r="V559" s="358"/>
      <c r="W559" s="358"/>
      <c r="X559" s="358"/>
      <c r="Y559" s="358"/>
      <c r="Z559" s="358"/>
      <c r="AA559" s="358"/>
      <c r="AB559" s="358"/>
      <c r="AC559" s="358"/>
    </row>
    <row r="560" spans="3:29" ht="14.25" customHeight="1">
      <c r="C560" s="694"/>
      <c r="D560" s="358"/>
      <c r="E560" s="358"/>
      <c r="F560" s="691"/>
      <c r="G560" s="691"/>
      <c r="H560" s="358"/>
      <c r="I560" s="358"/>
      <c r="K560" s="590"/>
      <c r="L560" s="358"/>
      <c r="N560" s="358"/>
      <c r="O560" s="358"/>
      <c r="Q560" s="358"/>
      <c r="R560" s="358"/>
      <c r="S560" s="358"/>
      <c r="T560" s="358"/>
      <c r="U560" s="358"/>
      <c r="V560" s="358"/>
      <c r="W560" s="358"/>
      <c r="X560" s="358"/>
      <c r="Y560" s="358"/>
      <c r="Z560" s="358"/>
      <c r="AA560" s="358"/>
      <c r="AB560" s="358"/>
      <c r="AC560" s="358"/>
    </row>
    <row r="561" spans="3:29" ht="14.25" customHeight="1">
      <c r="C561" s="694"/>
      <c r="D561" s="358"/>
      <c r="E561" s="358"/>
      <c r="F561" s="691"/>
      <c r="G561" s="691"/>
      <c r="H561" s="358"/>
      <c r="I561" s="358"/>
      <c r="K561" s="590"/>
      <c r="L561" s="358"/>
      <c r="N561" s="358"/>
      <c r="O561" s="358"/>
      <c r="Q561" s="358"/>
      <c r="R561" s="358"/>
      <c r="S561" s="358"/>
      <c r="T561" s="358"/>
      <c r="U561" s="358"/>
      <c r="V561" s="358"/>
      <c r="W561" s="358"/>
      <c r="X561" s="358"/>
      <c r="Y561" s="358"/>
      <c r="Z561" s="358"/>
      <c r="AA561" s="358"/>
      <c r="AB561" s="358"/>
      <c r="AC561" s="358"/>
    </row>
    <row r="562" spans="3:29" ht="14.25" customHeight="1">
      <c r="C562" s="694"/>
      <c r="D562" s="358"/>
      <c r="E562" s="358"/>
      <c r="F562" s="691"/>
      <c r="G562" s="691"/>
      <c r="H562" s="358"/>
      <c r="I562" s="358"/>
      <c r="K562" s="590"/>
      <c r="L562" s="358"/>
      <c r="N562" s="358"/>
      <c r="O562" s="358"/>
      <c r="Q562" s="358"/>
      <c r="R562" s="358"/>
      <c r="S562" s="358"/>
      <c r="T562" s="358"/>
      <c r="U562" s="358"/>
      <c r="V562" s="358"/>
      <c r="W562" s="358"/>
      <c r="X562" s="358"/>
      <c r="Y562" s="358"/>
      <c r="Z562" s="358"/>
      <c r="AA562" s="358"/>
      <c r="AB562" s="358"/>
      <c r="AC562" s="358"/>
    </row>
    <row r="563" spans="3:29" ht="14.25" customHeight="1">
      <c r="C563" s="694"/>
      <c r="D563" s="358"/>
      <c r="E563" s="358"/>
      <c r="F563" s="691"/>
      <c r="G563" s="691"/>
      <c r="H563" s="358"/>
      <c r="I563" s="358"/>
      <c r="K563" s="590"/>
      <c r="L563" s="358"/>
      <c r="N563" s="358"/>
      <c r="O563" s="358"/>
      <c r="Q563" s="358"/>
      <c r="R563" s="358"/>
      <c r="S563" s="358"/>
      <c r="T563" s="358"/>
      <c r="U563" s="358"/>
      <c r="V563" s="358"/>
      <c r="W563" s="358"/>
      <c r="X563" s="358"/>
      <c r="Y563" s="358"/>
      <c r="Z563" s="358"/>
      <c r="AA563" s="358"/>
      <c r="AB563" s="358"/>
      <c r="AC563" s="358"/>
    </row>
    <row r="564" spans="3:29" ht="14.25" customHeight="1">
      <c r="C564" s="694"/>
      <c r="D564" s="358"/>
      <c r="E564" s="358"/>
      <c r="F564" s="691"/>
      <c r="G564" s="691"/>
      <c r="H564" s="358"/>
      <c r="I564" s="358"/>
      <c r="K564" s="590"/>
      <c r="L564" s="358"/>
      <c r="N564" s="358"/>
      <c r="O564" s="358"/>
      <c r="Q564" s="358"/>
      <c r="R564" s="358"/>
      <c r="S564" s="358"/>
      <c r="T564" s="358"/>
      <c r="U564" s="358"/>
      <c r="V564" s="358"/>
      <c r="W564" s="358"/>
      <c r="X564" s="358"/>
      <c r="Y564" s="358"/>
      <c r="Z564" s="358"/>
      <c r="AA564" s="358"/>
      <c r="AB564" s="358"/>
      <c r="AC564" s="358"/>
    </row>
    <row r="565" spans="3:29" ht="14.25" customHeight="1">
      <c r="C565" s="694"/>
      <c r="D565" s="358"/>
      <c r="E565" s="358"/>
      <c r="F565" s="691"/>
      <c r="G565" s="691"/>
      <c r="H565" s="358"/>
      <c r="I565" s="358"/>
      <c r="K565" s="590"/>
      <c r="L565" s="358"/>
      <c r="N565" s="358"/>
      <c r="O565" s="358"/>
      <c r="Q565" s="358"/>
      <c r="R565" s="358"/>
      <c r="S565" s="358"/>
      <c r="T565" s="358"/>
      <c r="U565" s="358"/>
      <c r="V565" s="358"/>
      <c r="W565" s="358"/>
      <c r="X565" s="358"/>
      <c r="Y565" s="358"/>
      <c r="Z565" s="358"/>
      <c r="AA565" s="358"/>
      <c r="AB565" s="358"/>
      <c r="AC565" s="358"/>
    </row>
    <row r="566" spans="3:29" ht="14.25" customHeight="1">
      <c r="C566" s="694"/>
      <c r="D566" s="358"/>
      <c r="E566" s="358"/>
      <c r="F566" s="691"/>
      <c r="G566" s="691"/>
      <c r="H566" s="358"/>
      <c r="I566" s="358"/>
      <c r="K566" s="590"/>
      <c r="L566" s="358"/>
      <c r="N566" s="358"/>
      <c r="O566" s="358"/>
      <c r="Q566" s="358"/>
      <c r="R566" s="358"/>
      <c r="S566" s="358"/>
      <c r="T566" s="358"/>
      <c r="U566" s="358"/>
      <c r="V566" s="358"/>
      <c r="W566" s="358"/>
      <c r="X566" s="358"/>
      <c r="Y566" s="358"/>
      <c r="Z566" s="358"/>
      <c r="AA566" s="358"/>
      <c r="AB566" s="358"/>
      <c r="AC566" s="358"/>
    </row>
    <row r="567" spans="3:29" ht="14.25" customHeight="1">
      <c r="C567" s="694"/>
      <c r="D567" s="358"/>
      <c r="E567" s="358"/>
      <c r="F567" s="691"/>
      <c r="G567" s="691"/>
      <c r="H567" s="358"/>
      <c r="I567" s="358"/>
      <c r="K567" s="590"/>
      <c r="L567" s="358"/>
      <c r="N567" s="358"/>
      <c r="O567" s="358"/>
      <c r="Q567" s="358"/>
      <c r="R567" s="358"/>
      <c r="S567" s="358"/>
      <c r="T567" s="358"/>
      <c r="U567" s="358"/>
      <c r="V567" s="358"/>
      <c r="W567" s="358"/>
      <c r="X567" s="358"/>
      <c r="Y567" s="358"/>
      <c r="Z567" s="358"/>
      <c r="AA567" s="358"/>
      <c r="AB567" s="358"/>
      <c r="AC567" s="358"/>
    </row>
    <row r="568" spans="3:29" ht="14.25" customHeight="1">
      <c r="C568" s="694"/>
      <c r="D568" s="358"/>
      <c r="E568" s="358"/>
      <c r="F568" s="691"/>
      <c r="G568" s="691"/>
      <c r="H568" s="358"/>
      <c r="I568" s="358"/>
      <c r="K568" s="590"/>
      <c r="L568" s="358"/>
      <c r="N568" s="358"/>
      <c r="O568" s="358"/>
      <c r="Q568" s="358"/>
      <c r="R568" s="358"/>
      <c r="S568" s="358"/>
      <c r="T568" s="358"/>
      <c r="U568" s="358"/>
      <c r="V568" s="358"/>
      <c r="W568" s="358"/>
      <c r="X568" s="358"/>
      <c r="Y568" s="358"/>
      <c r="Z568" s="358"/>
      <c r="AA568" s="358"/>
      <c r="AB568" s="358"/>
      <c r="AC568" s="358"/>
    </row>
    <row r="569" spans="3:29" ht="14.25" customHeight="1">
      <c r="C569" s="694"/>
      <c r="D569" s="358"/>
      <c r="E569" s="358"/>
      <c r="F569" s="691"/>
      <c r="G569" s="691"/>
      <c r="H569" s="358"/>
      <c r="I569" s="358"/>
      <c r="K569" s="590"/>
      <c r="L569" s="358"/>
      <c r="N569" s="358"/>
      <c r="O569" s="358"/>
      <c r="Q569" s="358"/>
      <c r="R569" s="358"/>
      <c r="S569" s="358"/>
      <c r="T569" s="358"/>
      <c r="U569" s="358"/>
      <c r="V569" s="358"/>
      <c r="W569" s="358"/>
      <c r="X569" s="358"/>
      <c r="Y569" s="358"/>
      <c r="Z569" s="358"/>
      <c r="AA569" s="358"/>
      <c r="AB569" s="358"/>
      <c r="AC569" s="358"/>
    </row>
    <row r="570" spans="3:29" ht="14.25" customHeight="1">
      <c r="C570" s="694"/>
      <c r="D570" s="358"/>
      <c r="E570" s="358"/>
      <c r="F570" s="691"/>
      <c r="G570" s="691"/>
      <c r="H570" s="358"/>
      <c r="I570" s="358"/>
      <c r="K570" s="590"/>
      <c r="L570" s="358"/>
      <c r="N570" s="358"/>
      <c r="O570" s="358"/>
      <c r="Q570" s="358"/>
      <c r="R570" s="358"/>
      <c r="S570" s="358"/>
      <c r="T570" s="358"/>
      <c r="U570" s="358"/>
      <c r="V570" s="358"/>
      <c r="W570" s="358"/>
      <c r="X570" s="358"/>
      <c r="Y570" s="358"/>
      <c r="Z570" s="358"/>
      <c r="AA570" s="358"/>
      <c r="AB570" s="358"/>
      <c r="AC570" s="358"/>
    </row>
    <row r="571" spans="3:29" ht="14.25" customHeight="1">
      <c r="C571" s="694"/>
      <c r="D571" s="358"/>
      <c r="E571" s="358"/>
      <c r="F571" s="691"/>
      <c r="G571" s="691"/>
      <c r="H571" s="358"/>
      <c r="I571" s="358"/>
      <c r="K571" s="590"/>
      <c r="L571" s="358"/>
      <c r="N571" s="358"/>
      <c r="O571" s="358"/>
      <c r="Q571" s="358"/>
      <c r="R571" s="358"/>
      <c r="S571" s="358"/>
      <c r="T571" s="358"/>
      <c r="U571" s="358"/>
      <c r="V571" s="358"/>
      <c r="W571" s="358"/>
      <c r="X571" s="358"/>
      <c r="Y571" s="358"/>
      <c r="Z571" s="358"/>
      <c r="AA571" s="358"/>
      <c r="AB571" s="358"/>
      <c r="AC571" s="358"/>
    </row>
    <row r="572" spans="3:29" ht="14.25" customHeight="1">
      <c r="C572" s="694"/>
      <c r="D572" s="358"/>
      <c r="E572" s="358"/>
      <c r="F572" s="691"/>
      <c r="G572" s="691"/>
      <c r="H572" s="358"/>
      <c r="I572" s="358"/>
      <c r="K572" s="590"/>
      <c r="L572" s="358"/>
      <c r="N572" s="358"/>
      <c r="O572" s="358"/>
      <c r="Q572" s="358"/>
      <c r="R572" s="358"/>
      <c r="S572" s="358"/>
      <c r="T572" s="358"/>
      <c r="U572" s="358"/>
      <c r="V572" s="358"/>
      <c r="W572" s="358"/>
      <c r="X572" s="358"/>
      <c r="Y572" s="358"/>
      <c r="Z572" s="358"/>
      <c r="AA572" s="358"/>
      <c r="AB572" s="358"/>
      <c r="AC572" s="358"/>
    </row>
    <row r="573" spans="3:29" ht="14.25" customHeight="1">
      <c r="C573" s="694"/>
      <c r="D573" s="358"/>
      <c r="E573" s="358"/>
      <c r="F573" s="691"/>
      <c r="G573" s="691"/>
      <c r="H573" s="358"/>
      <c r="I573" s="358"/>
      <c r="K573" s="590"/>
      <c r="L573" s="358"/>
      <c r="N573" s="358"/>
      <c r="O573" s="358"/>
      <c r="Q573" s="358"/>
      <c r="R573" s="358"/>
      <c r="S573" s="358"/>
      <c r="T573" s="358"/>
      <c r="U573" s="358"/>
      <c r="V573" s="358"/>
      <c r="W573" s="358"/>
      <c r="X573" s="358"/>
      <c r="Y573" s="358"/>
      <c r="Z573" s="358"/>
      <c r="AA573" s="358"/>
      <c r="AB573" s="358"/>
      <c r="AC573" s="358"/>
    </row>
    <row r="574" spans="3:29" ht="14.25" customHeight="1">
      <c r="C574" s="694"/>
      <c r="D574" s="358"/>
      <c r="E574" s="358"/>
      <c r="F574" s="691"/>
      <c r="G574" s="691"/>
      <c r="H574" s="358"/>
      <c r="I574" s="358"/>
      <c r="K574" s="590"/>
      <c r="L574" s="358"/>
      <c r="N574" s="358"/>
      <c r="O574" s="358"/>
      <c r="Q574" s="358"/>
      <c r="R574" s="358"/>
      <c r="S574" s="358"/>
      <c r="T574" s="358"/>
      <c r="U574" s="358"/>
      <c r="V574" s="358"/>
      <c r="W574" s="358"/>
      <c r="X574" s="358"/>
      <c r="Y574" s="358"/>
      <c r="Z574" s="358"/>
      <c r="AA574" s="358"/>
      <c r="AB574" s="358"/>
      <c r="AC574" s="358"/>
    </row>
    <row r="575" spans="3:29" ht="14.25" customHeight="1">
      <c r="C575" s="694"/>
      <c r="D575" s="358"/>
      <c r="E575" s="358"/>
      <c r="F575" s="691"/>
      <c r="G575" s="691"/>
      <c r="H575" s="358"/>
      <c r="I575" s="358"/>
      <c r="K575" s="590"/>
      <c r="L575" s="358"/>
      <c r="N575" s="358"/>
      <c r="O575" s="358"/>
      <c r="Q575" s="358"/>
      <c r="R575" s="358"/>
      <c r="S575" s="358"/>
      <c r="T575" s="358"/>
      <c r="U575" s="358"/>
      <c r="V575" s="358"/>
      <c r="W575" s="358"/>
      <c r="X575" s="358"/>
      <c r="Y575" s="358"/>
      <c r="Z575" s="358"/>
      <c r="AA575" s="358"/>
      <c r="AB575" s="358"/>
      <c r="AC575" s="358"/>
    </row>
    <row r="576" spans="3:29" ht="14.25" customHeight="1">
      <c r="C576" s="694"/>
      <c r="D576" s="358"/>
      <c r="E576" s="358"/>
      <c r="F576" s="691"/>
      <c r="G576" s="691"/>
      <c r="H576" s="358"/>
      <c r="I576" s="358"/>
      <c r="K576" s="590"/>
      <c r="L576" s="358"/>
      <c r="N576" s="358"/>
      <c r="O576" s="358"/>
      <c r="Q576" s="358"/>
      <c r="R576" s="358"/>
      <c r="S576" s="358"/>
      <c r="T576" s="358"/>
      <c r="U576" s="358"/>
      <c r="V576" s="358"/>
      <c r="W576" s="358"/>
      <c r="X576" s="358"/>
      <c r="Y576" s="358"/>
      <c r="Z576" s="358"/>
      <c r="AA576" s="358"/>
      <c r="AB576" s="358"/>
      <c r="AC576" s="358"/>
    </row>
    <row r="577" spans="3:29" ht="14.25" customHeight="1">
      <c r="C577" s="694"/>
      <c r="D577" s="358"/>
      <c r="E577" s="358"/>
      <c r="F577" s="691"/>
      <c r="G577" s="691"/>
      <c r="H577" s="358"/>
      <c r="I577" s="358"/>
      <c r="K577" s="590"/>
      <c r="L577" s="358"/>
      <c r="N577" s="358"/>
      <c r="O577" s="358"/>
      <c r="Q577" s="358"/>
      <c r="R577" s="358"/>
      <c r="S577" s="358"/>
      <c r="T577" s="358"/>
      <c r="U577" s="358"/>
      <c r="V577" s="358"/>
      <c r="W577" s="358"/>
      <c r="X577" s="358"/>
      <c r="Y577" s="358"/>
      <c r="Z577" s="358"/>
      <c r="AA577" s="358"/>
      <c r="AB577" s="358"/>
      <c r="AC577" s="358"/>
    </row>
    <row r="578" spans="3:29" ht="14.25" customHeight="1">
      <c r="C578" s="694"/>
      <c r="D578" s="358"/>
      <c r="E578" s="358"/>
      <c r="F578" s="691"/>
      <c r="G578" s="691"/>
      <c r="H578" s="358"/>
      <c r="I578" s="358"/>
      <c r="K578" s="590"/>
    </row>
    <row r="579" spans="3:29" ht="14.25" customHeight="1">
      <c r="C579" s="694"/>
      <c r="D579" s="358"/>
      <c r="E579" s="358"/>
      <c r="F579" s="691"/>
      <c r="G579" s="691"/>
      <c r="H579" s="358"/>
      <c r="I579" s="358"/>
      <c r="K579" s="590"/>
    </row>
    <row r="580" spans="3:29" ht="14.25" customHeight="1">
      <c r="C580" s="694"/>
      <c r="D580" s="358"/>
      <c r="E580" s="358"/>
      <c r="F580" s="691"/>
      <c r="G580" s="691"/>
      <c r="H580" s="358"/>
      <c r="I580" s="358"/>
      <c r="K580" s="590"/>
    </row>
    <row r="581" spans="3:29" ht="14.25" customHeight="1">
      <c r="C581" s="694"/>
      <c r="D581" s="358"/>
      <c r="E581" s="358"/>
      <c r="F581" s="691"/>
      <c r="G581" s="691"/>
      <c r="H581" s="358"/>
      <c r="I581" s="358"/>
      <c r="K581" s="590"/>
    </row>
    <row r="582" spans="3:29" ht="14.25" customHeight="1">
      <c r="C582" s="694"/>
      <c r="D582" s="358"/>
      <c r="E582" s="358"/>
      <c r="F582" s="691"/>
      <c r="G582" s="691"/>
      <c r="H582" s="358"/>
      <c r="I582" s="358"/>
      <c r="K582" s="590"/>
    </row>
    <row r="583" spans="3:29" ht="14.25" customHeight="1">
      <c r="C583" s="694"/>
      <c r="D583" s="358"/>
      <c r="E583" s="358"/>
      <c r="F583" s="691"/>
      <c r="G583" s="691"/>
      <c r="H583" s="358"/>
      <c r="I583" s="358"/>
      <c r="K583" s="590"/>
    </row>
    <row r="584" spans="3:29" ht="14.25" customHeight="1">
      <c r="C584" s="694"/>
      <c r="D584" s="358"/>
      <c r="E584" s="358"/>
      <c r="F584" s="691"/>
      <c r="G584" s="691"/>
      <c r="H584" s="358"/>
      <c r="I584" s="358"/>
      <c r="K584" s="590"/>
    </row>
    <row r="585" spans="3:29" ht="14.25" customHeight="1">
      <c r="C585" s="694"/>
      <c r="D585" s="358"/>
      <c r="E585" s="358"/>
      <c r="F585" s="691"/>
      <c r="G585" s="691"/>
      <c r="H585" s="358"/>
      <c r="I585" s="358"/>
      <c r="K585" s="590"/>
    </row>
    <row r="586" spans="3:29" ht="14.25" customHeight="1">
      <c r="C586" s="694"/>
      <c r="D586" s="358"/>
      <c r="E586" s="358"/>
      <c r="F586" s="691"/>
      <c r="G586" s="691"/>
      <c r="H586" s="358"/>
      <c r="I586" s="358"/>
      <c r="K586" s="590"/>
    </row>
    <row r="587" spans="3:29" ht="14.25" customHeight="1">
      <c r="C587" s="694"/>
      <c r="D587" s="358"/>
      <c r="E587" s="358"/>
      <c r="F587" s="691"/>
      <c r="G587" s="691"/>
      <c r="H587" s="358"/>
      <c r="I587" s="358"/>
      <c r="K587" s="590"/>
    </row>
    <row r="588" spans="3:29" ht="14.25" customHeight="1">
      <c r="C588" s="694"/>
      <c r="D588" s="358"/>
      <c r="E588" s="358"/>
      <c r="F588" s="691"/>
      <c r="G588" s="691"/>
      <c r="H588" s="358"/>
      <c r="I588" s="358"/>
      <c r="K588" s="590"/>
    </row>
    <row r="589" spans="3:29" ht="14.25" customHeight="1">
      <c r="C589" s="694"/>
      <c r="D589" s="358"/>
      <c r="E589" s="358"/>
      <c r="F589" s="691"/>
      <c r="G589" s="691"/>
      <c r="H589" s="358"/>
      <c r="I589" s="358"/>
      <c r="K589" s="590"/>
    </row>
    <row r="590" spans="3:29" ht="14.25" customHeight="1">
      <c r="C590" s="694"/>
      <c r="D590" s="358"/>
      <c r="E590" s="358"/>
      <c r="F590" s="691"/>
      <c r="G590" s="691"/>
      <c r="H590" s="358"/>
    </row>
  </sheetData>
  <mergeCells count="190">
    <mergeCell ref="AA64:AB64"/>
    <mergeCell ref="AA55:AB55"/>
    <mergeCell ref="AA56:AB56"/>
    <mergeCell ref="O75:P75"/>
    <mergeCell ref="R75:S75"/>
    <mergeCell ref="U75:V75"/>
    <mergeCell ref="X75:Y75"/>
    <mergeCell ref="AA75:AB75"/>
    <mergeCell ref="L35:M35"/>
    <mergeCell ref="O35:P35"/>
    <mergeCell ref="R35:S35"/>
    <mergeCell ref="U46:V46"/>
    <mergeCell ref="X46:Y46"/>
    <mergeCell ref="AA46:AB46"/>
    <mergeCell ref="R45:S45"/>
    <mergeCell ref="U45:V45"/>
    <mergeCell ref="X45:Y45"/>
    <mergeCell ref="AA45:AB45"/>
    <mergeCell ref="X41:Y41"/>
    <mergeCell ref="AA41:AB41"/>
    <mergeCell ref="U42:V42"/>
    <mergeCell ref="R41:S41"/>
    <mergeCell ref="U41:V41"/>
    <mergeCell ref="U65:V65"/>
    <mergeCell ref="U27:V27"/>
    <mergeCell ref="X27:Y27"/>
    <mergeCell ref="AA27:AB27"/>
    <mergeCell ref="X28:Y28"/>
    <mergeCell ref="AA28:AB28"/>
    <mergeCell ref="X42:Y42"/>
    <mergeCell ref="AA42:AB42"/>
    <mergeCell ref="E122:F122"/>
    <mergeCell ref="U35:V35"/>
    <mergeCell ref="X35:Y35"/>
    <mergeCell ref="AA35:AB35"/>
    <mergeCell ref="X36:Y36"/>
    <mergeCell ref="AA36:AB36"/>
    <mergeCell ref="L69:M69"/>
    <mergeCell ref="O69:P69"/>
    <mergeCell ref="R69:S69"/>
    <mergeCell ref="U69:V69"/>
    <mergeCell ref="X69:Y69"/>
    <mergeCell ref="AA69:AB69"/>
    <mergeCell ref="O70:P70"/>
    <mergeCell ref="R70:S70"/>
    <mergeCell ref="I45:J45"/>
    <mergeCell ref="L45:M45"/>
    <mergeCell ref="O45:P45"/>
    <mergeCell ref="A1:D1"/>
    <mergeCell ref="A2:C2"/>
    <mergeCell ref="A7:C7"/>
    <mergeCell ref="A9:C9"/>
    <mergeCell ref="D2:H3"/>
    <mergeCell ref="I7:K7"/>
    <mergeCell ref="I15:J15"/>
    <mergeCell ref="L15:M15"/>
    <mergeCell ref="B10:B12"/>
    <mergeCell ref="C10:C12"/>
    <mergeCell ref="D10:D12"/>
    <mergeCell ref="E10:E12"/>
    <mergeCell ref="A4:C4"/>
    <mergeCell ref="A5:C5"/>
    <mergeCell ref="A6:B6"/>
    <mergeCell ref="A10:A12"/>
    <mergeCell ref="E5:F5"/>
    <mergeCell ref="E6:F6"/>
    <mergeCell ref="D6:D7"/>
    <mergeCell ref="E7:F7"/>
    <mergeCell ref="O24:P24"/>
    <mergeCell ref="I27:J27"/>
    <mergeCell ref="L7:N7"/>
    <mergeCell ref="O7:Q7"/>
    <mergeCell ref="O10:Q10"/>
    <mergeCell ref="R19:S19"/>
    <mergeCell ref="R10:T10"/>
    <mergeCell ref="S11:S12"/>
    <mergeCell ref="R11:R12"/>
    <mergeCell ref="O15:P15"/>
    <mergeCell ref="R15:S15"/>
    <mergeCell ref="I19:J19"/>
    <mergeCell ref="L11:L12"/>
    <mergeCell ref="O11:O12"/>
    <mergeCell ref="I11:I12"/>
    <mergeCell ref="J11:J12"/>
    <mergeCell ref="R24:S24"/>
    <mergeCell ref="O27:P27"/>
    <mergeCell ref="R27:S27"/>
    <mergeCell ref="AA19:AB19"/>
    <mergeCell ref="U10:W10"/>
    <mergeCell ref="U11:U12"/>
    <mergeCell ref="V11:V12"/>
    <mergeCell ref="X19:Y19"/>
    <mergeCell ref="I35:J35"/>
    <mergeCell ref="L41:M41"/>
    <mergeCell ref="O41:P41"/>
    <mergeCell ref="I24:J24"/>
    <mergeCell ref="U19:V19"/>
    <mergeCell ref="I41:J41"/>
    <mergeCell ref="U24:V24"/>
    <mergeCell ref="X24:Y24"/>
    <mergeCell ref="AA24:AB24"/>
    <mergeCell ref="O25:P25"/>
    <mergeCell ref="X25:Y25"/>
    <mergeCell ref="AA25:AB25"/>
    <mergeCell ref="L27:M27"/>
    <mergeCell ref="O20:P20"/>
    <mergeCell ref="X20:Y20"/>
    <mergeCell ref="AA20:AB20"/>
    <mergeCell ref="L19:M19"/>
    <mergeCell ref="O19:P19"/>
    <mergeCell ref="L24:M24"/>
    <mergeCell ref="I64:J64"/>
    <mergeCell ref="L64:M64"/>
    <mergeCell ref="O64:P64"/>
    <mergeCell ref="R64:S64"/>
    <mergeCell ref="U64:V64"/>
    <mergeCell ref="X64:Y64"/>
    <mergeCell ref="O55:P55"/>
    <mergeCell ref="R55:S55"/>
    <mergeCell ref="U55:V55"/>
    <mergeCell ref="X55:Y55"/>
    <mergeCell ref="L55:M55"/>
    <mergeCell ref="U56:V56"/>
    <mergeCell ref="X56:Y56"/>
    <mergeCell ref="I55:J55"/>
    <mergeCell ref="X65:Y65"/>
    <mergeCell ref="AA65:AB65"/>
    <mergeCell ref="I74:J74"/>
    <mergeCell ref="L74:M74"/>
    <mergeCell ref="O74:P74"/>
    <mergeCell ref="R74:S74"/>
    <mergeCell ref="U74:V74"/>
    <mergeCell ref="X74:Y74"/>
    <mergeCell ref="AA74:AB74"/>
    <mergeCell ref="U70:V70"/>
    <mergeCell ref="X70:Y70"/>
    <mergeCell ref="AA70:AB70"/>
    <mergeCell ref="I69:J69"/>
    <mergeCell ref="U15:V15"/>
    <mergeCell ref="X15:Y15"/>
    <mergeCell ref="AA15:AB15"/>
    <mergeCell ref="O16:P16"/>
    <mergeCell ref="X16:Y16"/>
    <mergeCell ref="AA16:AB16"/>
    <mergeCell ref="AA11:AA12"/>
    <mergeCell ref="AB11:AB12"/>
    <mergeCell ref="F10:H11"/>
    <mergeCell ref="I10:K10"/>
    <mergeCell ref="AA10:AC10"/>
    <mergeCell ref="L10:N10"/>
    <mergeCell ref="P11:P12"/>
    <mergeCell ref="M11:M12"/>
    <mergeCell ref="X10:Z10"/>
    <mergeCell ref="X11:X12"/>
    <mergeCell ref="Y11:Y12"/>
    <mergeCell ref="I103:J103"/>
    <mergeCell ref="L103:M103"/>
    <mergeCell ref="O103:P103"/>
    <mergeCell ref="R103:S103"/>
    <mergeCell ref="U103:V103"/>
    <mergeCell ref="X103:Y103"/>
    <mergeCell ref="AA103:AB103"/>
    <mergeCell ref="O104:P104"/>
    <mergeCell ref="R104:S104"/>
    <mergeCell ref="U104:V104"/>
    <mergeCell ref="X104:Y104"/>
    <mergeCell ref="AA104:AB104"/>
    <mergeCell ref="A117:G117"/>
    <mergeCell ref="I116:J116"/>
    <mergeCell ref="L116:M116"/>
    <mergeCell ref="O116:P116"/>
    <mergeCell ref="R116:S116"/>
    <mergeCell ref="U116:V116"/>
    <mergeCell ref="X116:Y116"/>
    <mergeCell ref="AA116:AB116"/>
    <mergeCell ref="I107:J107"/>
    <mergeCell ref="L107:M107"/>
    <mergeCell ref="O107:P107"/>
    <mergeCell ref="R107:S107"/>
    <mergeCell ref="U107:V107"/>
    <mergeCell ref="X107:Y107"/>
    <mergeCell ref="AA107:AB107"/>
    <mergeCell ref="I113:J113"/>
    <mergeCell ref="L113:M113"/>
    <mergeCell ref="O113:P113"/>
    <mergeCell ref="R113:S113"/>
    <mergeCell ref="U113:V113"/>
    <mergeCell ref="X113:Y113"/>
    <mergeCell ref="AA113:AB113"/>
    <mergeCell ref="AA117:AB117"/>
  </mergeCells>
  <phoneticPr fontId="15" type="noConversion"/>
  <printOptions horizontalCentered="1"/>
  <pageMargins left="0.31496062992125984" right="0.23622047244094491" top="0.55118110236220474" bottom="0.94488188976377963" header="0.31496062992125984" footer="0.31496062992125984"/>
  <pageSetup paperSize="9" scale="44" orientation="portrait" verticalDpi="300" r:id="rId1"/>
  <headerFooter alignWithMargins="0">
    <oddHeader>Página &amp;P de &amp;N</oddHeader>
    <oddFooter>&amp;C&amp;F</oddFooter>
  </headerFooter>
  <rowBreaks count="3" manualBreakCount="3">
    <brk id="45" max="19" man="1"/>
    <brk id="74" max="19" man="1"/>
    <brk id="118" max="28" man="1"/>
  </rowBreaks>
  <drawing r:id="rId2"/>
</worksheet>
</file>

<file path=xl/worksheets/sheet5.xml><?xml version="1.0" encoding="utf-8"?>
<worksheet xmlns="http://schemas.openxmlformats.org/spreadsheetml/2006/main" xmlns:r="http://schemas.openxmlformats.org/officeDocument/2006/relationships">
  <dimension ref="A1:FY43"/>
  <sheetViews>
    <sheetView view="pageBreakPreview" zoomScale="60" workbookViewId="0">
      <selection activeCell="Q9" sqref="Q9"/>
    </sheetView>
  </sheetViews>
  <sheetFormatPr defaultRowHeight="12.75"/>
  <cols>
    <col min="1" max="1" width="11.42578125" style="916" customWidth="1"/>
    <col min="8" max="8" width="9.140625" style="916"/>
    <col min="9" max="10" width="9.140625" style="921"/>
    <col min="11" max="11" width="16.5703125" style="921" customWidth="1"/>
    <col min="12" max="12" width="5.28515625" customWidth="1"/>
  </cols>
  <sheetData>
    <row r="1" spans="1:181" s="510" customFormat="1" ht="15">
      <c r="A1" s="930" t="s">
        <v>644</v>
      </c>
      <c r="B1" s="931"/>
      <c r="C1" s="931"/>
      <c r="D1" s="931"/>
      <c r="E1" s="931"/>
      <c r="F1" s="931"/>
      <c r="G1" s="931"/>
      <c r="H1" s="931"/>
      <c r="I1" s="932"/>
      <c r="J1" s="933"/>
      <c r="K1" s="934"/>
      <c r="L1" s="595"/>
      <c r="M1" s="596"/>
      <c r="N1" s="595"/>
      <c r="O1" s="595"/>
      <c r="P1" s="596"/>
      <c r="Q1" s="595"/>
      <c r="R1" s="595"/>
      <c r="S1" s="595"/>
      <c r="T1" s="595"/>
      <c r="U1" s="595"/>
      <c r="V1" s="595"/>
      <c r="W1" s="595"/>
      <c r="X1" s="595"/>
      <c r="Y1" s="595"/>
      <c r="Z1" s="595"/>
      <c r="AA1" s="595"/>
      <c r="AB1" s="595"/>
      <c r="AC1" s="595"/>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8"/>
      <c r="BR1" s="358"/>
      <c r="BS1" s="358"/>
      <c r="BT1" s="358"/>
      <c r="BU1" s="358"/>
      <c r="BV1" s="358"/>
      <c r="BW1" s="358"/>
      <c r="BX1" s="358"/>
      <c r="BY1" s="358"/>
      <c r="BZ1" s="358"/>
      <c r="CA1" s="358"/>
      <c r="CB1" s="358"/>
      <c r="CC1" s="358"/>
      <c r="CD1" s="358"/>
      <c r="CE1" s="358"/>
      <c r="CF1" s="358"/>
      <c r="CG1" s="358"/>
      <c r="CH1" s="358"/>
      <c r="CI1" s="358"/>
      <c r="CJ1" s="358"/>
      <c r="CK1" s="358"/>
      <c r="CL1" s="358"/>
      <c r="CM1" s="358"/>
      <c r="CN1" s="358"/>
      <c r="CO1" s="358"/>
      <c r="CP1" s="358"/>
      <c r="CQ1" s="358"/>
      <c r="CR1" s="358"/>
      <c r="CS1" s="358"/>
      <c r="CT1" s="358"/>
      <c r="CU1" s="358"/>
      <c r="CV1" s="358"/>
      <c r="CW1" s="358"/>
      <c r="CX1" s="358"/>
      <c r="CY1" s="358"/>
      <c r="CZ1" s="358"/>
      <c r="DA1" s="358"/>
      <c r="DB1" s="358"/>
      <c r="DC1" s="358"/>
      <c r="DD1" s="358"/>
      <c r="DE1" s="358"/>
      <c r="DF1" s="358"/>
      <c r="DG1" s="358"/>
      <c r="DH1" s="358"/>
      <c r="DI1" s="358"/>
      <c r="DJ1" s="358"/>
      <c r="DK1" s="358"/>
      <c r="DL1" s="358"/>
      <c r="DM1" s="358"/>
      <c r="DN1" s="358"/>
      <c r="DO1" s="358"/>
      <c r="DP1" s="358"/>
      <c r="DQ1" s="358"/>
      <c r="DR1" s="358"/>
      <c r="DS1" s="358"/>
      <c r="DT1" s="358"/>
      <c r="DU1" s="358"/>
      <c r="DV1" s="358"/>
      <c r="DW1" s="358"/>
      <c r="DX1" s="358"/>
      <c r="DY1" s="358"/>
      <c r="DZ1" s="358"/>
      <c r="EA1" s="358"/>
      <c r="EB1" s="358"/>
      <c r="EC1" s="358"/>
      <c r="ED1" s="358"/>
      <c r="EE1" s="358"/>
      <c r="EF1" s="358"/>
      <c r="EG1" s="358"/>
      <c r="EH1" s="358"/>
      <c r="EI1" s="358"/>
      <c r="EJ1" s="358"/>
      <c r="EK1" s="358"/>
      <c r="EL1" s="358"/>
      <c r="EM1" s="358"/>
      <c r="EN1" s="358"/>
      <c r="EO1" s="358"/>
      <c r="EP1" s="358"/>
      <c r="EQ1" s="358"/>
      <c r="ER1" s="358"/>
      <c r="ES1" s="358"/>
      <c r="ET1" s="358"/>
      <c r="EU1" s="358"/>
      <c r="EV1" s="358"/>
      <c r="EW1" s="358"/>
      <c r="EX1" s="358"/>
      <c r="EY1" s="358"/>
      <c r="EZ1" s="358"/>
      <c r="FA1" s="358"/>
      <c r="FB1" s="358"/>
      <c r="FC1" s="358"/>
      <c r="FD1" s="358"/>
      <c r="FE1" s="358"/>
      <c r="FF1" s="358"/>
      <c r="FG1" s="358"/>
      <c r="FH1" s="358"/>
      <c r="FI1" s="358"/>
      <c r="FJ1" s="358"/>
      <c r="FK1" s="358"/>
      <c r="FL1" s="358"/>
      <c r="FM1" s="358"/>
      <c r="FN1" s="358"/>
      <c r="FO1" s="358"/>
      <c r="FP1" s="358"/>
      <c r="FQ1" s="358"/>
      <c r="FR1" s="358"/>
      <c r="FS1" s="358"/>
      <c r="FT1" s="358"/>
      <c r="FU1" s="358"/>
      <c r="FV1" s="358"/>
      <c r="FW1" s="358"/>
      <c r="FX1" s="358"/>
      <c r="FY1" s="511"/>
    </row>
    <row r="2" spans="1:181" s="510" customFormat="1" ht="15">
      <c r="A2" s="935" t="s">
        <v>634</v>
      </c>
      <c r="B2" s="936"/>
      <c r="C2" s="936"/>
      <c r="D2" s="936"/>
      <c r="E2" s="936"/>
      <c r="F2" s="936"/>
      <c r="G2" s="936"/>
      <c r="H2" s="936"/>
      <c r="I2" s="919"/>
      <c r="J2" s="919"/>
      <c r="K2" s="937"/>
      <c r="L2" s="595"/>
      <c r="M2" s="596"/>
      <c r="N2" s="595"/>
      <c r="O2" s="595"/>
      <c r="P2" s="596"/>
      <c r="Q2" s="595"/>
      <c r="R2" s="595"/>
      <c r="S2" s="595"/>
      <c r="T2" s="595"/>
      <c r="U2" s="595"/>
      <c r="V2" s="595"/>
      <c r="W2" s="595"/>
      <c r="X2" s="595"/>
      <c r="Y2" s="595"/>
      <c r="Z2" s="595"/>
      <c r="AA2" s="595"/>
      <c r="AB2" s="595"/>
      <c r="AC2" s="595"/>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511"/>
    </row>
    <row r="3" spans="1:181" s="510" customFormat="1" ht="15">
      <c r="A3" s="1131" t="s">
        <v>1072</v>
      </c>
      <c r="B3" s="1132"/>
      <c r="C3" s="1132"/>
      <c r="D3" s="1132"/>
      <c r="E3" s="1132"/>
      <c r="F3" s="1132"/>
      <c r="G3" s="881"/>
      <c r="H3" s="915"/>
      <c r="I3" s="919"/>
      <c r="J3" s="919"/>
      <c r="K3" s="937"/>
      <c r="L3" s="595"/>
      <c r="M3" s="596"/>
      <c r="N3" s="595"/>
      <c r="O3" s="595"/>
      <c r="P3" s="596"/>
      <c r="Q3" s="595"/>
      <c r="R3" s="595"/>
      <c r="S3" s="595"/>
      <c r="T3" s="595"/>
      <c r="U3" s="596"/>
      <c r="V3" s="595"/>
      <c r="W3" s="595"/>
      <c r="X3" s="595"/>
      <c r="Y3" s="595"/>
      <c r="Z3" s="595"/>
      <c r="AA3" s="595"/>
      <c r="AB3" s="595"/>
      <c r="AC3" s="595"/>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8"/>
      <c r="BS3" s="358"/>
      <c r="BT3" s="358"/>
      <c r="BU3" s="358"/>
      <c r="BV3" s="358"/>
      <c r="BW3" s="358"/>
      <c r="BX3" s="358"/>
      <c r="BY3" s="358"/>
      <c r="BZ3" s="358"/>
      <c r="CA3" s="358"/>
      <c r="CB3" s="358"/>
      <c r="CC3" s="358"/>
      <c r="CD3" s="358"/>
      <c r="CE3" s="358"/>
      <c r="CF3" s="358"/>
      <c r="CG3" s="358"/>
      <c r="CH3" s="358"/>
      <c r="CI3" s="358"/>
      <c r="CJ3" s="358"/>
      <c r="CK3" s="358"/>
      <c r="CL3" s="358"/>
      <c r="CM3" s="358"/>
      <c r="CN3" s="358"/>
      <c r="CO3" s="358"/>
      <c r="CP3" s="358"/>
      <c r="CQ3" s="358"/>
      <c r="CR3" s="358"/>
      <c r="CS3" s="358"/>
      <c r="CT3" s="358"/>
      <c r="CU3" s="358"/>
      <c r="CV3" s="358"/>
      <c r="CW3" s="358"/>
      <c r="CX3" s="358"/>
      <c r="CY3" s="358"/>
      <c r="CZ3" s="358"/>
      <c r="DA3" s="358"/>
      <c r="DB3" s="358"/>
      <c r="DC3" s="358"/>
      <c r="DD3" s="358"/>
      <c r="DE3" s="358"/>
      <c r="DF3" s="358"/>
      <c r="DG3" s="358"/>
      <c r="DH3" s="358"/>
      <c r="DI3" s="358"/>
      <c r="DJ3" s="358"/>
      <c r="DK3" s="358"/>
      <c r="DL3" s="358"/>
      <c r="DM3" s="358"/>
      <c r="DN3" s="358"/>
      <c r="DO3" s="358"/>
      <c r="DP3" s="358"/>
      <c r="DQ3" s="358"/>
      <c r="DR3" s="358"/>
      <c r="DS3" s="358"/>
      <c r="DT3" s="358"/>
      <c r="DU3" s="358"/>
      <c r="DV3" s="358"/>
      <c r="DW3" s="358"/>
      <c r="DX3" s="358"/>
      <c r="DY3" s="358"/>
      <c r="DZ3" s="358"/>
      <c r="EA3" s="358"/>
      <c r="EB3" s="358"/>
      <c r="EC3" s="358"/>
      <c r="ED3" s="358"/>
      <c r="EE3" s="358"/>
      <c r="EF3" s="358"/>
      <c r="EG3" s="358"/>
      <c r="EH3" s="358"/>
      <c r="EI3" s="358"/>
      <c r="EJ3" s="358"/>
      <c r="EK3" s="358"/>
      <c r="EL3" s="358"/>
      <c r="EM3" s="358"/>
      <c r="EN3" s="358"/>
      <c r="EO3" s="358"/>
      <c r="EP3" s="358"/>
      <c r="EQ3" s="358"/>
      <c r="ER3" s="358"/>
      <c r="ES3" s="358"/>
      <c r="ET3" s="358"/>
      <c r="EU3" s="358"/>
      <c r="EV3" s="358"/>
      <c r="EW3" s="358"/>
      <c r="EX3" s="358"/>
      <c r="EY3" s="358"/>
      <c r="EZ3" s="358"/>
      <c r="FA3" s="358"/>
      <c r="FB3" s="358"/>
      <c r="FC3" s="358"/>
      <c r="FD3" s="358"/>
      <c r="FE3" s="358"/>
      <c r="FF3" s="358"/>
      <c r="FG3" s="358"/>
      <c r="FH3" s="358"/>
      <c r="FI3" s="358"/>
      <c r="FJ3" s="358"/>
      <c r="FK3" s="358"/>
      <c r="FL3" s="358"/>
      <c r="FM3" s="358"/>
      <c r="FN3" s="358"/>
      <c r="FO3" s="358"/>
      <c r="FP3" s="358"/>
      <c r="FQ3" s="358"/>
      <c r="FR3" s="358"/>
      <c r="FS3" s="358"/>
      <c r="FT3" s="358"/>
      <c r="FU3" s="358"/>
      <c r="FV3" s="358"/>
      <c r="FW3" s="358"/>
      <c r="FX3" s="358"/>
      <c r="FY3" s="511"/>
    </row>
    <row r="4" spans="1:181" s="510" customFormat="1" ht="15">
      <c r="A4" s="935" t="s">
        <v>1248</v>
      </c>
      <c r="B4" s="936"/>
      <c r="C4" s="936"/>
      <c r="D4" s="936"/>
      <c r="E4" s="936"/>
      <c r="F4" s="936"/>
      <c r="G4" s="936"/>
      <c r="H4" s="936"/>
      <c r="I4" s="919"/>
      <c r="J4" s="919"/>
      <c r="K4" s="937"/>
      <c r="L4" s="595"/>
      <c r="M4" s="596"/>
      <c r="N4" s="595"/>
      <c r="O4" s="595"/>
      <c r="P4" s="596"/>
      <c r="Q4" s="595"/>
      <c r="R4" s="596"/>
      <c r="S4" s="596"/>
      <c r="T4" s="596"/>
      <c r="U4" s="595"/>
      <c r="V4" s="595"/>
      <c r="W4" s="595"/>
      <c r="X4" s="596"/>
      <c r="Y4" s="596"/>
      <c r="Z4" s="596"/>
      <c r="AA4" s="595"/>
      <c r="AB4" s="595"/>
      <c r="AC4" s="595"/>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c r="BO4" s="358"/>
      <c r="BP4" s="358"/>
      <c r="BQ4" s="358"/>
      <c r="BR4" s="358"/>
      <c r="BS4" s="358"/>
      <c r="BT4" s="358"/>
      <c r="BU4" s="358"/>
      <c r="BV4" s="358"/>
      <c r="BW4" s="358"/>
      <c r="BX4" s="358"/>
      <c r="BY4" s="358"/>
      <c r="BZ4" s="358"/>
      <c r="CA4" s="358"/>
      <c r="CB4" s="358"/>
      <c r="CC4" s="358"/>
      <c r="CD4" s="358"/>
      <c r="CE4" s="358"/>
      <c r="CF4" s="358"/>
      <c r="CG4" s="358"/>
      <c r="CH4" s="358"/>
      <c r="CI4" s="358"/>
      <c r="CJ4" s="358"/>
      <c r="CK4" s="358"/>
      <c r="CL4" s="358"/>
      <c r="CM4" s="358"/>
      <c r="CN4" s="358"/>
      <c r="CO4" s="358"/>
      <c r="CP4" s="358"/>
      <c r="CQ4" s="358"/>
      <c r="CR4" s="358"/>
      <c r="CS4" s="358"/>
      <c r="CT4" s="358"/>
      <c r="CU4" s="358"/>
      <c r="CV4" s="358"/>
      <c r="CW4" s="358"/>
      <c r="CX4" s="358"/>
      <c r="CY4" s="358"/>
      <c r="CZ4" s="358"/>
      <c r="DA4" s="358"/>
      <c r="DB4" s="358"/>
      <c r="DC4" s="358"/>
      <c r="DD4" s="358"/>
      <c r="DE4" s="358"/>
      <c r="DF4" s="358"/>
      <c r="DG4" s="358"/>
      <c r="DH4" s="358"/>
      <c r="DI4" s="358"/>
      <c r="DJ4" s="358"/>
      <c r="DK4" s="358"/>
      <c r="DL4" s="358"/>
      <c r="DM4" s="358"/>
      <c r="DN4" s="358"/>
      <c r="DO4" s="358"/>
      <c r="DP4" s="358"/>
      <c r="DQ4" s="358"/>
      <c r="DR4" s="358"/>
      <c r="DS4" s="358"/>
      <c r="DT4" s="358"/>
      <c r="DU4" s="358"/>
      <c r="DV4" s="358"/>
      <c r="DW4" s="358"/>
      <c r="DX4" s="358"/>
      <c r="DY4" s="358"/>
      <c r="DZ4" s="358"/>
      <c r="EA4" s="358"/>
      <c r="EB4" s="358"/>
      <c r="EC4" s="358"/>
      <c r="ED4" s="358"/>
      <c r="EE4" s="358"/>
      <c r="EF4" s="358"/>
      <c r="EG4" s="358"/>
      <c r="EH4" s="358"/>
      <c r="EI4" s="358"/>
      <c r="EJ4" s="358"/>
      <c r="EK4" s="358"/>
      <c r="EL4" s="358"/>
      <c r="EM4" s="358"/>
      <c r="EN4" s="358"/>
      <c r="EO4" s="358"/>
      <c r="EP4" s="358"/>
      <c r="EQ4" s="358"/>
      <c r="ER4" s="358"/>
      <c r="ES4" s="358"/>
      <c r="ET4" s="358"/>
      <c r="EU4" s="358"/>
      <c r="EV4" s="358"/>
      <c r="EW4" s="358"/>
      <c r="EX4" s="358"/>
      <c r="EY4" s="358"/>
      <c r="EZ4" s="358"/>
      <c r="FA4" s="358"/>
      <c r="FB4" s="358"/>
      <c r="FC4" s="358"/>
      <c r="FD4" s="358"/>
      <c r="FE4" s="358"/>
      <c r="FF4" s="358"/>
      <c r="FG4" s="358"/>
      <c r="FH4" s="358"/>
      <c r="FI4" s="358"/>
      <c r="FJ4" s="358"/>
      <c r="FK4" s="358"/>
      <c r="FL4" s="358"/>
      <c r="FM4" s="358"/>
      <c r="FN4" s="358"/>
      <c r="FO4" s="358"/>
      <c r="FP4" s="358"/>
      <c r="FQ4" s="358"/>
      <c r="FR4" s="358"/>
      <c r="FS4" s="358"/>
      <c r="FT4" s="358"/>
      <c r="FU4" s="358"/>
      <c r="FV4" s="358"/>
      <c r="FW4" s="358"/>
      <c r="FX4" s="358"/>
      <c r="FY4" s="511"/>
    </row>
    <row r="5" spans="1:181" s="510" customFormat="1" ht="33.75" customHeight="1">
      <c r="A5" s="1133" t="s">
        <v>1251</v>
      </c>
      <c r="B5" s="1134"/>
      <c r="C5" s="1134"/>
      <c r="D5" s="1134"/>
      <c r="E5" s="1134"/>
      <c r="F5" s="1134"/>
      <c r="G5" s="1134"/>
      <c r="H5" s="882"/>
      <c r="I5" s="920" t="s">
        <v>1084</v>
      </c>
      <c r="J5" s="1144">
        <v>0.28239999999999998</v>
      </c>
      <c r="K5" s="1145"/>
      <c r="L5" s="595"/>
      <c r="M5" s="596"/>
      <c r="N5" s="595"/>
      <c r="O5" s="595"/>
      <c r="P5" s="596"/>
      <c r="Q5" s="595"/>
      <c r="R5" s="596"/>
      <c r="S5" s="596"/>
      <c r="T5" s="596"/>
      <c r="U5" s="595"/>
      <c r="V5" s="595"/>
      <c r="W5" s="595"/>
      <c r="X5" s="596"/>
      <c r="Y5" s="596"/>
      <c r="Z5" s="596"/>
      <c r="AA5" s="595"/>
      <c r="AB5" s="595"/>
      <c r="AC5" s="595"/>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8"/>
      <c r="CP5" s="358"/>
      <c r="CQ5" s="358"/>
      <c r="CR5" s="358"/>
      <c r="CS5" s="358"/>
      <c r="CT5" s="358"/>
      <c r="CU5" s="358"/>
      <c r="CV5" s="358"/>
      <c r="CW5" s="358"/>
      <c r="CX5" s="358"/>
      <c r="CY5" s="358"/>
      <c r="CZ5" s="358"/>
      <c r="DA5" s="358"/>
      <c r="DB5" s="358"/>
      <c r="DC5" s="358"/>
      <c r="DD5" s="358"/>
      <c r="DE5" s="358"/>
      <c r="DF5" s="358"/>
      <c r="DG5" s="358"/>
      <c r="DH5" s="358"/>
      <c r="DI5" s="358"/>
      <c r="DJ5" s="358"/>
      <c r="DK5" s="358"/>
      <c r="DL5" s="358"/>
      <c r="DM5" s="358"/>
      <c r="DN5" s="358"/>
      <c r="DO5" s="358"/>
      <c r="DP5" s="358"/>
      <c r="DQ5" s="358"/>
      <c r="DR5" s="358"/>
      <c r="DS5" s="358"/>
      <c r="DT5" s="358"/>
      <c r="DU5" s="358"/>
      <c r="DV5" s="358"/>
      <c r="DW5" s="358"/>
      <c r="DX5" s="358"/>
      <c r="DY5" s="358"/>
      <c r="DZ5" s="358"/>
      <c r="EA5" s="358"/>
      <c r="EB5" s="358"/>
      <c r="EC5" s="358"/>
      <c r="ED5" s="358"/>
      <c r="EE5" s="358"/>
      <c r="EF5" s="358"/>
      <c r="EG5" s="358"/>
      <c r="EH5" s="358"/>
      <c r="EI5" s="358"/>
      <c r="EJ5" s="358"/>
      <c r="EK5" s="358"/>
      <c r="EL5" s="358"/>
      <c r="EM5" s="358"/>
      <c r="EN5" s="358"/>
      <c r="EO5" s="358"/>
      <c r="EP5" s="358"/>
      <c r="EQ5" s="358"/>
      <c r="ER5" s="358"/>
      <c r="ES5" s="358"/>
      <c r="ET5" s="358"/>
      <c r="EU5" s="358"/>
      <c r="EV5" s="358"/>
      <c r="EW5" s="358"/>
      <c r="EX5" s="358"/>
      <c r="EY5" s="358"/>
      <c r="EZ5" s="358"/>
      <c r="FA5" s="358"/>
      <c r="FB5" s="358"/>
      <c r="FC5" s="358"/>
      <c r="FD5" s="358"/>
      <c r="FE5" s="358"/>
      <c r="FF5" s="358"/>
      <c r="FG5" s="358"/>
      <c r="FH5" s="358"/>
      <c r="FI5" s="358"/>
      <c r="FJ5" s="358"/>
      <c r="FK5" s="358"/>
      <c r="FL5" s="358"/>
      <c r="FM5" s="358"/>
      <c r="FN5" s="358"/>
      <c r="FO5" s="358"/>
      <c r="FP5" s="358"/>
      <c r="FQ5" s="358"/>
      <c r="FR5" s="358"/>
      <c r="FS5" s="358"/>
      <c r="FT5" s="358"/>
      <c r="FU5" s="358"/>
      <c r="FV5" s="358"/>
      <c r="FW5" s="358"/>
      <c r="FX5" s="358"/>
      <c r="FY5" s="511"/>
    </row>
    <row r="6" spans="1:181" s="510" customFormat="1" ht="15">
      <c r="A6" s="1141" t="s">
        <v>1237</v>
      </c>
      <c r="B6" s="1142"/>
      <c r="C6" s="938"/>
      <c r="G6" s="726"/>
      <c r="H6" s="917"/>
      <c r="I6" s="1135" t="s">
        <v>1083</v>
      </c>
      <c r="J6" s="1137" t="s">
        <v>1236</v>
      </c>
      <c r="K6" s="1138"/>
      <c r="L6" s="595"/>
      <c r="M6" s="595"/>
      <c r="N6" s="596"/>
      <c r="O6" s="596"/>
      <c r="P6" s="596"/>
      <c r="Q6" s="595"/>
      <c r="R6" s="595"/>
      <c r="S6" s="595"/>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c r="BA6" s="358"/>
      <c r="BB6" s="358"/>
      <c r="BC6" s="358"/>
      <c r="BD6" s="358"/>
      <c r="BE6" s="358"/>
      <c r="BF6" s="358"/>
      <c r="BG6" s="358"/>
      <c r="BH6" s="358"/>
      <c r="BI6" s="358"/>
      <c r="BJ6" s="358"/>
      <c r="BK6" s="358"/>
      <c r="BL6" s="358"/>
      <c r="BM6" s="358"/>
      <c r="BN6" s="358"/>
      <c r="BO6" s="358"/>
      <c r="BP6" s="358"/>
      <c r="BQ6" s="358"/>
      <c r="BR6" s="358"/>
      <c r="BS6" s="358"/>
      <c r="BT6" s="358"/>
      <c r="BU6" s="358"/>
      <c r="BV6" s="358"/>
      <c r="BW6" s="358"/>
      <c r="BX6" s="358"/>
      <c r="BY6" s="358"/>
      <c r="BZ6" s="358"/>
      <c r="CA6" s="358"/>
      <c r="CB6" s="358"/>
      <c r="CC6" s="358"/>
      <c r="CD6" s="358"/>
      <c r="CE6" s="358"/>
      <c r="CF6" s="358"/>
      <c r="CG6" s="358"/>
      <c r="CH6" s="358"/>
      <c r="CI6" s="358"/>
      <c r="CJ6" s="358"/>
      <c r="CK6" s="358"/>
      <c r="CL6" s="358"/>
      <c r="CM6" s="358"/>
      <c r="CN6" s="358"/>
      <c r="CO6" s="358"/>
      <c r="CP6" s="358"/>
      <c r="CQ6" s="358"/>
      <c r="CR6" s="358"/>
      <c r="CS6" s="358"/>
      <c r="CT6" s="358"/>
      <c r="CU6" s="358"/>
      <c r="CV6" s="358"/>
      <c r="CW6" s="358"/>
      <c r="CX6" s="358"/>
      <c r="CY6" s="358"/>
      <c r="CZ6" s="358"/>
      <c r="DA6" s="358"/>
      <c r="DB6" s="358"/>
      <c r="DC6" s="358"/>
      <c r="DD6" s="358"/>
      <c r="DE6" s="358"/>
      <c r="DF6" s="358"/>
      <c r="DG6" s="358"/>
      <c r="DH6" s="358"/>
      <c r="DI6" s="358"/>
      <c r="DJ6" s="358"/>
      <c r="DK6" s="358"/>
      <c r="DL6" s="358"/>
      <c r="DM6" s="358"/>
      <c r="DN6" s="358"/>
      <c r="DO6" s="358"/>
      <c r="DP6" s="358"/>
      <c r="DQ6" s="358"/>
      <c r="DR6" s="358"/>
      <c r="DS6" s="358"/>
      <c r="DT6" s="358"/>
      <c r="DU6" s="358"/>
      <c r="DV6" s="358"/>
      <c r="DW6" s="358"/>
      <c r="DX6" s="358"/>
      <c r="DY6" s="358"/>
      <c r="DZ6" s="358"/>
      <c r="EA6" s="358"/>
      <c r="EB6" s="358"/>
      <c r="EC6" s="358"/>
      <c r="ED6" s="358"/>
      <c r="EE6" s="358"/>
      <c r="EF6" s="358"/>
      <c r="EG6" s="358"/>
      <c r="EH6" s="358"/>
      <c r="EI6" s="358"/>
      <c r="EJ6" s="358"/>
      <c r="EK6" s="358"/>
      <c r="EL6" s="358"/>
      <c r="EM6" s="358"/>
      <c r="EN6" s="358"/>
      <c r="EO6" s="358"/>
      <c r="EP6" s="358"/>
      <c r="EQ6" s="358"/>
      <c r="ER6" s="358"/>
      <c r="ES6" s="358"/>
      <c r="ET6" s="358"/>
      <c r="EU6" s="358"/>
      <c r="EV6" s="358"/>
      <c r="EW6" s="358"/>
      <c r="EX6" s="358"/>
      <c r="EY6" s="358"/>
      <c r="EZ6" s="358"/>
      <c r="FA6" s="358"/>
      <c r="FB6" s="358"/>
      <c r="FC6" s="358"/>
      <c r="FD6" s="358"/>
      <c r="FE6" s="358"/>
      <c r="FF6" s="358"/>
      <c r="FG6" s="358"/>
      <c r="FH6" s="358"/>
      <c r="FI6" s="358"/>
      <c r="FJ6" s="358"/>
      <c r="FK6" s="358"/>
      <c r="FL6" s="358"/>
      <c r="FM6" s="358"/>
      <c r="FN6" s="358"/>
      <c r="FO6" s="511"/>
    </row>
    <row r="7" spans="1:181" s="510" customFormat="1" ht="15" customHeight="1">
      <c r="A7" s="1143"/>
      <c r="B7" s="1079"/>
      <c r="C7" s="1079"/>
      <c r="G7" s="690"/>
      <c r="H7" s="918"/>
      <c r="I7" s="1136"/>
      <c r="J7" s="1139" t="s">
        <v>1275</v>
      </c>
      <c r="K7" s="1140"/>
      <c r="L7" s="595"/>
      <c r="M7" s="595"/>
      <c r="N7" s="595"/>
      <c r="O7" s="595"/>
      <c r="P7" s="595"/>
      <c r="Q7" s="595"/>
      <c r="R7" s="595"/>
      <c r="S7" s="595"/>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8"/>
      <c r="BN7" s="358"/>
      <c r="BO7" s="358"/>
      <c r="BP7" s="358"/>
      <c r="BQ7" s="358"/>
      <c r="BR7" s="358"/>
      <c r="BS7" s="358"/>
      <c r="BT7" s="358"/>
      <c r="BU7" s="358"/>
      <c r="BV7" s="358"/>
      <c r="BW7" s="358"/>
      <c r="BX7" s="358"/>
      <c r="BY7" s="358"/>
      <c r="BZ7" s="358"/>
      <c r="CA7" s="358"/>
      <c r="CB7" s="358"/>
      <c r="CC7" s="358"/>
      <c r="CD7" s="358"/>
      <c r="CE7" s="358"/>
      <c r="CF7" s="358"/>
      <c r="CG7" s="358"/>
      <c r="CH7" s="358"/>
      <c r="CI7" s="358"/>
      <c r="CJ7" s="358"/>
      <c r="CK7" s="358"/>
      <c r="CL7" s="358"/>
      <c r="CM7" s="358"/>
      <c r="CN7" s="358"/>
      <c r="CO7" s="358"/>
      <c r="CP7" s="358"/>
      <c r="CQ7" s="358"/>
      <c r="CR7" s="358"/>
      <c r="CS7" s="358"/>
      <c r="CT7" s="358"/>
      <c r="CU7" s="358"/>
      <c r="CV7" s="358"/>
      <c r="CW7" s="358"/>
      <c r="CX7" s="358"/>
      <c r="CY7" s="358"/>
      <c r="CZ7" s="358"/>
      <c r="DA7" s="358"/>
      <c r="DB7" s="358"/>
      <c r="DC7" s="358"/>
      <c r="DD7" s="358"/>
      <c r="DE7" s="358"/>
      <c r="DF7" s="358"/>
      <c r="DG7" s="358"/>
      <c r="DH7" s="358"/>
      <c r="DI7" s="358"/>
      <c r="DJ7" s="358"/>
      <c r="DK7" s="358"/>
      <c r="DL7" s="358"/>
      <c r="DM7" s="358"/>
      <c r="DN7" s="358"/>
      <c r="DO7" s="358"/>
      <c r="DP7" s="358"/>
      <c r="DQ7" s="358"/>
      <c r="DR7" s="358"/>
      <c r="DS7" s="358"/>
      <c r="DT7" s="358"/>
      <c r="DU7" s="358"/>
      <c r="DV7" s="358"/>
      <c r="DW7" s="358"/>
      <c r="DX7" s="358"/>
      <c r="DY7" s="358"/>
      <c r="DZ7" s="358"/>
      <c r="EA7" s="358"/>
      <c r="EB7" s="358"/>
      <c r="EC7" s="358"/>
      <c r="ED7" s="358"/>
      <c r="EE7" s="358"/>
      <c r="EF7" s="358"/>
      <c r="EG7" s="358"/>
      <c r="EH7" s="358"/>
      <c r="EI7" s="358"/>
      <c r="EJ7" s="358"/>
      <c r="EK7" s="358"/>
      <c r="EL7" s="358"/>
      <c r="EM7" s="358"/>
      <c r="EN7" s="358"/>
      <c r="EO7" s="358"/>
      <c r="EP7" s="358"/>
      <c r="EQ7" s="358"/>
      <c r="ER7" s="358"/>
      <c r="ES7" s="358"/>
      <c r="ET7" s="358"/>
      <c r="EU7" s="358"/>
      <c r="EV7" s="358"/>
      <c r="EW7" s="358"/>
      <c r="EX7" s="358"/>
      <c r="EY7" s="358"/>
      <c r="EZ7" s="358"/>
      <c r="FA7" s="358"/>
      <c r="FB7" s="358"/>
      <c r="FC7" s="358"/>
      <c r="FD7" s="358"/>
      <c r="FE7" s="358"/>
      <c r="FF7" s="358"/>
      <c r="FG7" s="358"/>
      <c r="FH7" s="358"/>
      <c r="FI7" s="358"/>
      <c r="FJ7" s="358"/>
      <c r="FK7" s="358"/>
      <c r="FL7" s="358"/>
      <c r="FM7" s="358"/>
      <c r="FN7" s="358"/>
      <c r="FO7" s="511"/>
    </row>
    <row r="8" spans="1:181" ht="13.5" thickBot="1">
      <c r="A8" s="939"/>
      <c r="B8" s="5"/>
      <c r="C8" s="5"/>
      <c r="D8" s="5"/>
      <c r="E8" s="5"/>
      <c r="F8" s="5"/>
      <c r="G8" s="5"/>
      <c r="H8" s="884"/>
      <c r="I8" s="940"/>
      <c r="J8" s="940"/>
      <c r="K8" s="941"/>
    </row>
    <row r="9" spans="1:181" ht="33" customHeight="1" thickBot="1">
      <c r="A9" s="946" t="s">
        <v>1252</v>
      </c>
      <c r="B9" s="1123" t="s">
        <v>1269</v>
      </c>
      <c r="C9" s="1124"/>
      <c r="D9" s="1124"/>
      <c r="E9" s="1124"/>
      <c r="F9" s="1124"/>
      <c r="G9" s="1124"/>
      <c r="H9" s="1124"/>
      <c r="I9" s="1124"/>
      <c r="J9" s="1124"/>
      <c r="K9" s="1125"/>
    </row>
    <row r="10" spans="1:181">
      <c r="A10" s="1126" t="s">
        <v>1253</v>
      </c>
      <c r="B10" s="1127"/>
      <c r="C10" s="1127"/>
      <c r="D10" s="1127"/>
      <c r="E10" s="1127"/>
      <c r="F10" s="1127"/>
      <c r="G10" s="1127"/>
      <c r="H10" s="1127"/>
      <c r="I10" s="1127"/>
      <c r="J10" s="1127"/>
      <c r="K10" s="1128"/>
    </row>
    <row r="11" spans="1:181">
      <c r="A11" s="925">
        <v>88247</v>
      </c>
      <c r="B11" s="1118" t="s">
        <v>1270</v>
      </c>
      <c r="C11" s="1118"/>
      <c r="D11" s="1118"/>
      <c r="E11" s="1118"/>
      <c r="F11" s="1118"/>
      <c r="G11" s="1118"/>
      <c r="H11" s="922" t="s">
        <v>1256</v>
      </c>
      <c r="I11" s="923">
        <v>0.27700000000000002</v>
      </c>
      <c r="J11" s="923">
        <v>14.16</v>
      </c>
      <c r="K11" s="926">
        <f>J11*I11</f>
        <v>3.9223200000000005</v>
      </c>
    </row>
    <row r="12" spans="1:181">
      <c r="A12" s="925">
        <v>88264</v>
      </c>
      <c r="B12" s="1118" t="s">
        <v>1271</v>
      </c>
      <c r="C12" s="1118"/>
      <c r="D12" s="1118"/>
      <c r="E12" s="1118"/>
      <c r="F12" s="1118"/>
      <c r="G12" s="1118"/>
      <c r="H12" s="922" t="s">
        <v>1256</v>
      </c>
      <c r="I12" s="923">
        <v>0.45600000000000002</v>
      </c>
      <c r="J12" s="923">
        <v>17.39</v>
      </c>
      <c r="K12" s="926">
        <f>J12*I12</f>
        <v>7.9298400000000004</v>
      </c>
    </row>
    <row r="13" spans="1:181">
      <c r="A13" s="1112" t="s">
        <v>1257</v>
      </c>
      <c r="B13" s="1113"/>
      <c r="C13" s="1113"/>
      <c r="D13" s="1113"/>
      <c r="E13" s="1113"/>
      <c r="F13" s="1113"/>
      <c r="G13" s="1113"/>
      <c r="H13" s="1113"/>
      <c r="I13" s="1113"/>
      <c r="J13" s="1114"/>
      <c r="K13" s="926">
        <f>K12+K11</f>
        <v>11.852160000000001</v>
      </c>
    </row>
    <row r="14" spans="1:181">
      <c r="A14" s="1119" t="s">
        <v>1258</v>
      </c>
      <c r="B14" s="1120"/>
      <c r="C14" s="1120"/>
      <c r="D14" s="1120"/>
      <c r="E14" s="1120"/>
      <c r="F14" s="1120"/>
      <c r="G14" s="1120"/>
      <c r="H14" s="1120"/>
      <c r="I14" s="1120"/>
      <c r="J14" s="1120"/>
      <c r="K14" s="1121"/>
    </row>
    <row r="15" spans="1:181">
      <c r="A15" s="925"/>
      <c r="B15" s="1122" t="s">
        <v>1272</v>
      </c>
      <c r="C15" s="1122"/>
      <c r="D15" s="1122"/>
      <c r="E15" s="1122"/>
      <c r="F15" s="1122"/>
      <c r="G15" s="1122"/>
      <c r="H15" s="922" t="s">
        <v>1273</v>
      </c>
      <c r="I15" s="924">
        <v>0.16</v>
      </c>
      <c r="J15" s="924">
        <v>2.91</v>
      </c>
      <c r="K15" s="927">
        <f>J15*I15</f>
        <v>0.46560000000000001</v>
      </c>
    </row>
    <row r="16" spans="1:181">
      <c r="A16" s="925"/>
      <c r="B16" s="1122" t="s">
        <v>1274</v>
      </c>
      <c r="C16" s="1122"/>
      <c r="D16" s="1122"/>
      <c r="E16" s="1122"/>
      <c r="F16" s="1122"/>
      <c r="G16" s="1122"/>
      <c r="H16" s="922" t="s">
        <v>1273</v>
      </c>
      <c r="I16" s="924">
        <v>0.26</v>
      </c>
      <c r="J16" s="924">
        <v>18.600000000000001</v>
      </c>
      <c r="K16" s="927">
        <f t="shared" ref="K16" si="0">J16*I16</f>
        <v>4.8360000000000003</v>
      </c>
    </row>
    <row r="17" spans="1:11">
      <c r="A17" s="1112" t="s">
        <v>1257</v>
      </c>
      <c r="B17" s="1113"/>
      <c r="C17" s="1113"/>
      <c r="D17" s="1113"/>
      <c r="E17" s="1113"/>
      <c r="F17" s="1113"/>
      <c r="G17" s="1113"/>
      <c r="H17" s="1113"/>
      <c r="I17" s="1113"/>
      <c r="J17" s="1114"/>
      <c r="K17" s="926">
        <f>K16+K15</f>
        <v>5.3016000000000005</v>
      </c>
    </row>
    <row r="18" spans="1:11" ht="13.5" thickBot="1">
      <c r="A18" s="1115" t="s">
        <v>761</v>
      </c>
      <c r="B18" s="1116"/>
      <c r="C18" s="1116"/>
      <c r="D18" s="1116"/>
      <c r="E18" s="1116"/>
      <c r="F18" s="1116"/>
      <c r="G18" s="1116"/>
      <c r="H18" s="1116"/>
      <c r="I18" s="1116"/>
      <c r="J18" s="1117"/>
      <c r="K18" s="928">
        <f>K17+K13</f>
        <v>17.153760000000002</v>
      </c>
    </row>
    <row r="19" spans="1:11" ht="13.5" thickBot="1">
      <c r="A19" s="939"/>
      <c r="B19" s="5"/>
      <c r="C19" s="5"/>
      <c r="D19" s="5"/>
      <c r="E19" s="5"/>
      <c r="F19" s="5"/>
      <c r="G19" s="5"/>
      <c r="H19" s="884"/>
      <c r="I19" s="940"/>
      <c r="J19" s="940"/>
      <c r="K19" s="941"/>
    </row>
    <row r="20" spans="1:11" ht="31.5" customHeight="1" thickBot="1">
      <c r="A20" s="946" t="s">
        <v>1266</v>
      </c>
      <c r="B20" s="1123" t="s">
        <v>1262</v>
      </c>
      <c r="C20" s="1124"/>
      <c r="D20" s="1124"/>
      <c r="E20" s="1124"/>
      <c r="F20" s="1124"/>
      <c r="G20" s="1124"/>
      <c r="H20" s="1124"/>
      <c r="I20" s="1124"/>
      <c r="J20" s="1124"/>
      <c r="K20" s="1125"/>
    </row>
    <row r="21" spans="1:11">
      <c r="A21" s="1126" t="s">
        <v>1253</v>
      </c>
      <c r="B21" s="1127"/>
      <c r="C21" s="1127"/>
      <c r="D21" s="1127"/>
      <c r="E21" s="1127"/>
      <c r="F21" s="1127"/>
      <c r="G21" s="1127"/>
      <c r="H21" s="1127"/>
      <c r="I21" s="1127"/>
      <c r="J21" s="1127"/>
      <c r="K21" s="1128"/>
    </row>
    <row r="22" spans="1:11">
      <c r="A22" s="925">
        <v>88247</v>
      </c>
      <c r="B22" s="1118" t="s">
        <v>1254</v>
      </c>
      <c r="C22" s="1118"/>
      <c r="D22" s="1118"/>
      <c r="E22" s="1118"/>
      <c r="F22" s="1118"/>
      <c r="G22" s="1118"/>
      <c r="H22" s="922" t="s">
        <v>1256</v>
      </c>
      <c r="I22" s="923">
        <v>9.0999999999999998E-2</v>
      </c>
      <c r="J22" s="923">
        <v>14.04</v>
      </c>
      <c r="K22" s="926">
        <f>J22*I22</f>
        <v>1.2776399999999999</v>
      </c>
    </row>
    <row r="23" spans="1:11">
      <c r="A23" s="925">
        <v>88264</v>
      </c>
      <c r="B23" s="1118" t="s">
        <v>1255</v>
      </c>
      <c r="C23" s="1118"/>
      <c r="D23" s="1118"/>
      <c r="E23" s="1118"/>
      <c r="F23" s="1118"/>
      <c r="G23" s="1118"/>
      <c r="H23" s="922" t="s">
        <v>1256</v>
      </c>
      <c r="I23" s="923">
        <v>9.0999999999999998E-2</v>
      </c>
      <c r="J23" s="923">
        <v>18.07</v>
      </c>
      <c r="K23" s="926">
        <f>J23*I23</f>
        <v>1.6443699999999999</v>
      </c>
    </row>
    <row r="24" spans="1:11">
      <c r="A24" s="1112" t="s">
        <v>1257</v>
      </c>
      <c r="B24" s="1113"/>
      <c r="C24" s="1113"/>
      <c r="D24" s="1113"/>
      <c r="E24" s="1113"/>
      <c r="F24" s="1113"/>
      <c r="G24" s="1113"/>
      <c r="H24" s="1113"/>
      <c r="I24" s="1113"/>
      <c r="J24" s="1114"/>
      <c r="K24" s="926">
        <f>K23+K22</f>
        <v>2.9220099999999998</v>
      </c>
    </row>
    <row r="25" spans="1:11">
      <c r="A25" s="1119" t="s">
        <v>1258</v>
      </c>
      <c r="B25" s="1120"/>
      <c r="C25" s="1120"/>
      <c r="D25" s="1120"/>
      <c r="E25" s="1120"/>
      <c r="F25" s="1120"/>
      <c r="G25" s="1120"/>
      <c r="H25" s="1120"/>
      <c r="I25" s="1120"/>
      <c r="J25" s="1120"/>
      <c r="K25" s="1121"/>
    </row>
    <row r="26" spans="1:11">
      <c r="A26" s="925"/>
      <c r="B26" s="1122" t="s">
        <v>1263</v>
      </c>
      <c r="C26" s="1122"/>
      <c r="D26" s="1122"/>
      <c r="E26" s="1122"/>
      <c r="F26" s="1122"/>
      <c r="G26" s="1122"/>
      <c r="H26" s="922" t="s">
        <v>662</v>
      </c>
      <c r="I26" s="924">
        <v>0.98</v>
      </c>
      <c r="J26" s="924">
        <v>34</v>
      </c>
      <c r="K26" s="927">
        <f>J26*I26</f>
        <v>33.32</v>
      </c>
    </row>
    <row r="27" spans="1:11">
      <c r="A27" s="925"/>
      <c r="B27" s="1122" t="s">
        <v>1264</v>
      </c>
      <c r="C27" s="1122"/>
      <c r="D27" s="1122"/>
      <c r="E27" s="1122"/>
      <c r="F27" s="1122"/>
      <c r="G27" s="1122"/>
      <c r="H27" s="922" t="s">
        <v>662</v>
      </c>
      <c r="I27" s="924">
        <v>0.33</v>
      </c>
      <c r="J27" s="924">
        <v>2.88</v>
      </c>
      <c r="K27" s="927">
        <f t="shared" ref="K27:K28" si="1">J27*I27</f>
        <v>0.95040000000000002</v>
      </c>
    </row>
    <row r="28" spans="1:11">
      <c r="A28" s="925">
        <v>91170</v>
      </c>
      <c r="B28" s="1122" t="s">
        <v>1265</v>
      </c>
      <c r="C28" s="1122"/>
      <c r="D28" s="1122"/>
      <c r="E28" s="1122"/>
      <c r="F28" s="1122"/>
      <c r="G28" s="1122"/>
      <c r="H28" s="922" t="s">
        <v>673</v>
      </c>
      <c r="I28" s="924">
        <v>1</v>
      </c>
      <c r="J28" s="924">
        <v>2.04</v>
      </c>
      <c r="K28" s="927">
        <f t="shared" si="1"/>
        <v>2.04</v>
      </c>
    </row>
    <row r="29" spans="1:11">
      <c r="A29" s="1112" t="s">
        <v>1257</v>
      </c>
      <c r="B29" s="1113"/>
      <c r="C29" s="1113"/>
      <c r="D29" s="1113"/>
      <c r="E29" s="1113"/>
      <c r="F29" s="1113"/>
      <c r="G29" s="1113"/>
      <c r="H29" s="1113"/>
      <c r="I29" s="1113"/>
      <c r="J29" s="1114"/>
      <c r="K29" s="926">
        <f>K28+K27+K26</f>
        <v>36.310400000000001</v>
      </c>
    </row>
    <row r="30" spans="1:11" ht="13.5" thickBot="1">
      <c r="A30" s="1115" t="s">
        <v>761</v>
      </c>
      <c r="B30" s="1116"/>
      <c r="C30" s="1116"/>
      <c r="D30" s="1116"/>
      <c r="E30" s="1116"/>
      <c r="F30" s="1116"/>
      <c r="G30" s="1116"/>
      <c r="H30" s="1116"/>
      <c r="I30" s="1116"/>
      <c r="J30" s="1117"/>
      <c r="K30" s="928">
        <f>K29+K24</f>
        <v>39.232410000000002</v>
      </c>
    </row>
    <row r="31" spans="1:11" ht="13.5" thickBot="1">
      <c r="A31" s="939"/>
      <c r="B31" s="5"/>
      <c r="C31" s="5"/>
      <c r="D31" s="5"/>
      <c r="E31" s="5"/>
      <c r="F31" s="5"/>
      <c r="G31" s="5"/>
      <c r="H31" s="884"/>
      <c r="I31" s="940"/>
      <c r="J31" s="940"/>
      <c r="K31" s="941"/>
    </row>
    <row r="32" spans="1:11">
      <c r="A32" s="929" t="s">
        <v>1267</v>
      </c>
      <c r="B32" s="1129" t="s">
        <v>1268</v>
      </c>
      <c r="C32" s="1129"/>
      <c r="D32" s="1129"/>
      <c r="E32" s="1129"/>
      <c r="F32" s="1129"/>
      <c r="G32" s="1129"/>
      <c r="H32" s="1129"/>
      <c r="I32" s="1129"/>
      <c r="J32" s="1129"/>
      <c r="K32" s="1130"/>
    </row>
    <row r="33" spans="1:11">
      <c r="A33" s="1119" t="s">
        <v>1253</v>
      </c>
      <c r="B33" s="1120"/>
      <c r="C33" s="1120"/>
      <c r="D33" s="1120"/>
      <c r="E33" s="1120"/>
      <c r="F33" s="1120"/>
      <c r="G33" s="1120"/>
      <c r="H33" s="1120"/>
      <c r="I33" s="1120"/>
      <c r="J33" s="1120"/>
      <c r="K33" s="1121"/>
    </row>
    <row r="34" spans="1:11">
      <c r="A34" s="925">
        <v>88247</v>
      </c>
      <c r="B34" s="1118" t="s">
        <v>1254</v>
      </c>
      <c r="C34" s="1118"/>
      <c r="D34" s="1118"/>
      <c r="E34" s="1118"/>
      <c r="F34" s="1118"/>
      <c r="G34" s="1118"/>
      <c r="H34" s="922" t="s">
        <v>1256</v>
      </c>
      <c r="I34" s="923">
        <v>2.5</v>
      </c>
      <c r="J34" s="923">
        <v>14.04</v>
      </c>
      <c r="K34" s="926">
        <f>J34*I34</f>
        <v>35.099999999999994</v>
      </c>
    </row>
    <row r="35" spans="1:11">
      <c r="A35" s="925">
        <v>88264</v>
      </c>
      <c r="B35" s="1118" t="s">
        <v>1255</v>
      </c>
      <c r="C35" s="1118"/>
      <c r="D35" s="1118"/>
      <c r="E35" s="1118"/>
      <c r="F35" s="1118"/>
      <c r="G35" s="1118"/>
      <c r="H35" s="922" t="s">
        <v>1256</v>
      </c>
      <c r="I35" s="923">
        <v>2.5</v>
      </c>
      <c r="J35" s="923">
        <v>18.07</v>
      </c>
      <c r="K35" s="926">
        <f>J35*I35</f>
        <v>45.174999999999997</v>
      </c>
    </row>
    <row r="36" spans="1:11">
      <c r="A36" s="1112" t="s">
        <v>1257</v>
      </c>
      <c r="B36" s="1113"/>
      <c r="C36" s="1113"/>
      <c r="D36" s="1113"/>
      <c r="E36" s="1113"/>
      <c r="F36" s="1113"/>
      <c r="G36" s="1113"/>
      <c r="H36" s="1113"/>
      <c r="I36" s="1113"/>
      <c r="J36" s="1114"/>
      <c r="K36" s="926">
        <f>K35+K34</f>
        <v>80.274999999999991</v>
      </c>
    </row>
    <row r="37" spans="1:11">
      <c r="A37" s="1119" t="s">
        <v>1258</v>
      </c>
      <c r="B37" s="1120"/>
      <c r="C37" s="1120"/>
      <c r="D37" s="1120"/>
      <c r="E37" s="1120"/>
      <c r="F37" s="1120"/>
      <c r="G37" s="1120"/>
      <c r="H37" s="1120"/>
      <c r="I37" s="1120"/>
      <c r="J37" s="1120"/>
      <c r="K37" s="1121"/>
    </row>
    <row r="38" spans="1:11">
      <c r="A38" s="925">
        <v>1873</v>
      </c>
      <c r="B38" s="1122" t="s">
        <v>1259</v>
      </c>
      <c r="C38" s="1122"/>
      <c r="D38" s="1122"/>
      <c r="E38" s="1122"/>
      <c r="F38" s="1122"/>
      <c r="G38" s="1122"/>
      <c r="H38" s="922" t="s">
        <v>662</v>
      </c>
      <c r="I38" s="924">
        <v>1</v>
      </c>
      <c r="J38" s="924">
        <v>3.3</v>
      </c>
      <c r="K38" s="927">
        <f>J38*I38</f>
        <v>3.3</v>
      </c>
    </row>
    <row r="39" spans="1:11">
      <c r="A39" s="925">
        <v>2674</v>
      </c>
      <c r="B39" s="1122" t="s">
        <v>1260</v>
      </c>
      <c r="C39" s="1122"/>
      <c r="D39" s="1122"/>
      <c r="E39" s="1122"/>
      <c r="F39" s="1122"/>
      <c r="G39" s="1122"/>
      <c r="H39" s="922" t="s">
        <v>673</v>
      </c>
      <c r="I39" s="924">
        <v>10</v>
      </c>
      <c r="J39" s="924">
        <v>2.06</v>
      </c>
      <c r="K39" s="927">
        <f t="shared" ref="K39:K40" si="2">J39*I39</f>
        <v>20.6</v>
      </c>
    </row>
    <row r="40" spans="1:11">
      <c r="A40" s="925">
        <v>38097</v>
      </c>
      <c r="B40" s="1122" t="s">
        <v>1261</v>
      </c>
      <c r="C40" s="1122"/>
      <c r="D40" s="1122"/>
      <c r="E40" s="1122"/>
      <c r="F40" s="1122"/>
      <c r="G40" s="1122"/>
      <c r="H40" s="922" t="s">
        <v>662</v>
      </c>
      <c r="I40" s="924">
        <v>1</v>
      </c>
      <c r="J40" s="924">
        <v>3.41</v>
      </c>
      <c r="K40" s="927">
        <f t="shared" si="2"/>
        <v>3.41</v>
      </c>
    </row>
    <row r="41" spans="1:11">
      <c r="A41" s="1112" t="s">
        <v>1257</v>
      </c>
      <c r="B41" s="1113"/>
      <c r="C41" s="1113"/>
      <c r="D41" s="1113"/>
      <c r="E41" s="1113"/>
      <c r="F41" s="1113"/>
      <c r="G41" s="1113"/>
      <c r="H41" s="1113"/>
      <c r="I41" s="1113"/>
      <c r="J41" s="1114"/>
      <c r="K41" s="926">
        <f>K40+K39+K38</f>
        <v>27.310000000000002</v>
      </c>
    </row>
    <row r="42" spans="1:11" ht="13.5" thickBot="1">
      <c r="A42" s="1115" t="s">
        <v>761</v>
      </c>
      <c r="B42" s="1116"/>
      <c r="C42" s="1116"/>
      <c r="D42" s="1116"/>
      <c r="E42" s="1116"/>
      <c r="F42" s="1116"/>
      <c r="G42" s="1116"/>
      <c r="H42" s="1116"/>
      <c r="I42" s="1116"/>
      <c r="J42" s="1117"/>
      <c r="K42" s="928">
        <f>K41+K36</f>
        <v>107.58499999999999</v>
      </c>
    </row>
    <row r="43" spans="1:11" ht="13.5" thickBot="1">
      <c r="A43" s="942"/>
      <c r="B43" s="943"/>
      <c r="C43" s="943"/>
      <c r="D43" s="943"/>
      <c r="E43" s="943"/>
      <c r="F43" s="943"/>
      <c r="G43" s="943"/>
      <c r="H43" s="883"/>
      <c r="I43" s="944"/>
      <c r="J43" s="944"/>
      <c r="K43" s="945"/>
    </row>
  </sheetData>
  <mergeCells count="40">
    <mergeCell ref="A3:F3"/>
    <mergeCell ref="A5:G5"/>
    <mergeCell ref="I6:I7"/>
    <mergeCell ref="J6:K6"/>
    <mergeCell ref="J7:K7"/>
    <mergeCell ref="A6:B6"/>
    <mergeCell ref="A7:C7"/>
    <mergeCell ref="J5:K5"/>
    <mergeCell ref="A42:J42"/>
    <mergeCell ref="A41:J41"/>
    <mergeCell ref="A36:J36"/>
    <mergeCell ref="B20:K20"/>
    <mergeCell ref="A21:K21"/>
    <mergeCell ref="B22:G22"/>
    <mergeCell ref="B40:G40"/>
    <mergeCell ref="A37:K37"/>
    <mergeCell ref="A33:K33"/>
    <mergeCell ref="B32:K32"/>
    <mergeCell ref="B34:G34"/>
    <mergeCell ref="B35:G35"/>
    <mergeCell ref="B38:G38"/>
    <mergeCell ref="B39:G39"/>
    <mergeCell ref="A29:J29"/>
    <mergeCell ref="A30:J30"/>
    <mergeCell ref="B9:K9"/>
    <mergeCell ref="A10:K10"/>
    <mergeCell ref="B11:G11"/>
    <mergeCell ref="B23:G23"/>
    <mergeCell ref="A24:J24"/>
    <mergeCell ref="A25:K25"/>
    <mergeCell ref="B26:G26"/>
    <mergeCell ref="B27:G27"/>
    <mergeCell ref="B28:G28"/>
    <mergeCell ref="A17:J17"/>
    <mergeCell ref="A18:J18"/>
    <mergeCell ref="B12:G12"/>
    <mergeCell ref="A13:J13"/>
    <mergeCell ref="A14:K14"/>
    <mergeCell ref="B15:G15"/>
    <mergeCell ref="B16:G16"/>
  </mergeCells>
  <pageMargins left="0.511811024" right="0.511811024" top="0.78740157499999996" bottom="0.78740157499999996" header="0.31496062000000002" footer="0.31496062000000002"/>
  <pageSetup paperSize="9" scale="83" orientation="portrait" r:id="rId1"/>
  <drawing r:id="rId2"/>
</worksheet>
</file>

<file path=xl/worksheets/sheet6.xml><?xml version="1.0" encoding="utf-8"?>
<worksheet xmlns="http://schemas.openxmlformats.org/spreadsheetml/2006/main" xmlns:r="http://schemas.openxmlformats.org/officeDocument/2006/relationships">
  <sheetPr codeName="Plan27">
    <tabColor rgb="FFFF9900"/>
  </sheetPr>
  <dimension ref="A1:M35"/>
  <sheetViews>
    <sheetView view="pageBreakPreview" zoomScale="80" zoomScaleSheetLayoutView="80" workbookViewId="0">
      <selection activeCell="F35" sqref="F35"/>
    </sheetView>
  </sheetViews>
  <sheetFormatPr defaultRowHeight="12.75"/>
  <cols>
    <col min="1" max="1" width="10" customWidth="1"/>
    <col min="2" max="2" width="33.7109375" customWidth="1"/>
    <col min="3" max="3" width="15.42578125" customWidth="1"/>
    <col min="4" max="4" width="11.140625" customWidth="1"/>
    <col min="5" max="5" width="14" customWidth="1"/>
    <col min="6" max="6" width="12.140625" customWidth="1"/>
    <col min="7" max="7" width="15.7109375" customWidth="1"/>
    <col min="8" max="8" width="11.42578125" customWidth="1"/>
    <col min="9" max="9" width="14.85546875" customWidth="1"/>
    <col min="10" max="10" width="21.42578125" customWidth="1"/>
    <col min="12" max="12" width="9.85546875" bestFit="1" customWidth="1"/>
    <col min="13" max="13" width="13.28515625" bestFit="1" customWidth="1"/>
  </cols>
  <sheetData>
    <row r="1" spans="1:13" ht="30" customHeight="1">
      <c r="A1" s="1156" t="s">
        <v>684</v>
      </c>
      <c r="B1" s="1156"/>
      <c r="C1" s="1156"/>
      <c r="D1" s="1156"/>
      <c r="E1" s="1156"/>
      <c r="F1" s="1156"/>
      <c r="G1" s="110"/>
    </row>
    <row r="2" spans="1:13" ht="18">
      <c r="A2" s="26"/>
      <c r="B2" s="113"/>
      <c r="C2" s="113"/>
      <c r="D2" s="113"/>
      <c r="E2" s="109"/>
      <c r="F2" s="109"/>
      <c r="G2" s="189"/>
      <c r="H2" s="680"/>
    </row>
    <row r="3" spans="1:13" ht="15.75" customHeight="1">
      <c r="A3" s="1168" t="s">
        <v>1070</v>
      </c>
      <c r="B3" s="1168"/>
      <c r="C3" s="1168"/>
      <c r="D3" s="1168"/>
      <c r="E3" s="1168"/>
      <c r="F3" s="1168"/>
      <c r="G3" s="1168"/>
      <c r="H3" s="1168"/>
    </row>
    <row r="4" spans="1:13" ht="15" customHeight="1">
      <c r="A4" s="1168" t="s">
        <v>1071</v>
      </c>
      <c r="B4" s="1168"/>
      <c r="C4" s="1168"/>
      <c r="D4" s="677"/>
      <c r="E4" s="677"/>
      <c r="F4" s="677"/>
      <c r="G4" s="677"/>
      <c r="H4" s="677"/>
    </row>
    <row r="5" spans="1:13" ht="16.5" customHeight="1">
      <c r="A5" s="13" t="s">
        <v>1066</v>
      </c>
      <c r="B5" s="13"/>
      <c r="C5" s="112"/>
      <c r="D5" s="678"/>
      <c r="E5" s="679"/>
      <c r="F5" s="679"/>
      <c r="G5" s="679"/>
      <c r="H5" s="679"/>
    </row>
    <row r="6" spans="1:13" ht="16.5" customHeight="1">
      <c r="A6" s="13" t="s">
        <v>1073</v>
      </c>
      <c r="B6" s="671" t="str">
        <f>'1ª Med_Contr'!A8</f>
        <v>POLICLINICA JARDIM GLÓRIA II</v>
      </c>
      <c r="C6" s="112"/>
      <c r="D6" s="678"/>
      <c r="E6" s="679"/>
      <c r="F6" s="679"/>
      <c r="G6" s="679"/>
      <c r="H6" s="679"/>
    </row>
    <row r="7" spans="1:13" ht="12.75" customHeight="1">
      <c r="A7" s="13"/>
      <c r="B7" s="13"/>
      <c r="C7" s="112"/>
      <c r="D7" s="678"/>
      <c r="E7" s="679"/>
      <c r="F7" s="679"/>
      <c r="G7" s="679"/>
      <c r="H7" s="679"/>
    </row>
    <row r="8" spans="1:13" ht="16.5" thickBot="1">
      <c r="A8" s="681"/>
      <c r="B8" s="682"/>
      <c r="C8" s="682"/>
      <c r="D8" s="682"/>
      <c r="E8" s="127"/>
      <c r="F8" s="127"/>
      <c r="G8" s="127"/>
      <c r="H8" s="127"/>
    </row>
    <row r="9" spans="1:13" s="117" customFormat="1" ht="16.5" thickBot="1">
      <c r="A9" s="1159" t="s">
        <v>663</v>
      </c>
      <c r="B9" s="1162" t="s">
        <v>685</v>
      </c>
      <c r="C9" s="1165" t="s">
        <v>686</v>
      </c>
      <c r="D9" s="1165"/>
      <c r="E9" s="1147" t="s">
        <v>687</v>
      </c>
      <c r="F9" s="1148"/>
      <c r="G9" s="1148"/>
      <c r="H9" s="1148"/>
      <c r="I9" s="1148"/>
      <c r="J9" s="1149"/>
    </row>
    <row r="10" spans="1:13" s="117" customFormat="1" ht="16.5" thickBot="1">
      <c r="A10" s="1160"/>
      <c r="B10" s="1163"/>
      <c r="C10" s="1165"/>
      <c r="D10" s="1165"/>
      <c r="E10" s="1146" t="s">
        <v>688</v>
      </c>
      <c r="F10" s="1146"/>
      <c r="G10" s="1146" t="s">
        <v>689</v>
      </c>
      <c r="H10" s="1146"/>
      <c r="I10" s="1146" t="s">
        <v>690</v>
      </c>
      <c r="J10" s="1146"/>
    </row>
    <row r="11" spans="1:13" s="117" customFormat="1" ht="15.75" thickBot="1">
      <c r="A11" s="1161"/>
      <c r="B11" s="1164"/>
      <c r="C11" s="854" t="s">
        <v>691</v>
      </c>
      <c r="D11" s="855" t="s">
        <v>692</v>
      </c>
      <c r="E11" s="854" t="s">
        <v>691</v>
      </c>
      <c r="F11" s="855" t="s">
        <v>692</v>
      </c>
      <c r="G11" s="856" t="s">
        <v>693</v>
      </c>
      <c r="H11" s="857" t="s">
        <v>692</v>
      </c>
      <c r="I11" s="856" t="s">
        <v>693</v>
      </c>
      <c r="J11" s="857" t="s">
        <v>692</v>
      </c>
    </row>
    <row r="12" spans="1:13" s="117" customFormat="1" ht="15">
      <c r="A12" s="867" t="s">
        <v>723</v>
      </c>
      <c r="B12" s="868" t="str">
        <f>CONSOLIDADA!B12</f>
        <v>SERVIÇOS PLENIMINARES</v>
      </c>
      <c r="C12" s="869">
        <f>PLANILHA!H15</f>
        <v>1519.1377649999999</v>
      </c>
      <c r="D12" s="870">
        <f t="shared" ref="D12:D17" si="0">(C12/$C$27)</f>
        <v>4.0313999394411019E-3</v>
      </c>
      <c r="E12" s="871">
        <f>F12*C12</f>
        <v>592.46372835</v>
      </c>
      <c r="F12" s="872">
        <v>0.39</v>
      </c>
      <c r="G12" s="873">
        <f>H12*C12</f>
        <v>592.46372835</v>
      </c>
      <c r="H12" s="872">
        <v>0.39</v>
      </c>
      <c r="I12" s="873">
        <f>J12*C12</f>
        <v>334.21030830000001</v>
      </c>
      <c r="J12" s="874">
        <v>0.22</v>
      </c>
      <c r="K12" s="1317">
        <f>J12+H12+F12</f>
        <v>1</v>
      </c>
      <c r="L12" s="1318">
        <f>I12+G12+E12</f>
        <v>1519.1377649999999</v>
      </c>
      <c r="M12" s="117" t="b">
        <f>L12=C12</f>
        <v>1</v>
      </c>
    </row>
    <row r="13" spans="1:13" s="117" customFormat="1" ht="15">
      <c r="A13" s="875" t="s">
        <v>825</v>
      </c>
      <c r="B13" s="860" t="str">
        <f>CONSOLIDADA!B13</f>
        <v xml:space="preserve">MOVIMENTOS DE SOLOS </v>
      </c>
      <c r="C13" s="861">
        <f>PLANILHA!H19</f>
        <v>4905.0236000000004</v>
      </c>
      <c r="D13" s="862">
        <f t="shared" si="0"/>
        <v>1.3016667941236506E-2</v>
      </c>
      <c r="E13" s="863">
        <f>F13*C13</f>
        <v>2452.5118000000002</v>
      </c>
      <c r="F13" s="864">
        <v>0.5</v>
      </c>
      <c r="G13" s="865">
        <f>H13*C13</f>
        <v>0</v>
      </c>
      <c r="H13" s="864">
        <v>0</v>
      </c>
      <c r="I13" s="865">
        <f>J13*C13</f>
        <v>2452.5118000000002</v>
      </c>
      <c r="J13" s="876">
        <v>0.5</v>
      </c>
      <c r="K13" s="1317">
        <f t="shared" ref="K13:K26" si="1">J13+H13+F13</f>
        <v>1</v>
      </c>
      <c r="L13" s="1318">
        <f t="shared" ref="L13:L26" si="2">I13+G13+E13</f>
        <v>4905.0236000000004</v>
      </c>
      <c r="M13" s="117" t="b">
        <f t="shared" ref="M13:M26" si="3">L13=C13</f>
        <v>1</v>
      </c>
    </row>
    <row r="14" spans="1:13" s="117" customFormat="1" ht="15">
      <c r="A14" s="875" t="s">
        <v>768</v>
      </c>
      <c r="B14" s="860" t="str">
        <f>CONSOLIDADA!B14</f>
        <v>CONCRETO</v>
      </c>
      <c r="C14" s="861">
        <f>PLANILHA!H24</f>
        <v>9707.1652720000002</v>
      </c>
      <c r="D14" s="862">
        <f t="shared" si="0"/>
        <v>2.576031377225723E-2</v>
      </c>
      <c r="E14" s="863">
        <f t="shared" ref="E14:E26" si="4">F14*C14</f>
        <v>4271.1527196799998</v>
      </c>
      <c r="F14" s="864">
        <v>0.44</v>
      </c>
      <c r="G14" s="865">
        <f t="shared" ref="G14:G26" si="5">H14*C14</f>
        <v>1844.36140168</v>
      </c>
      <c r="H14" s="864">
        <v>0.19</v>
      </c>
      <c r="I14" s="865">
        <f t="shared" ref="I14:I26" si="6">J14*C14</f>
        <v>3591.6511506400002</v>
      </c>
      <c r="J14" s="876">
        <v>0.37</v>
      </c>
      <c r="K14" s="1317">
        <f t="shared" si="1"/>
        <v>1</v>
      </c>
      <c r="L14" s="1318">
        <f t="shared" si="2"/>
        <v>9707.1652720000002</v>
      </c>
      <c r="M14" s="117" t="b">
        <f t="shared" si="3"/>
        <v>1</v>
      </c>
    </row>
    <row r="15" spans="1:13" s="117" customFormat="1" ht="15">
      <c r="A15" s="875" t="s">
        <v>676</v>
      </c>
      <c r="B15" s="860" t="str">
        <f>CONSOLIDADA!B15</f>
        <v>ALVENARIA E FECHAMENTO</v>
      </c>
      <c r="C15" s="861">
        <f>PLANILHA!H27</f>
        <v>3286.2782400000001</v>
      </c>
      <c r="D15" s="862">
        <f t="shared" si="0"/>
        <v>8.7209351271196993E-3</v>
      </c>
      <c r="E15" s="863">
        <f t="shared" si="4"/>
        <v>1906.0413791999999</v>
      </c>
      <c r="F15" s="864">
        <v>0.57999999999999996</v>
      </c>
      <c r="G15" s="865">
        <f t="shared" si="5"/>
        <v>854.43234240000004</v>
      </c>
      <c r="H15" s="864">
        <v>0.26</v>
      </c>
      <c r="I15" s="865">
        <f t="shared" si="6"/>
        <v>525.80451840000001</v>
      </c>
      <c r="J15" s="876">
        <v>0.16</v>
      </c>
      <c r="K15" s="1317">
        <f t="shared" si="1"/>
        <v>1</v>
      </c>
      <c r="L15" s="1318">
        <f t="shared" si="2"/>
        <v>3286.2782400000001</v>
      </c>
      <c r="M15" s="117" t="b">
        <f t="shared" si="3"/>
        <v>1</v>
      </c>
    </row>
    <row r="16" spans="1:13" s="117" customFormat="1" ht="15">
      <c r="A16" s="875" t="s">
        <v>791</v>
      </c>
      <c r="B16" s="860" t="str">
        <f>CONSOLIDADA!B16</f>
        <v>DEMOLIÇÃO E RETIRADAS</v>
      </c>
      <c r="C16" s="861">
        <f>PLANILHA!H35</f>
        <v>7387.2408343999987</v>
      </c>
      <c r="D16" s="862">
        <f t="shared" si="0"/>
        <v>1.9603832475612894E-2</v>
      </c>
      <c r="E16" s="863">
        <f t="shared" si="4"/>
        <v>3028.7687421039991</v>
      </c>
      <c r="F16" s="864">
        <v>0.41</v>
      </c>
      <c r="G16" s="865">
        <f t="shared" si="5"/>
        <v>4358.4720922959987</v>
      </c>
      <c r="H16" s="864">
        <v>0.59</v>
      </c>
      <c r="I16" s="865">
        <f t="shared" si="6"/>
        <v>0</v>
      </c>
      <c r="J16" s="876">
        <v>0</v>
      </c>
      <c r="K16" s="1317">
        <f t="shared" si="1"/>
        <v>1</v>
      </c>
      <c r="L16" s="1318">
        <f t="shared" si="2"/>
        <v>7387.2408343999978</v>
      </c>
      <c r="M16" s="117" t="b">
        <f t="shared" si="3"/>
        <v>1</v>
      </c>
    </row>
    <row r="17" spans="1:13" s="117" customFormat="1" ht="22.5" customHeight="1">
      <c r="A17" s="875" t="s">
        <v>793</v>
      </c>
      <c r="B17" s="860" t="str">
        <f>CONSOLIDADA!B17</f>
        <v>PISO</v>
      </c>
      <c r="C17" s="861">
        <f>PLANILHA!H41</f>
        <v>22791.633536000001</v>
      </c>
      <c r="D17" s="862">
        <f t="shared" si="0"/>
        <v>6.0483118893956397E-2</v>
      </c>
      <c r="E17" s="863">
        <f t="shared" si="4"/>
        <v>3418.7450303999999</v>
      </c>
      <c r="F17" s="864">
        <v>0.15</v>
      </c>
      <c r="G17" s="865">
        <f t="shared" si="5"/>
        <v>2279.1633536000004</v>
      </c>
      <c r="H17" s="864">
        <v>0.1</v>
      </c>
      <c r="I17" s="865">
        <f t="shared" si="6"/>
        <v>17093.725151999999</v>
      </c>
      <c r="J17" s="876">
        <v>0.75</v>
      </c>
      <c r="K17" s="1317">
        <f t="shared" si="1"/>
        <v>1</v>
      </c>
      <c r="L17" s="1318">
        <f t="shared" si="2"/>
        <v>22791.633536000001</v>
      </c>
      <c r="M17" s="117" t="b">
        <f t="shared" si="3"/>
        <v>1</v>
      </c>
    </row>
    <row r="18" spans="1:13" s="117" customFormat="1" ht="22.5" customHeight="1">
      <c r="A18" s="875" t="s">
        <v>795</v>
      </c>
      <c r="B18" s="860" t="str">
        <f>CONSOLIDADA!B18</f>
        <v>REVESTIMENTOS EM PAREDES</v>
      </c>
      <c r="C18" s="861">
        <f>PLANILHA!H45</f>
        <v>3935.2109999999998</v>
      </c>
      <c r="D18" s="862">
        <f t="shared" ref="D18:D26" si="7">(C18/$C$27)</f>
        <v>1.0443035353734332E-2</v>
      </c>
      <c r="E18" s="863">
        <f t="shared" si="4"/>
        <v>1337.97174</v>
      </c>
      <c r="F18" s="864">
        <v>0.34</v>
      </c>
      <c r="G18" s="865">
        <f t="shared" si="5"/>
        <v>1337.97174</v>
      </c>
      <c r="H18" s="864">
        <v>0.34</v>
      </c>
      <c r="I18" s="865">
        <f t="shared" si="6"/>
        <v>1259.2675199999999</v>
      </c>
      <c r="J18" s="876">
        <v>0.32</v>
      </c>
      <c r="K18" s="1317">
        <f t="shared" si="1"/>
        <v>1</v>
      </c>
      <c r="L18" s="1318">
        <f t="shared" si="2"/>
        <v>3935.2109999999998</v>
      </c>
      <c r="M18" s="117" t="b">
        <f t="shared" si="3"/>
        <v>1</v>
      </c>
    </row>
    <row r="19" spans="1:13" s="117" customFormat="1" ht="33" customHeight="1">
      <c r="A19" s="875" t="s">
        <v>797</v>
      </c>
      <c r="B19" s="866" t="str">
        <f>CONSOLIDADA!B19</f>
        <v>ESQUADRIAS/VIDROS E ACESSÓRIOS</v>
      </c>
      <c r="C19" s="861">
        <f>PLANILHA!H55</f>
        <v>40417.054551999994</v>
      </c>
      <c r="D19" s="862">
        <f t="shared" si="7"/>
        <v>0.10725644179698243</v>
      </c>
      <c r="E19" s="863">
        <f t="shared" si="4"/>
        <v>4041.7054551999995</v>
      </c>
      <c r="F19" s="864">
        <v>0.1</v>
      </c>
      <c r="G19" s="865">
        <f t="shared" si="5"/>
        <v>10104.263637999999</v>
      </c>
      <c r="H19" s="864">
        <v>0.25</v>
      </c>
      <c r="I19" s="865">
        <f t="shared" si="6"/>
        <v>26271.085458799997</v>
      </c>
      <c r="J19" s="876">
        <v>0.65</v>
      </c>
      <c r="K19" s="1317">
        <f t="shared" si="1"/>
        <v>1</v>
      </c>
      <c r="L19" s="1318">
        <f t="shared" si="2"/>
        <v>40417.054551999994</v>
      </c>
      <c r="M19" s="117" t="b">
        <f t="shared" si="3"/>
        <v>1</v>
      </c>
    </row>
    <row r="20" spans="1:13" s="117" customFormat="1" ht="22.5" customHeight="1">
      <c r="A20" s="875" t="s">
        <v>801</v>
      </c>
      <c r="B20" s="860" t="str">
        <f>CONSOLIDADA!B20</f>
        <v>PINTURAS E ACABAMENTOS</v>
      </c>
      <c r="C20" s="861">
        <f>PLANILHA!H64</f>
        <v>81895.576555021034</v>
      </c>
      <c r="D20" s="862">
        <f t="shared" si="7"/>
        <v>0.21732974452412873</v>
      </c>
      <c r="E20" s="863">
        <f t="shared" si="4"/>
        <v>16379.115311004207</v>
      </c>
      <c r="F20" s="864">
        <v>0.2</v>
      </c>
      <c r="G20" s="865">
        <f t="shared" si="5"/>
        <v>53232.124760763676</v>
      </c>
      <c r="H20" s="864">
        <v>0.65</v>
      </c>
      <c r="I20" s="865">
        <f t="shared" si="6"/>
        <v>12284.336483253155</v>
      </c>
      <c r="J20" s="876">
        <v>0.15</v>
      </c>
      <c r="K20" s="1317">
        <f t="shared" si="1"/>
        <v>1</v>
      </c>
      <c r="L20" s="1318">
        <f t="shared" si="2"/>
        <v>81895.576555021034</v>
      </c>
      <c r="M20" s="117" t="b">
        <f t="shared" si="3"/>
        <v>1</v>
      </c>
    </row>
    <row r="21" spans="1:13" s="117" customFormat="1" ht="22.5" customHeight="1">
      <c r="A21" s="875">
        <v>10</v>
      </c>
      <c r="B21" s="860" t="str">
        <f>CONSOLIDADA!B21</f>
        <v>SERVIÇOS ESPECIAIS</v>
      </c>
      <c r="C21" s="861">
        <f>PLANILHA!H69</f>
        <v>82635.105279999989</v>
      </c>
      <c r="D21" s="862">
        <f t="shared" si="7"/>
        <v>0.21929226308286862</v>
      </c>
      <c r="E21" s="863">
        <f t="shared" si="4"/>
        <v>0</v>
      </c>
      <c r="F21" s="864">
        <v>0</v>
      </c>
      <c r="G21" s="865">
        <f t="shared" si="5"/>
        <v>8263.5105279999989</v>
      </c>
      <c r="H21" s="864">
        <v>0.1</v>
      </c>
      <c r="I21" s="865">
        <f t="shared" si="6"/>
        <v>74371.59475199999</v>
      </c>
      <c r="J21" s="876">
        <v>0.9</v>
      </c>
      <c r="K21" s="1317">
        <f t="shared" si="1"/>
        <v>1</v>
      </c>
      <c r="L21" s="1318">
        <f t="shared" si="2"/>
        <v>82635.105279999989</v>
      </c>
      <c r="M21" s="117" t="b">
        <f t="shared" si="3"/>
        <v>1</v>
      </c>
    </row>
    <row r="22" spans="1:13" s="117" customFormat="1" ht="22.5" customHeight="1">
      <c r="A22" s="875">
        <v>11</v>
      </c>
      <c r="B22" s="860" t="str">
        <f>CONSOLIDADA!B22</f>
        <v>COBERTURA</v>
      </c>
      <c r="C22" s="861">
        <f>PLANILHA!H74</f>
        <v>33991.4303344</v>
      </c>
      <c r="D22" s="862">
        <f t="shared" si="7"/>
        <v>9.0204491882680954E-2</v>
      </c>
      <c r="E22" s="863">
        <f t="shared" si="4"/>
        <v>5778.5431568480008</v>
      </c>
      <c r="F22" s="864">
        <v>0.17</v>
      </c>
      <c r="G22" s="865">
        <f t="shared" si="5"/>
        <v>23794.001234079999</v>
      </c>
      <c r="H22" s="864">
        <v>0.7</v>
      </c>
      <c r="I22" s="865">
        <f t="shared" si="6"/>
        <v>4418.8859434719998</v>
      </c>
      <c r="J22" s="876">
        <v>0.13</v>
      </c>
      <c r="K22" s="1317">
        <f t="shared" si="1"/>
        <v>1</v>
      </c>
      <c r="L22" s="1318">
        <f t="shared" si="2"/>
        <v>33991.4303344</v>
      </c>
      <c r="M22" s="117" t="b">
        <f t="shared" si="3"/>
        <v>1</v>
      </c>
    </row>
    <row r="23" spans="1:13" s="117" customFormat="1" ht="22.5" customHeight="1">
      <c r="A23" s="875">
        <v>12</v>
      </c>
      <c r="B23" s="860" t="str">
        <f>CONSOLIDADA!B23</f>
        <v>INST. ELÉTRICAS</v>
      </c>
      <c r="C23" s="861">
        <f>PLANILHA!H103</f>
        <v>36543.168308</v>
      </c>
      <c r="D23" s="862">
        <f t="shared" si="7"/>
        <v>9.6976146533923599E-2</v>
      </c>
      <c r="E23" s="863">
        <f t="shared" si="4"/>
        <v>10232.087126240001</v>
      </c>
      <c r="F23" s="864">
        <v>0.28000000000000003</v>
      </c>
      <c r="G23" s="865">
        <f t="shared" si="5"/>
        <v>23753.0594002</v>
      </c>
      <c r="H23" s="864">
        <v>0.65</v>
      </c>
      <c r="I23" s="865">
        <f t="shared" si="6"/>
        <v>2558.0217815600004</v>
      </c>
      <c r="J23" s="876">
        <v>7.0000000000000007E-2</v>
      </c>
      <c r="K23" s="1317">
        <f t="shared" si="1"/>
        <v>1</v>
      </c>
      <c r="L23" s="1318">
        <f t="shared" si="2"/>
        <v>36543.168308</v>
      </c>
      <c r="M23" s="117" t="b">
        <f t="shared" si="3"/>
        <v>1</v>
      </c>
    </row>
    <row r="24" spans="1:13" s="117" customFormat="1" ht="22.5" customHeight="1">
      <c r="A24" s="875">
        <v>13</v>
      </c>
      <c r="B24" s="860" t="str">
        <f>CONSOLIDADA!B24</f>
        <v>ATERRAMENTO</v>
      </c>
      <c r="C24" s="861">
        <f>PLANILHA!H107</f>
        <v>7917.5375999999997</v>
      </c>
      <c r="D24" s="862">
        <f t="shared" si="7"/>
        <v>2.1011103361756427E-2</v>
      </c>
      <c r="E24" s="863">
        <f t="shared" si="4"/>
        <v>1583.5075200000001</v>
      </c>
      <c r="F24" s="864">
        <v>0.2</v>
      </c>
      <c r="G24" s="865">
        <f t="shared" si="5"/>
        <v>3958.7687999999998</v>
      </c>
      <c r="H24" s="864">
        <v>0.5</v>
      </c>
      <c r="I24" s="865">
        <f t="shared" si="6"/>
        <v>2375.2612799999997</v>
      </c>
      <c r="J24" s="876">
        <v>0.3</v>
      </c>
      <c r="K24" s="1317">
        <f t="shared" si="1"/>
        <v>1</v>
      </c>
      <c r="L24" s="1318">
        <f t="shared" si="2"/>
        <v>7917.5375999999997</v>
      </c>
      <c r="M24" s="117" t="b">
        <f t="shared" si="3"/>
        <v>1</v>
      </c>
    </row>
    <row r="25" spans="1:13" s="117" customFormat="1" ht="22.5" customHeight="1">
      <c r="A25" s="875">
        <v>14</v>
      </c>
      <c r="B25" s="860" t="str">
        <f>CONSOLIDADA!B25</f>
        <v>ELÉTRICA ESTABILIZADA</v>
      </c>
      <c r="C25" s="861">
        <f>PLANILHA!H113</f>
        <v>23223.597152000002</v>
      </c>
      <c r="D25" s="862">
        <f t="shared" si="7"/>
        <v>6.1629438954917529E-2</v>
      </c>
      <c r="E25" s="863">
        <f t="shared" si="4"/>
        <v>0</v>
      </c>
      <c r="F25" s="864">
        <v>0</v>
      </c>
      <c r="G25" s="865">
        <f t="shared" si="5"/>
        <v>18114.405778560002</v>
      </c>
      <c r="H25" s="864">
        <v>0.78</v>
      </c>
      <c r="I25" s="865">
        <f t="shared" si="6"/>
        <v>5109.1913734400005</v>
      </c>
      <c r="J25" s="876">
        <v>0.22</v>
      </c>
      <c r="K25" s="1317">
        <f t="shared" si="1"/>
        <v>1</v>
      </c>
      <c r="L25" s="1318">
        <f t="shared" si="2"/>
        <v>23223.597152000002</v>
      </c>
      <c r="M25" s="117" t="b">
        <f t="shared" si="3"/>
        <v>1</v>
      </c>
    </row>
    <row r="26" spans="1:13" s="117" customFormat="1" ht="22.5" customHeight="1" thickBot="1">
      <c r="A26" s="877">
        <v>15</v>
      </c>
      <c r="B26" s="878" t="str">
        <f>CONSOLIDADA!B26</f>
        <v>HIDROSSANITÁRIO</v>
      </c>
      <c r="C26" s="879">
        <f>PLANILHA!H116</f>
        <v>16671.2</v>
      </c>
      <c r="D26" s="880">
        <f t="shared" si="7"/>
        <v>4.4241066359383477E-2</v>
      </c>
      <c r="E26" s="863">
        <f t="shared" si="4"/>
        <v>5834.92</v>
      </c>
      <c r="F26" s="864">
        <v>0.35</v>
      </c>
      <c r="G26" s="865">
        <f t="shared" si="5"/>
        <v>4167.8</v>
      </c>
      <c r="H26" s="864">
        <v>0.25</v>
      </c>
      <c r="I26" s="865">
        <f t="shared" si="6"/>
        <v>6668.4800000000005</v>
      </c>
      <c r="J26" s="876">
        <v>0.4</v>
      </c>
      <c r="K26" s="1317">
        <f t="shared" si="1"/>
        <v>1</v>
      </c>
      <c r="L26" s="1318">
        <f t="shared" si="2"/>
        <v>16671.2</v>
      </c>
      <c r="M26" s="117" t="b">
        <f t="shared" si="3"/>
        <v>1</v>
      </c>
    </row>
    <row r="27" spans="1:13" s="117" customFormat="1" ht="15.75" thickBot="1">
      <c r="A27" s="1166" t="s">
        <v>694</v>
      </c>
      <c r="B27" s="1167"/>
      <c r="C27" s="858">
        <f>SUM(C12:C26)</f>
        <v>376826.36002882104</v>
      </c>
      <c r="D27" s="859">
        <f>SUM(D12:D26)</f>
        <v>1</v>
      </c>
      <c r="E27" s="1319">
        <f>SUM(E12:E26)</f>
        <v>60857.533709026204</v>
      </c>
      <c r="F27" s="1320">
        <f>E27/$C$27</f>
        <v>0.16150020318210118</v>
      </c>
      <c r="G27" s="1319">
        <f>SUM(G12:G26)</f>
        <v>156654.79879792966</v>
      </c>
      <c r="H27" s="1320">
        <f>G27/$C$27</f>
        <v>0.41572144471514183</v>
      </c>
      <c r="I27" s="1319">
        <f>SUM(I12:I26)</f>
        <v>159314.02752186518</v>
      </c>
      <c r="J27" s="1320">
        <f>I27/$C$27</f>
        <v>0.42277835210275699</v>
      </c>
    </row>
    <row r="28" spans="1:13" s="117" customFormat="1" ht="15.75" thickBot="1">
      <c r="A28" s="1157" t="s">
        <v>695</v>
      </c>
      <c r="B28" s="1158"/>
      <c r="C28" s="672"/>
      <c r="D28" s="673"/>
      <c r="E28" s="674">
        <f>SUM(E27)</f>
        <v>60857.533709026204</v>
      </c>
      <c r="F28" s="675">
        <f>E28/C27</f>
        <v>0.16150020318210118</v>
      </c>
      <c r="G28" s="676">
        <f t="shared" ref="G28:H28" si="8">E28+G27</f>
        <v>217512.33250695586</v>
      </c>
      <c r="H28" s="675">
        <f t="shared" si="8"/>
        <v>0.57722164789724295</v>
      </c>
      <c r="I28" s="676">
        <f t="shared" ref="I28" si="9">G28+I27</f>
        <v>376826.36002882104</v>
      </c>
      <c r="J28" s="675">
        <f t="shared" ref="J28" si="10">H28+J27</f>
        <v>1</v>
      </c>
    </row>
    <row r="29" spans="1:13" s="117" customFormat="1" ht="15.75" thickBot="1">
      <c r="A29" s="1153"/>
      <c r="B29" s="1154"/>
      <c r="C29" s="1154"/>
      <c r="D29" s="1154"/>
      <c r="E29" s="1154"/>
      <c r="F29" s="1154"/>
      <c r="G29" s="1154"/>
      <c r="H29" s="1154"/>
      <c r="I29" s="1154"/>
      <c r="J29" s="1154"/>
    </row>
    <row r="30" spans="1:13" ht="15.75" thickBot="1">
      <c r="A30" s="1150" t="str">
        <f>CONSOLIDADA!A31</f>
        <v>TREZENTOS E SETENTA E SEIS MIL, OITOCENTOS E VINTE E SEIS REAIS E TRINTA E SEIS CENTAVOS</v>
      </c>
      <c r="B30" s="1151"/>
      <c r="C30" s="1151"/>
      <c r="D30" s="1151"/>
      <c r="E30" s="1151"/>
      <c r="F30" s="1151"/>
      <c r="G30" s="1151"/>
      <c r="H30" s="1151"/>
      <c r="I30" s="1151"/>
      <c r="J30" s="1152"/>
    </row>
    <row r="32" spans="1:13" ht="11.25" customHeight="1"/>
    <row r="34" spans="1:8" s="147" customFormat="1" ht="15.75" customHeight="1">
      <c r="A34" s="555"/>
      <c r="B34" s="683" t="s">
        <v>754</v>
      </c>
      <c r="C34" s="534"/>
      <c r="D34" s="1155" t="s">
        <v>1074</v>
      </c>
      <c r="E34" s="948"/>
      <c r="F34" s="534"/>
      <c r="G34" s="949" t="s">
        <v>1063</v>
      </c>
      <c r="H34" s="949"/>
    </row>
    <row r="35" spans="1:8" s="147" customFormat="1" ht="15"/>
  </sheetData>
  <mergeCells count="16">
    <mergeCell ref="A1:F1"/>
    <mergeCell ref="A28:B28"/>
    <mergeCell ref="A9:A11"/>
    <mergeCell ref="B9:B11"/>
    <mergeCell ref="C9:D10"/>
    <mergeCell ref="A27:B27"/>
    <mergeCell ref="A3:H3"/>
    <mergeCell ref="E10:F10"/>
    <mergeCell ref="G10:H10"/>
    <mergeCell ref="A4:C4"/>
    <mergeCell ref="I10:J10"/>
    <mergeCell ref="E9:J9"/>
    <mergeCell ref="A30:J30"/>
    <mergeCell ref="A29:J29"/>
    <mergeCell ref="D34:E34"/>
    <mergeCell ref="G34:H34"/>
  </mergeCells>
  <phoneticPr fontId="15" type="noConversion"/>
  <printOptions horizontalCentered="1" verticalCentered="1"/>
  <pageMargins left="0.19685039370078741" right="0.31496062992125984" top="0.35433070866141736" bottom="0.31496062992125984" header="0.35433070866141736" footer="0.15748031496062992"/>
  <pageSetup paperSize="9" scale="90" orientation="landscape" r:id="rId1"/>
  <headerFooter alignWithMargins="0">
    <oddHeader>Página &amp;P de &amp;N</oddHeader>
    <oddFooter>&amp;C&amp;F</oddFooter>
  </headerFooter>
  <drawing r:id="rId2"/>
</worksheet>
</file>

<file path=xl/worksheets/sheet7.xml><?xml version="1.0" encoding="utf-8"?>
<worksheet xmlns="http://schemas.openxmlformats.org/spreadsheetml/2006/main" xmlns:r="http://schemas.openxmlformats.org/officeDocument/2006/relationships">
  <dimension ref="A1:C41"/>
  <sheetViews>
    <sheetView view="pageBreakPreview" zoomScale="60" workbookViewId="0">
      <selection activeCell="H31" sqref="H31"/>
    </sheetView>
  </sheetViews>
  <sheetFormatPr defaultRowHeight="12.75"/>
  <cols>
    <col min="1" max="1" width="10.42578125" bestFit="1" customWidth="1"/>
    <col min="2" max="2" width="33.85546875" customWidth="1"/>
    <col min="3" max="3" width="34.85546875" customWidth="1"/>
  </cols>
  <sheetData>
    <row r="1" spans="1:3" ht="15">
      <c r="A1" s="1294"/>
      <c r="B1" s="1294"/>
      <c r="C1" s="1294"/>
    </row>
    <row r="2" spans="1:3" ht="15">
      <c r="A2" s="1294"/>
      <c r="B2" s="1294"/>
      <c r="C2" s="1294"/>
    </row>
    <row r="3" spans="1:3" ht="15.75">
      <c r="A3" s="1295"/>
      <c r="B3" s="1295"/>
      <c r="C3" s="1295"/>
    </row>
    <row r="4" spans="1:3" ht="15">
      <c r="A4" s="1296"/>
      <c r="B4" s="1296"/>
      <c r="C4" s="1296"/>
    </row>
    <row r="5" spans="1:3" ht="15.75">
      <c r="A5" s="1297" t="s">
        <v>1276</v>
      </c>
      <c r="B5" s="1297"/>
      <c r="C5" s="1297"/>
    </row>
    <row r="6" spans="1:3" ht="15">
      <c r="A6" s="1298"/>
      <c r="B6" s="1299"/>
      <c r="C6" s="1300"/>
    </row>
    <row r="7" spans="1:3" ht="15">
      <c r="A7" s="1298"/>
      <c r="B7" s="1299"/>
      <c r="C7" s="1300"/>
    </row>
    <row r="8" spans="1:3" ht="15.75">
      <c r="A8" s="1301" t="s">
        <v>1277</v>
      </c>
      <c r="B8" s="1302" t="s">
        <v>1278</v>
      </c>
      <c r="C8" s="1303"/>
    </row>
    <row r="9" spans="1:3" ht="15.75">
      <c r="A9" s="1304"/>
      <c r="B9" s="1305"/>
      <c r="C9" s="1306"/>
    </row>
    <row r="10" spans="1:3" ht="15.75">
      <c r="A10" s="1304" t="s">
        <v>1279</v>
      </c>
      <c r="B10" s="1307" t="s">
        <v>1280</v>
      </c>
      <c r="C10" s="1308">
        <v>4</v>
      </c>
    </row>
    <row r="11" spans="1:3" ht="15.75">
      <c r="A11" s="1304"/>
      <c r="B11" s="1307"/>
      <c r="C11" s="1308"/>
    </row>
    <row r="12" spans="1:3" ht="15.75">
      <c r="A12" s="1304" t="s">
        <v>1281</v>
      </c>
      <c r="B12" s="1307" t="s">
        <v>1282</v>
      </c>
      <c r="C12" s="1308">
        <v>0.8</v>
      </c>
    </row>
    <row r="13" spans="1:3" ht="15.75">
      <c r="A13" s="1304"/>
      <c r="B13" s="1307"/>
      <c r="C13" s="1308"/>
    </row>
    <row r="14" spans="1:3" ht="15.75">
      <c r="A14" s="1304" t="s">
        <v>1283</v>
      </c>
      <c r="B14" s="1307" t="s">
        <v>1284</v>
      </c>
      <c r="C14" s="1308">
        <v>1.2</v>
      </c>
    </row>
    <row r="15" spans="1:3" ht="15.75">
      <c r="A15" s="1304"/>
      <c r="B15" s="1307"/>
      <c r="C15" s="1308"/>
    </row>
    <row r="16" spans="1:3" ht="15.75">
      <c r="A16" s="1304"/>
      <c r="B16" s="1307"/>
      <c r="C16" s="1308"/>
    </row>
    <row r="17" spans="1:3" ht="15.75">
      <c r="A17" s="1309" t="s">
        <v>1285</v>
      </c>
      <c r="B17" s="1309"/>
      <c r="C17" s="1310">
        <f>SUM(C9:C16)</f>
        <v>6</v>
      </c>
    </row>
    <row r="18" spans="1:3" ht="15">
      <c r="A18" s="1298"/>
      <c r="B18" s="1299"/>
      <c r="C18" s="1300"/>
    </row>
    <row r="19" spans="1:3" ht="15.75">
      <c r="A19" s="1301" t="s">
        <v>1286</v>
      </c>
      <c r="B19" s="1302" t="s">
        <v>1287</v>
      </c>
      <c r="C19" s="1303"/>
    </row>
    <row r="20" spans="1:3" ht="15.75">
      <c r="A20" s="1306"/>
      <c r="B20" s="1305"/>
      <c r="C20" s="1304"/>
    </row>
    <row r="21" spans="1:3" ht="15.75">
      <c r="A21" s="1304" t="s">
        <v>1288</v>
      </c>
      <c r="B21" s="1307" t="s">
        <v>1289</v>
      </c>
      <c r="C21" s="1308">
        <v>1.21</v>
      </c>
    </row>
    <row r="22" spans="1:3" ht="15.75">
      <c r="A22" s="1309" t="s">
        <v>1290</v>
      </c>
      <c r="B22" s="1309"/>
      <c r="C22" s="1310">
        <v>1.21</v>
      </c>
    </row>
    <row r="23" spans="1:3" ht="15.75">
      <c r="A23" s="1301" t="s">
        <v>1291</v>
      </c>
      <c r="B23" s="1302" t="s">
        <v>1287</v>
      </c>
      <c r="C23" s="1303"/>
    </row>
    <row r="24" spans="1:3" ht="15.75">
      <c r="A24" s="1306"/>
      <c r="B24" s="1305"/>
      <c r="C24" s="1304"/>
    </row>
    <row r="25" spans="1:3" ht="15.75">
      <c r="A25" s="1304" t="s">
        <v>1273</v>
      </c>
      <c r="B25" s="1307" t="s">
        <v>1292</v>
      </c>
      <c r="C25" s="1308">
        <v>7.4</v>
      </c>
    </row>
    <row r="26" spans="1:3" ht="15.75">
      <c r="A26" s="1309" t="s">
        <v>1293</v>
      </c>
      <c r="B26" s="1309"/>
      <c r="C26" s="1310">
        <f>SUM(C24:C25)</f>
        <v>7.4</v>
      </c>
    </row>
    <row r="27" spans="1:3" ht="15">
      <c r="A27" s="1298"/>
      <c r="B27" s="1299"/>
      <c r="C27" s="1311"/>
    </row>
    <row r="28" spans="1:3" ht="15.75">
      <c r="A28" s="1301" t="s">
        <v>1294</v>
      </c>
      <c r="B28" s="1302" t="s">
        <v>1295</v>
      </c>
      <c r="C28" s="1303"/>
    </row>
    <row r="29" spans="1:3" ht="15.75">
      <c r="A29" s="1306"/>
      <c r="B29" s="1307"/>
      <c r="C29" s="1304"/>
    </row>
    <row r="30" spans="1:3" ht="15.75">
      <c r="A30" s="1304" t="s">
        <v>1296</v>
      </c>
      <c r="B30" s="1307" t="s">
        <v>1297</v>
      </c>
      <c r="C30" s="1308">
        <v>0.65</v>
      </c>
    </row>
    <row r="31" spans="1:3" ht="15.75">
      <c r="A31" s="1304"/>
      <c r="B31" s="1307"/>
      <c r="C31" s="1308"/>
    </row>
    <row r="32" spans="1:3" ht="15.75">
      <c r="A32" s="1304" t="s">
        <v>1298</v>
      </c>
      <c r="B32" s="1307" t="s">
        <v>1299</v>
      </c>
      <c r="C32" s="1308">
        <v>3</v>
      </c>
    </row>
    <row r="33" spans="1:3" ht="15.75">
      <c r="A33" s="1304"/>
      <c r="B33" s="1307"/>
      <c r="C33" s="1308"/>
    </row>
    <row r="34" spans="1:3" ht="15.75">
      <c r="A34" s="1304" t="s">
        <v>1300</v>
      </c>
      <c r="B34" s="1307" t="s">
        <v>1301</v>
      </c>
      <c r="C34" s="1308">
        <v>2</v>
      </c>
    </row>
    <row r="35" spans="1:3" ht="15.75">
      <c r="A35" s="1304"/>
      <c r="B35" s="1307"/>
      <c r="C35" s="1308"/>
    </row>
    <row r="36" spans="1:3" ht="15.75">
      <c r="A36" s="1304" t="s">
        <v>1302</v>
      </c>
      <c r="B36" s="1312" t="s">
        <v>1303</v>
      </c>
      <c r="C36" s="1308">
        <v>4.5</v>
      </c>
    </row>
    <row r="37" spans="1:3" ht="15.75">
      <c r="A37" s="1309" t="s">
        <v>1304</v>
      </c>
      <c r="B37" s="1309"/>
      <c r="C37" s="1313">
        <f>SUM(C30:C36)</f>
        <v>10.15</v>
      </c>
    </row>
    <row r="38" spans="1:3" ht="15">
      <c r="A38" s="1298"/>
      <c r="B38" s="1299"/>
      <c r="C38" s="1300"/>
    </row>
    <row r="39" spans="1:3">
      <c r="A39" s="1314" t="s">
        <v>1305</v>
      </c>
      <c r="B39" s="1314"/>
      <c r="C39" s="1314"/>
    </row>
    <row r="40" spans="1:3">
      <c r="A40" s="1314"/>
      <c r="B40" s="1314"/>
      <c r="C40" s="1314"/>
    </row>
    <row r="41" spans="1:3" ht="15.75">
      <c r="A41" s="1315" t="s">
        <v>1306</v>
      </c>
      <c r="B41" s="1315"/>
      <c r="C41" s="1316">
        <f>((((1+C17/100)*(1+C22/100)*(1+C26/100))/(1-C37/100))-1)</f>
        <v>0.28237632053422379</v>
      </c>
    </row>
  </sheetData>
  <mergeCells count="9">
    <mergeCell ref="A39:C39"/>
    <mergeCell ref="A40:C40"/>
    <mergeCell ref="A41:B41"/>
    <mergeCell ref="A3:C3"/>
    <mergeCell ref="A5:C5"/>
    <mergeCell ref="A17:B17"/>
    <mergeCell ref="A22:B22"/>
    <mergeCell ref="A26:B26"/>
    <mergeCell ref="A37:B37"/>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sheetPr codeName="Plan24">
    <tabColor indexed="50"/>
  </sheetPr>
  <dimension ref="A2:DI44"/>
  <sheetViews>
    <sheetView view="pageBreakPreview" zoomScale="60" zoomScaleNormal="90" workbookViewId="0">
      <selection activeCell="J20" sqref="J20"/>
    </sheetView>
  </sheetViews>
  <sheetFormatPr defaultColWidth="9.140625" defaultRowHeight="15"/>
  <cols>
    <col min="1" max="1" width="10.42578125" style="147" customWidth="1"/>
    <col min="2" max="2" width="62.28515625" style="147" customWidth="1"/>
    <col min="3" max="3" width="34.140625" style="147" bestFit="1" customWidth="1"/>
    <col min="4" max="4" width="18.5703125" style="147" customWidth="1"/>
    <col min="5" max="5" width="22.42578125" style="147" customWidth="1"/>
    <col min="6" max="6" width="17.85546875" style="147" customWidth="1"/>
    <col min="7" max="7" width="26.5703125" style="147" customWidth="1"/>
    <col min="8" max="8" width="20.140625" style="147" customWidth="1"/>
    <col min="9" max="9" width="28.7109375" style="147" customWidth="1"/>
    <col min="10" max="10" width="17.7109375" style="147" customWidth="1"/>
    <col min="11" max="11" width="19" style="147" hidden="1" customWidth="1"/>
    <col min="12" max="12" width="11.42578125" style="147" hidden="1" customWidth="1"/>
    <col min="13" max="13" width="19" style="147" hidden="1" customWidth="1"/>
    <col min="14" max="14" width="11.42578125" style="147" hidden="1" customWidth="1"/>
    <col min="15" max="15" width="14.42578125" style="147" customWidth="1"/>
    <col min="16" max="16384" width="9.140625" style="147"/>
  </cols>
  <sheetData>
    <row r="2" spans="1:113" s="148" customFormat="1" ht="26.25" customHeight="1">
      <c r="A2" s="1172" t="s">
        <v>644</v>
      </c>
      <c r="B2" s="1173"/>
      <c r="C2" s="648"/>
      <c r="D2" s="648"/>
      <c r="E2" s="648"/>
      <c r="F2" s="648"/>
      <c r="G2" s="1175"/>
      <c r="H2" s="1175"/>
      <c r="I2" s="1177"/>
      <c r="J2" s="1177"/>
    </row>
    <row r="3" spans="1:113" ht="22.5" customHeight="1">
      <c r="A3" s="1172" t="s">
        <v>634</v>
      </c>
      <c r="B3" s="1173"/>
      <c r="C3" s="1171"/>
      <c r="D3" s="1171"/>
      <c r="E3" s="1171"/>
      <c r="F3" s="1171"/>
      <c r="G3" s="1176"/>
      <c r="H3" s="1176"/>
      <c r="I3" s="1178"/>
      <c r="J3" s="1178"/>
    </row>
    <row r="4" spans="1:113" ht="20.25">
      <c r="A4" s="1172" t="s">
        <v>1066</v>
      </c>
      <c r="B4" s="1173"/>
      <c r="C4" s="1171"/>
      <c r="D4" s="1171"/>
      <c r="E4" s="1171"/>
      <c r="F4" s="1171"/>
      <c r="G4" s="1174" t="s">
        <v>1068</v>
      </c>
      <c r="H4" s="1174"/>
      <c r="I4" s="1169" t="s">
        <v>142</v>
      </c>
      <c r="J4" s="1170"/>
    </row>
    <row r="5" spans="1:113" ht="20.25">
      <c r="A5" s="649"/>
      <c r="B5" s="647"/>
      <c r="C5" s="650"/>
      <c r="D5" s="650"/>
      <c r="E5" s="651"/>
      <c r="F5" s="651"/>
      <c r="G5" s="1174" t="s">
        <v>812</v>
      </c>
      <c r="H5" s="1174"/>
      <c r="I5" s="1169"/>
      <c r="J5" s="1169"/>
    </row>
    <row r="6" spans="1:113" ht="20.25">
      <c r="A6" s="649"/>
      <c r="B6" s="647"/>
      <c r="C6" s="1178" t="s">
        <v>144</v>
      </c>
      <c r="D6" s="1178"/>
      <c r="E6" s="1178"/>
      <c r="F6" s="651"/>
      <c r="G6" s="1174" t="s">
        <v>1067</v>
      </c>
      <c r="H6" s="1174"/>
      <c r="I6" s="1169" t="s">
        <v>1081</v>
      </c>
      <c r="J6" s="1169"/>
    </row>
    <row r="7" spans="1:113" ht="20.25">
      <c r="A7" s="649"/>
      <c r="B7" s="647"/>
      <c r="C7" s="651"/>
      <c r="D7" s="651"/>
      <c r="E7" s="651"/>
      <c r="F7" s="651"/>
      <c r="G7" s="1174" t="s">
        <v>1069</v>
      </c>
      <c r="H7" s="1174"/>
      <c r="I7" s="1170" t="s">
        <v>1082</v>
      </c>
      <c r="J7" s="1170"/>
    </row>
    <row r="8" spans="1:113" s="271" customFormat="1" ht="20.25">
      <c r="A8" s="652" t="str">
        <f>CONSOLIDADA!A5</f>
        <v>POLICLINICA JARDIM GLÓRIA II</v>
      </c>
      <c r="B8" s="653"/>
      <c r="C8" s="651"/>
      <c r="D8" s="651"/>
      <c r="E8" s="651"/>
      <c r="F8" s="651"/>
      <c r="G8" s="1174" t="s">
        <v>813</v>
      </c>
      <c r="H8" s="1174"/>
      <c r="I8" s="1192"/>
      <c r="J8" s="1192"/>
    </row>
    <row r="9" spans="1:113" ht="21" thickBot="1">
      <c r="A9" s="652" t="str">
        <f>CONSOLIDADA!A6</f>
        <v>ENDEREÇO: RUA HARMONIA ESQUINA COM RUA DO AMOR, BAIRRO JARDIM GLORIA II, VARZEA GRANDE-MT</v>
      </c>
      <c r="B9" s="653"/>
      <c r="C9" s="651"/>
      <c r="D9" s="651"/>
      <c r="E9" s="651"/>
      <c r="F9" s="651"/>
      <c r="G9" s="1174" t="s">
        <v>821</v>
      </c>
      <c r="H9" s="1174"/>
      <c r="I9" s="1195">
        <f>CONSOLIDADA!C27</f>
        <v>376826.36002882104</v>
      </c>
      <c r="J9" s="1196"/>
    </row>
    <row r="10" spans="1:113" ht="20.25" hidden="1">
      <c r="A10" s="652" t="str">
        <f>CONSOLIDADA!A7</f>
        <v>MUNICÍPIO:  VARZEA GRANDE- MT</v>
      </c>
      <c r="B10" s="647"/>
      <c r="C10" s="651"/>
      <c r="D10" s="651"/>
      <c r="E10" s="651"/>
      <c r="F10" s="651"/>
      <c r="G10" s="1179" t="s">
        <v>896</v>
      </c>
      <c r="H10" s="1179"/>
      <c r="I10" s="1193"/>
      <c r="J10" s="1194"/>
    </row>
    <row r="11" spans="1:113" ht="20.25" hidden="1">
      <c r="A11" s="654"/>
      <c r="B11" s="647"/>
      <c r="C11" s="651"/>
      <c r="D11" s="651"/>
      <c r="E11" s="651"/>
      <c r="F11" s="651"/>
      <c r="G11" s="1174" t="s">
        <v>895</v>
      </c>
      <c r="H11" s="1174"/>
      <c r="I11" s="1190"/>
      <c r="J11" s="1191"/>
    </row>
    <row r="12" spans="1:113" ht="15" customHeight="1">
      <c r="A12" s="1182" t="s">
        <v>663</v>
      </c>
      <c r="B12" s="1182" t="s">
        <v>700</v>
      </c>
      <c r="C12" s="1184" t="s">
        <v>897</v>
      </c>
      <c r="D12" s="1184" t="s">
        <v>692</v>
      </c>
      <c r="E12" s="1186" t="s">
        <v>822</v>
      </c>
      <c r="F12" s="1186" t="s">
        <v>692</v>
      </c>
      <c r="G12" s="1184" t="s">
        <v>140</v>
      </c>
      <c r="H12" s="1186" t="s">
        <v>692</v>
      </c>
      <c r="I12" s="1184" t="s">
        <v>141</v>
      </c>
      <c r="J12" s="1184" t="s">
        <v>692</v>
      </c>
      <c r="K12" s="959" t="s">
        <v>898</v>
      </c>
      <c r="L12" s="959" t="s">
        <v>692</v>
      </c>
      <c r="M12" s="959" t="s">
        <v>899</v>
      </c>
      <c r="N12" s="959" t="s">
        <v>692</v>
      </c>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row>
    <row r="13" spans="1:113" ht="18" customHeight="1">
      <c r="A13" s="1183"/>
      <c r="B13" s="1183"/>
      <c r="C13" s="1185"/>
      <c r="D13" s="1185"/>
      <c r="E13" s="1187"/>
      <c r="F13" s="1187"/>
      <c r="G13" s="1185"/>
      <c r="H13" s="1187"/>
      <c r="I13" s="1185"/>
      <c r="J13" s="1185"/>
      <c r="K13" s="960"/>
      <c r="L13" s="960"/>
      <c r="M13" s="960"/>
      <c r="N13" s="96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row>
    <row r="14" spans="1:113" ht="30" customHeight="1" thickBot="1">
      <c r="A14" s="1183"/>
      <c r="B14" s="1183"/>
      <c r="C14" s="1185"/>
      <c r="D14" s="1185"/>
      <c r="E14" s="1187"/>
      <c r="F14" s="1187"/>
      <c r="G14" s="1185"/>
      <c r="H14" s="1187"/>
      <c r="I14" s="1185"/>
      <c r="J14" s="1185"/>
      <c r="K14" s="961"/>
      <c r="L14" s="961"/>
      <c r="M14" s="961"/>
      <c r="N14" s="961"/>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row>
    <row r="15" spans="1:113" ht="21" customHeight="1" thickBot="1">
      <c r="A15" s="655"/>
      <c r="B15" s="656" t="s">
        <v>646</v>
      </c>
      <c r="C15" s="657"/>
      <c r="D15" s="657"/>
      <c r="E15" s="657"/>
      <c r="F15" s="657"/>
      <c r="G15" s="657"/>
      <c r="H15" s="657"/>
      <c r="I15" s="657"/>
      <c r="J15" s="658"/>
      <c r="K15" s="580"/>
      <c r="L15" s="581"/>
      <c r="M15" s="580"/>
      <c r="N15" s="581"/>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row>
    <row r="16" spans="1:113" s="153" customFormat="1" ht="30" customHeight="1">
      <c r="A16" s="659" t="str">
        <f>CONSOLIDADA!A12</f>
        <v>1.0</v>
      </c>
      <c r="B16" s="660" t="str">
        <f>CONSOLIDADA!B12</f>
        <v>SERVIÇOS PLENIMINARES</v>
      </c>
      <c r="C16" s="661">
        <f>CONSOLIDADA!C12</f>
        <v>1519.1377649999999</v>
      </c>
      <c r="D16" s="662">
        <f>C16/C$31</f>
        <v>4.0313999394411019E-3</v>
      </c>
      <c r="E16" s="664">
        <f>PLANILHA!K14</f>
        <v>0</v>
      </c>
      <c r="F16" s="662">
        <f>E16/I$9</f>
        <v>0</v>
      </c>
      <c r="G16" s="663">
        <f>E16</f>
        <v>0</v>
      </c>
      <c r="H16" s="662">
        <f>G16/C$31</f>
        <v>0</v>
      </c>
      <c r="I16" s="663">
        <f>C16-G16</f>
        <v>1519.1377649999999</v>
      </c>
      <c r="J16" s="662">
        <f>I16/C$31</f>
        <v>4.0313999394411019E-3</v>
      </c>
      <c r="K16" s="295" t="e">
        <f>IF(PLANILHA!#REF!&lt;&gt;0,PLANILHA!#REF!-'1ª Med_Contr'!E16-'2ª Med_Contr'!E14-'3ª Med_Contr'!E18-#REF!-#REF!-#REF!-#REF!-#REF!-#REF!-#REF!-#REF!-#REF!,0)</f>
        <v>#REF!</v>
      </c>
      <c r="L16" s="296" t="e">
        <f>K16/'Hidro Sanit'!M104</f>
        <v>#REF!</v>
      </c>
      <c r="M16" s="379" t="e">
        <f>IF(PLANILHA!#REF!&lt;&gt;0,SUM(PLANILHA!#REF!)-'1ª Med_Adit'!E21-'2ª Med_Adit'!E21-#REF!-#REF!-#REF!-#REF!-#REF!-#REF!-#REF!-#REF!-#REF!-#REF!,0)</f>
        <v>#REF!</v>
      </c>
      <c r="N16" s="296" t="e">
        <f>M16/SUM(PLANILHA!#REF!)</f>
        <v>#REF!</v>
      </c>
      <c r="O16" s="288"/>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CY16" s="152"/>
      <c r="CZ16" s="152"/>
      <c r="DA16" s="152"/>
      <c r="DB16" s="152"/>
      <c r="DC16" s="152"/>
      <c r="DD16" s="152"/>
      <c r="DE16" s="152"/>
      <c r="DF16" s="152"/>
      <c r="DG16" s="152"/>
      <c r="DH16" s="152"/>
      <c r="DI16" s="152"/>
    </row>
    <row r="17" spans="1:113" s="153" customFormat="1" ht="34.5" customHeight="1">
      <c r="A17" s="659" t="str">
        <f>CONSOLIDADA!A13</f>
        <v>2.0</v>
      </c>
      <c r="B17" s="660" t="str">
        <f>CONSOLIDADA!B13</f>
        <v xml:space="preserve">MOVIMENTOS DE SOLOS </v>
      </c>
      <c r="C17" s="661">
        <f>CONSOLIDADA!C13</f>
        <v>4905.0236000000004</v>
      </c>
      <c r="D17" s="662">
        <f>C17/C$31</f>
        <v>1.3016667941236506E-2</v>
      </c>
      <c r="E17" s="664">
        <f>PLANILHA!K19</f>
        <v>0</v>
      </c>
      <c r="F17" s="662">
        <f t="shared" ref="F17:F23" si="0">E17/I$9</f>
        <v>0</v>
      </c>
      <c r="G17" s="663">
        <f t="shared" ref="G17:G23" si="1">E17</f>
        <v>0</v>
      </c>
      <c r="H17" s="662">
        <f t="shared" ref="H17:H22" si="2">G17/C$31</f>
        <v>0</v>
      </c>
      <c r="I17" s="663">
        <f t="shared" ref="I17:I30" si="3">C17-G17</f>
        <v>4905.0236000000004</v>
      </c>
      <c r="J17" s="662">
        <f t="shared" ref="J17:J30" si="4">I17/C$31</f>
        <v>1.3016667941236506E-2</v>
      </c>
      <c r="K17" s="295" t="e">
        <f>IF(PLANILHA!#REF!&lt;&gt;0,PLANILHA!H118-'1ª Med_Contr'!E17-'2ª Med_Contr'!E15-'3ª Med_Contr'!E19-#REF!-#REF!-#REF!-#REF!-#REF!-#REF!-#REF!-#REF!-#REF!,0)</f>
        <v>#REF!</v>
      </c>
      <c r="L17" s="296" t="e">
        <f>K17/'Hidro Sanit'!M105</f>
        <v>#REF!</v>
      </c>
      <c r="M17" s="379" t="e">
        <f>IF(PLANILHA!#REF!&lt;&gt;0,SUM(PLANILHA!#REF!)-'1ª Med_Adit'!E22-'2ª Med_Adit'!E22-#REF!-#REF!-#REF!-#REF!-#REF!-#REF!-#REF!-#REF!-#REF!-#REF!,0)</f>
        <v>#REF!</v>
      </c>
      <c r="N17" s="296" t="e">
        <f>M17/SUM(PLANILHA!#REF!)</f>
        <v>#REF!</v>
      </c>
      <c r="O17" s="288"/>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T17" s="152"/>
      <c r="CU17" s="152"/>
      <c r="CV17" s="152"/>
      <c r="CW17" s="152"/>
      <c r="CX17" s="152"/>
      <c r="CY17" s="152"/>
      <c r="CZ17" s="152"/>
      <c r="DA17" s="152"/>
      <c r="DB17" s="152"/>
      <c r="DC17" s="152"/>
      <c r="DD17" s="152"/>
      <c r="DE17" s="152"/>
      <c r="DF17" s="152"/>
      <c r="DG17" s="152"/>
      <c r="DH17" s="152"/>
      <c r="DI17" s="152"/>
    </row>
    <row r="18" spans="1:113" s="153" customFormat="1" ht="39.75" customHeight="1">
      <c r="A18" s="659" t="str">
        <f>CONSOLIDADA!A14</f>
        <v>3.0</v>
      </c>
      <c r="B18" s="660" t="str">
        <f>CONSOLIDADA!B14</f>
        <v>CONCRETO</v>
      </c>
      <c r="C18" s="661">
        <f>CONSOLIDADA!C14</f>
        <v>9707.1652720000002</v>
      </c>
      <c r="D18" s="662">
        <f>C18/C$31</f>
        <v>2.576031377225723E-2</v>
      </c>
      <c r="E18" s="664">
        <f>PLANILHA!K16</f>
        <v>0</v>
      </c>
      <c r="F18" s="662">
        <f t="shared" si="0"/>
        <v>0</v>
      </c>
      <c r="G18" s="663">
        <f t="shared" si="1"/>
        <v>0</v>
      </c>
      <c r="H18" s="662">
        <f t="shared" si="2"/>
        <v>0</v>
      </c>
      <c r="I18" s="663">
        <f t="shared" si="3"/>
        <v>9707.1652720000002</v>
      </c>
      <c r="J18" s="662">
        <f t="shared" si="4"/>
        <v>2.576031377225723E-2</v>
      </c>
      <c r="K18" s="295" t="e">
        <f>IF(PLANILHA!#REF!&lt;&gt;0,PLANILHA!H119-'1ª Med_Contr'!E18-'2ª Med_Contr'!E16-'3ª Med_Contr'!E20-#REF!-#REF!-#REF!-#REF!-#REF!-#REF!-#REF!-#REF!-#REF!,0)</f>
        <v>#REF!</v>
      </c>
      <c r="L18" s="296" t="e">
        <f>K18/'Hidro Sanit'!M106</f>
        <v>#REF!</v>
      </c>
      <c r="M18" s="379" t="e">
        <f>IF(PLANILHA!#REF!&lt;&gt;0,SUM(PLANILHA!#REF!)-'1ª Med_Adit'!E23-'2ª Med_Adit'!E23-#REF!-#REF!-#REF!-#REF!-#REF!-#REF!-#REF!-#REF!-#REF!-#REF!,0)</f>
        <v>#REF!</v>
      </c>
      <c r="N18" s="296" t="e">
        <f>M18/SUM('Hidro Sanit'!N106:O106)</f>
        <v>#REF!</v>
      </c>
      <c r="O18" s="288"/>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row>
    <row r="19" spans="1:113" s="153" customFormat="1" ht="32.25" customHeight="1">
      <c r="A19" s="659" t="str">
        <f>CONSOLIDADA!A15</f>
        <v>4.0</v>
      </c>
      <c r="B19" s="660" t="str">
        <f>CONSOLIDADA!B15</f>
        <v>ALVENARIA E FECHAMENTO</v>
      </c>
      <c r="C19" s="661">
        <f>CONSOLIDADA!C15</f>
        <v>3286.2782400000001</v>
      </c>
      <c r="D19" s="662">
        <f>C19/C$31</f>
        <v>8.7209351271196993E-3</v>
      </c>
      <c r="E19" s="664">
        <f>PLANILHA!K21</f>
        <v>0</v>
      </c>
      <c r="F19" s="662">
        <f t="shared" si="0"/>
        <v>0</v>
      </c>
      <c r="G19" s="663">
        <f t="shared" si="1"/>
        <v>0</v>
      </c>
      <c r="H19" s="662">
        <f t="shared" si="2"/>
        <v>0</v>
      </c>
      <c r="I19" s="663">
        <f t="shared" si="3"/>
        <v>3286.2782400000001</v>
      </c>
      <c r="J19" s="662">
        <f t="shared" si="4"/>
        <v>8.7209351271196993E-3</v>
      </c>
      <c r="K19" s="295" t="e">
        <f>IF(PLANILHA!#REF!&lt;&gt;0,PLANILHA!H120-'1ª Med_Contr'!E19-'2ª Med_Contr'!E17-'3ª Med_Contr'!E21-#REF!-#REF!-#REF!-#REF!-#REF!-#REF!-#REF!-#REF!-#REF!,0)</f>
        <v>#REF!</v>
      </c>
      <c r="L19" s="296" t="e">
        <f>K19/Elétrica!M141</f>
        <v>#REF!</v>
      </c>
      <c r="M19" s="379" t="e">
        <f>IF(PLANILHA!#REF!&lt;&gt;0,SUM(PLANILHA!#REF!)-'1ª Med_Adit'!E24-'2ª Med_Adit'!E24-#REF!-#REF!-#REF!-#REF!-#REF!-#REF!-#REF!-#REF!-#REF!-#REF!,0)</f>
        <v>#REF!</v>
      </c>
      <c r="N19" s="296" t="e">
        <f>M19/SUM(Elétrica!N141:O141)</f>
        <v>#REF!</v>
      </c>
      <c r="O19" s="288"/>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52"/>
      <c r="CQ19" s="152"/>
      <c r="CR19" s="152"/>
      <c r="CS19" s="152"/>
      <c r="CT19" s="152"/>
      <c r="CU19" s="152"/>
      <c r="CV19" s="152"/>
      <c r="CW19" s="152"/>
      <c r="CX19" s="152"/>
      <c r="CY19" s="152"/>
      <c r="CZ19" s="152"/>
      <c r="DA19" s="152"/>
      <c r="DB19" s="152"/>
      <c r="DC19" s="152"/>
      <c r="DD19" s="152"/>
      <c r="DE19" s="152"/>
      <c r="DF19" s="152"/>
      <c r="DG19" s="152"/>
      <c r="DH19" s="152"/>
      <c r="DI19" s="152"/>
    </row>
    <row r="20" spans="1:113" s="153" customFormat="1" ht="32.25" customHeight="1">
      <c r="A20" s="659" t="str">
        <f>CONSOLIDADA!A16</f>
        <v>5.0</v>
      </c>
      <c r="B20" s="660" t="str">
        <f>CONSOLIDADA!B16</f>
        <v>DEMOLIÇÃO E RETIRADAS</v>
      </c>
      <c r="C20" s="661">
        <f>CONSOLIDADA!C16</f>
        <v>7387.2408343999987</v>
      </c>
      <c r="D20" s="662">
        <f t="shared" ref="D20:D30" si="5">C20/C$31</f>
        <v>1.9603832475612894E-2</v>
      </c>
      <c r="E20" s="664">
        <f>PLANILHA!K18</f>
        <v>0</v>
      </c>
      <c r="F20" s="662">
        <f t="shared" si="0"/>
        <v>0</v>
      </c>
      <c r="G20" s="663">
        <f t="shared" si="1"/>
        <v>0</v>
      </c>
      <c r="H20" s="662">
        <f t="shared" si="2"/>
        <v>0</v>
      </c>
      <c r="I20" s="663">
        <f t="shared" si="3"/>
        <v>7387.2408343999987</v>
      </c>
      <c r="J20" s="662">
        <f t="shared" si="4"/>
        <v>1.9603832475612894E-2</v>
      </c>
      <c r="K20" s="295"/>
      <c r="L20" s="296"/>
      <c r="M20" s="379"/>
      <c r="N20" s="296"/>
      <c r="O20" s="288"/>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row>
    <row r="21" spans="1:113" s="153" customFormat="1" ht="32.25" customHeight="1">
      <c r="A21" s="659" t="str">
        <f>CONSOLIDADA!A17</f>
        <v>6.0</v>
      </c>
      <c r="B21" s="660" t="str">
        <f>CONSOLIDADA!B17</f>
        <v>PISO</v>
      </c>
      <c r="C21" s="661">
        <f>CONSOLIDADA!C17</f>
        <v>22791.633536000001</v>
      </c>
      <c r="D21" s="662">
        <f t="shared" si="5"/>
        <v>6.0483118893956397E-2</v>
      </c>
      <c r="E21" s="664">
        <f>PLANILHA!K25</f>
        <v>0</v>
      </c>
      <c r="F21" s="662">
        <f t="shared" si="0"/>
        <v>0</v>
      </c>
      <c r="G21" s="663">
        <f t="shared" si="1"/>
        <v>0</v>
      </c>
      <c r="H21" s="662">
        <f t="shared" si="2"/>
        <v>0</v>
      </c>
      <c r="I21" s="663">
        <f>C21-G21</f>
        <v>22791.633536000001</v>
      </c>
      <c r="J21" s="662">
        <f t="shared" si="4"/>
        <v>6.0483118893956397E-2</v>
      </c>
      <c r="K21" s="295"/>
      <c r="L21" s="296"/>
      <c r="M21" s="379"/>
      <c r="N21" s="296"/>
      <c r="O21" s="288"/>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row>
    <row r="22" spans="1:113" s="153" customFormat="1" ht="32.25" customHeight="1">
      <c r="A22" s="659" t="str">
        <f>CONSOLIDADA!A18</f>
        <v>7.0</v>
      </c>
      <c r="B22" s="660" t="str">
        <f>CONSOLIDADA!B18</f>
        <v>REVESTIMENTOS EM PAREDES</v>
      </c>
      <c r="C22" s="661">
        <f>CONSOLIDADA!C18</f>
        <v>3935.2109999999998</v>
      </c>
      <c r="D22" s="662">
        <f t="shared" si="5"/>
        <v>1.0443035353734332E-2</v>
      </c>
      <c r="E22" s="664">
        <f>PLANILHA!K20</f>
        <v>0</v>
      </c>
      <c r="F22" s="662">
        <f t="shared" si="0"/>
        <v>0</v>
      </c>
      <c r="G22" s="663">
        <f t="shared" si="1"/>
        <v>0</v>
      </c>
      <c r="H22" s="662">
        <f t="shared" si="2"/>
        <v>0</v>
      </c>
      <c r="I22" s="663">
        <f t="shared" si="3"/>
        <v>3935.2109999999998</v>
      </c>
      <c r="J22" s="662">
        <f t="shared" si="4"/>
        <v>1.0443035353734332E-2</v>
      </c>
      <c r="K22" s="295"/>
      <c r="L22" s="296"/>
      <c r="M22" s="379"/>
      <c r="N22" s="296"/>
      <c r="O22" s="288"/>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row>
    <row r="23" spans="1:113" s="153" customFormat="1" ht="32.25" customHeight="1">
      <c r="A23" s="659" t="str">
        <f>CONSOLIDADA!A19</f>
        <v>8.0</v>
      </c>
      <c r="B23" s="660" t="str">
        <f>CONSOLIDADA!B19</f>
        <v>ESQUADRIAS/VIDROS E ACESSÓRIOS</v>
      </c>
      <c r="C23" s="661">
        <f>CONSOLIDADA!C19</f>
        <v>40417.054551999994</v>
      </c>
      <c r="D23" s="662">
        <f t="shared" si="5"/>
        <v>0.10725644179698243</v>
      </c>
      <c r="E23" s="664">
        <f>PLANILHA!K27</f>
        <v>0</v>
      </c>
      <c r="F23" s="662">
        <f t="shared" si="0"/>
        <v>0</v>
      </c>
      <c r="G23" s="663">
        <f t="shared" si="1"/>
        <v>0</v>
      </c>
      <c r="H23" s="662">
        <f>G23/C$31</f>
        <v>0</v>
      </c>
      <c r="I23" s="663">
        <f t="shared" si="3"/>
        <v>40417.054551999994</v>
      </c>
      <c r="J23" s="662">
        <f t="shared" si="4"/>
        <v>0.10725644179698243</v>
      </c>
      <c r="K23" s="295"/>
      <c r="L23" s="296"/>
      <c r="M23" s="379"/>
      <c r="N23" s="296"/>
      <c r="O23" s="288"/>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row>
    <row r="24" spans="1:113" s="153" customFormat="1" ht="32.25" customHeight="1">
      <c r="A24" s="659" t="str">
        <f>CONSOLIDADA!A20</f>
        <v>9.0</v>
      </c>
      <c r="B24" s="660" t="str">
        <f>CONSOLIDADA!B20</f>
        <v>PINTURAS E ACABAMENTOS</v>
      </c>
      <c r="C24" s="661">
        <f>CONSOLIDADA!C20</f>
        <v>81895.576555021034</v>
      </c>
      <c r="D24" s="662">
        <f t="shared" si="5"/>
        <v>0.21732974452412873</v>
      </c>
      <c r="E24" s="664">
        <f>PLANILHA!K24</f>
        <v>0</v>
      </c>
      <c r="F24" s="662">
        <f t="shared" ref="F24" si="6">E24/I$9</f>
        <v>0</v>
      </c>
      <c r="G24" s="663">
        <f t="shared" ref="G24" si="7">E24</f>
        <v>0</v>
      </c>
      <c r="H24" s="662">
        <f>G24/C$31</f>
        <v>0</v>
      </c>
      <c r="I24" s="663">
        <f t="shared" si="3"/>
        <v>81895.576555021034</v>
      </c>
      <c r="J24" s="662">
        <f t="shared" si="4"/>
        <v>0.21732974452412873</v>
      </c>
      <c r="K24" s="295"/>
      <c r="L24" s="296"/>
      <c r="M24" s="379"/>
      <c r="N24" s="296"/>
      <c r="O24" s="288"/>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row>
    <row r="25" spans="1:113" s="153" customFormat="1" ht="32.25" customHeight="1">
      <c r="A25" s="659" t="str">
        <f>CONSOLIDADA!A21</f>
        <v>10.0</v>
      </c>
      <c r="B25" s="660" t="str">
        <f>CONSOLIDADA!B21</f>
        <v>SERVIÇOS ESPECIAIS</v>
      </c>
      <c r="C25" s="661">
        <f>CONSOLIDADA!C21</f>
        <v>82635.105279999989</v>
      </c>
      <c r="D25" s="662">
        <f t="shared" si="5"/>
        <v>0.21929226308286862</v>
      </c>
      <c r="E25" s="664" t="e">
        <f>PLANILHA!#REF!</f>
        <v>#REF!</v>
      </c>
      <c r="F25" s="662" t="e">
        <f>E25/I$9</f>
        <v>#REF!</v>
      </c>
      <c r="G25" s="663" t="e">
        <f>E25</f>
        <v>#REF!</v>
      </c>
      <c r="H25" s="662" t="e">
        <f>G25/C$31</f>
        <v>#REF!</v>
      </c>
      <c r="I25" s="663" t="e">
        <f>C25-G25</f>
        <v>#REF!</v>
      </c>
      <c r="J25" s="662" t="e">
        <f>I25/C$31</f>
        <v>#REF!</v>
      </c>
      <c r="K25" s="295"/>
      <c r="L25" s="296"/>
      <c r="M25" s="379"/>
      <c r="N25" s="296"/>
      <c r="O25" s="288"/>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row>
    <row r="26" spans="1:113" s="153" customFormat="1" ht="32.25" customHeight="1">
      <c r="A26" s="659" t="str">
        <f>CONSOLIDADA!A22</f>
        <v>11.0</v>
      </c>
      <c r="B26" s="660" t="str">
        <f>CONSOLIDADA!B22</f>
        <v>COBERTURA</v>
      </c>
      <c r="C26" s="661">
        <f>CONSOLIDADA!C22</f>
        <v>33991.4303344</v>
      </c>
      <c r="D26" s="662">
        <f t="shared" si="5"/>
        <v>9.0204491882680954E-2</v>
      </c>
      <c r="E26" s="664">
        <f>PLANILHA!K26</f>
        <v>0</v>
      </c>
      <c r="F26" s="662">
        <f>E26/I$9</f>
        <v>0</v>
      </c>
      <c r="G26" s="663">
        <f>E26</f>
        <v>0</v>
      </c>
      <c r="H26" s="662">
        <f>G26/C$31</f>
        <v>0</v>
      </c>
      <c r="I26" s="663">
        <f>C26-G26</f>
        <v>33991.4303344</v>
      </c>
      <c r="J26" s="662">
        <f>I26/C$31</f>
        <v>9.0204491882680954E-2</v>
      </c>
      <c r="K26" s="295"/>
      <c r="L26" s="296"/>
      <c r="M26" s="379"/>
      <c r="N26" s="296"/>
      <c r="O26" s="288"/>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row>
    <row r="27" spans="1:113" s="153" customFormat="1" ht="32.25" customHeight="1">
      <c r="A27" s="659" t="str">
        <f>CONSOLIDADA!A23</f>
        <v>12.0</v>
      </c>
      <c r="B27" s="660" t="str">
        <f>CONSOLIDADA!B23</f>
        <v>INST. ELÉTRICAS</v>
      </c>
      <c r="C27" s="661">
        <f>CONSOLIDADA!C23</f>
        <v>36543.168308</v>
      </c>
      <c r="D27" s="662">
        <f t="shared" si="5"/>
        <v>9.6976146533923599E-2</v>
      </c>
      <c r="E27" s="664">
        <f>PLANILHA!K29</f>
        <v>0</v>
      </c>
      <c r="F27" s="662">
        <f t="shared" ref="F27:F30" si="8">E27/I$9</f>
        <v>0</v>
      </c>
      <c r="G27" s="663">
        <f t="shared" ref="G27:G30" si="9">E27</f>
        <v>0</v>
      </c>
      <c r="H27" s="662">
        <f t="shared" ref="H27:H30" si="10">G27/C$31</f>
        <v>0</v>
      </c>
      <c r="I27" s="663">
        <f t="shared" si="3"/>
        <v>36543.168308</v>
      </c>
      <c r="J27" s="662">
        <f t="shared" si="4"/>
        <v>9.6976146533923599E-2</v>
      </c>
      <c r="K27" s="295"/>
      <c r="L27" s="296"/>
      <c r="M27" s="379"/>
      <c r="N27" s="296"/>
      <c r="O27" s="288"/>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row>
    <row r="28" spans="1:113" s="153" customFormat="1" ht="32.25" customHeight="1">
      <c r="A28" s="659" t="str">
        <f>CONSOLIDADA!A24</f>
        <v>13.0</v>
      </c>
      <c r="B28" s="660" t="str">
        <f>CONSOLIDADA!B24</f>
        <v>ATERRAMENTO</v>
      </c>
      <c r="C28" s="661">
        <f>CONSOLIDADA!C24</f>
        <v>7917.5375999999997</v>
      </c>
      <c r="D28" s="662">
        <f t="shared" si="5"/>
        <v>2.1011103361756427E-2</v>
      </c>
      <c r="E28" s="664">
        <f>PLANILHA!K28</f>
        <v>0</v>
      </c>
      <c r="F28" s="662">
        <f t="shared" si="8"/>
        <v>0</v>
      </c>
      <c r="G28" s="663">
        <f t="shared" si="9"/>
        <v>0</v>
      </c>
      <c r="H28" s="662">
        <f t="shared" si="10"/>
        <v>0</v>
      </c>
      <c r="I28" s="663">
        <f t="shared" si="3"/>
        <v>7917.5375999999997</v>
      </c>
      <c r="J28" s="662">
        <f t="shared" si="4"/>
        <v>2.1011103361756427E-2</v>
      </c>
      <c r="K28" s="295"/>
      <c r="L28" s="296"/>
      <c r="M28" s="379"/>
      <c r="N28" s="296"/>
      <c r="O28" s="288"/>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52"/>
      <c r="BV28" s="152"/>
      <c r="BW28" s="152"/>
      <c r="BX28" s="152"/>
      <c r="BY28" s="152"/>
      <c r="BZ28" s="152"/>
      <c r="CA28" s="152"/>
      <c r="CB28" s="152"/>
      <c r="CC28" s="152"/>
      <c r="CD28" s="152"/>
      <c r="CE28" s="152"/>
      <c r="CF28" s="152"/>
      <c r="CG28" s="152"/>
      <c r="CH28" s="152"/>
      <c r="CI28" s="152"/>
      <c r="CJ28" s="152"/>
      <c r="CK28" s="152"/>
      <c r="CL28" s="152"/>
      <c r="CM28" s="152"/>
      <c r="CN28" s="152"/>
      <c r="CO28" s="152"/>
      <c r="CP28" s="152"/>
      <c r="CQ28" s="152"/>
      <c r="CR28" s="152"/>
      <c r="CS28" s="152"/>
      <c r="CT28" s="152"/>
      <c r="CU28" s="152"/>
      <c r="CV28" s="152"/>
      <c r="CW28" s="152"/>
      <c r="CX28" s="152"/>
      <c r="CY28" s="152"/>
      <c r="CZ28" s="152"/>
      <c r="DA28" s="152"/>
      <c r="DB28" s="152"/>
      <c r="DC28" s="152"/>
      <c r="DD28" s="152"/>
      <c r="DE28" s="152"/>
      <c r="DF28" s="152"/>
      <c r="DG28" s="152"/>
      <c r="DH28" s="152"/>
      <c r="DI28" s="152"/>
    </row>
    <row r="29" spans="1:113" s="153" customFormat="1" ht="32.25" customHeight="1">
      <c r="A29" s="659" t="str">
        <f>CONSOLIDADA!A25</f>
        <v>14.0</v>
      </c>
      <c r="B29" s="660" t="str">
        <f>CONSOLIDADA!B25</f>
        <v>ELÉTRICA ESTABILIZADA</v>
      </c>
      <c r="C29" s="661">
        <f>CONSOLIDADA!C25</f>
        <v>23223.597152000002</v>
      </c>
      <c r="D29" s="662">
        <f t="shared" si="5"/>
        <v>6.1629438954917529E-2</v>
      </c>
      <c r="E29" s="664">
        <f>PLANILHA!K31</f>
        <v>0</v>
      </c>
      <c r="F29" s="662">
        <f t="shared" si="8"/>
        <v>0</v>
      </c>
      <c r="G29" s="663">
        <f t="shared" si="9"/>
        <v>0</v>
      </c>
      <c r="H29" s="662">
        <f t="shared" si="10"/>
        <v>0</v>
      </c>
      <c r="I29" s="663">
        <f t="shared" si="3"/>
        <v>23223.597152000002</v>
      </c>
      <c r="J29" s="662">
        <f t="shared" si="4"/>
        <v>6.1629438954917529E-2</v>
      </c>
      <c r="K29" s="295"/>
      <c r="L29" s="296"/>
      <c r="M29" s="379"/>
      <c r="N29" s="296"/>
      <c r="O29" s="288"/>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52"/>
      <c r="BV29" s="152"/>
      <c r="BW29" s="152"/>
      <c r="BX29" s="152"/>
      <c r="BY29" s="152"/>
      <c r="BZ29" s="152"/>
      <c r="CA29" s="152"/>
      <c r="CB29" s="152"/>
      <c r="CC29" s="152"/>
      <c r="CD29" s="152"/>
      <c r="CE29" s="152"/>
      <c r="CF29" s="152"/>
      <c r="CG29" s="152"/>
      <c r="CH29" s="152"/>
      <c r="CI29" s="152"/>
      <c r="CJ29" s="152"/>
      <c r="CK29" s="152"/>
      <c r="CL29" s="152"/>
      <c r="CM29" s="152"/>
      <c r="CN29" s="152"/>
      <c r="CO29" s="152"/>
      <c r="CP29" s="152"/>
      <c r="CQ29" s="152"/>
      <c r="CR29" s="152"/>
      <c r="CS29" s="152"/>
      <c r="CT29" s="152"/>
      <c r="CU29" s="152"/>
      <c r="CV29" s="152"/>
      <c r="CW29" s="152"/>
      <c r="CX29" s="152"/>
      <c r="CY29" s="152"/>
      <c r="CZ29" s="152"/>
      <c r="DA29" s="152"/>
      <c r="DB29" s="152"/>
      <c r="DC29" s="152"/>
      <c r="DD29" s="152"/>
      <c r="DE29" s="152"/>
      <c r="DF29" s="152"/>
      <c r="DG29" s="152"/>
      <c r="DH29" s="152"/>
      <c r="DI29" s="152"/>
    </row>
    <row r="30" spans="1:113" s="153" customFormat="1" ht="21" thickBot="1">
      <c r="A30" s="659" t="str">
        <f>CONSOLIDADA!A26</f>
        <v>15.0</v>
      </c>
      <c r="B30" s="660" t="str">
        <f>CONSOLIDADA!B26</f>
        <v>HIDROSSANITÁRIO</v>
      </c>
      <c r="C30" s="661">
        <f>CONSOLIDADA!C26</f>
        <v>16671.2</v>
      </c>
      <c r="D30" s="662">
        <f t="shared" si="5"/>
        <v>4.4241066359383477E-2</v>
      </c>
      <c r="E30" s="664" t="e">
        <f>PLANILHA!#REF!</f>
        <v>#REF!</v>
      </c>
      <c r="F30" s="662" t="e">
        <f t="shared" si="8"/>
        <v>#REF!</v>
      </c>
      <c r="G30" s="663" t="e">
        <f t="shared" si="9"/>
        <v>#REF!</v>
      </c>
      <c r="H30" s="662" t="e">
        <f t="shared" si="10"/>
        <v>#REF!</v>
      </c>
      <c r="I30" s="663" t="e">
        <f t="shared" si="3"/>
        <v>#REF!</v>
      </c>
      <c r="J30" s="662" t="e">
        <f t="shared" si="4"/>
        <v>#REF!</v>
      </c>
      <c r="K30" s="295"/>
      <c r="L30" s="296"/>
      <c r="M30" s="379"/>
      <c r="N30" s="296"/>
      <c r="O30" s="288"/>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row>
    <row r="31" spans="1:113" ht="21" thickBot="1">
      <c r="A31" s="1180" t="s">
        <v>761</v>
      </c>
      <c r="B31" s="1181"/>
      <c r="C31" s="665">
        <f t="shared" ref="C31:J31" si="11">SUM(C16:C30)</f>
        <v>376826.36002882104</v>
      </c>
      <c r="D31" s="666">
        <f t="shared" si="11"/>
        <v>1</v>
      </c>
      <c r="E31" s="665" t="e">
        <f t="shared" si="11"/>
        <v>#REF!</v>
      </c>
      <c r="F31" s="666" t="e">
        <f t="shared" si="11"/>
        <v>#REF!</v>
      </c>
      <c r="G31" s="667" t="e">
        <f t="shared" si="11"/>
        <v>#REF!</v>
      </c>
      <c r="H31" s="666" t="e">
        <f t="shared" si="11"/>
        <v>#REF!</v>
      </c>
      <c r="I31" s="665" t="e">
        <f t="shared" si="11"/>
        <v>#REF!</v>
      </c>
      <c r="J31" s="666" t="e">
        <f t="shared" si="11"/>
        <v>#REF!</v>
      </c>
      <c r="K31" s="143" t="e">
        <f t="shared" ref="K31" si="12">SUM(K16:K30)</f>
        <v>#REF!</v>
      </c>
      <c r="L31" s="142" t="e">
        <f>K31/CONSOLIDADA!C27</f>
        <v>#REF!</v>
      </c>
      <c r="M31" s="143" t="e">
        <f>SUM(M16:M30)</f>
        <v>#REF!</v>
      </c>
      <c r="N31" s="142" t="e">
        <f>M31/(CONSOLIDADA!#REF!+CONSOLIDADA!#REF!)</f>
        <v>#REF!</v>
      </c>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row>
    <row r="32" spans="1:113" ht="15.75">
      <c r="A32" s="538"/>
      <c r="B32" s="546" t="s">
        <v>887</v>
      </c>
      <c r="C32" s="525" t="e">
        <f>E31</f>
        <v>#REF!</v>
      </c>
      <c r="D32" s="533"/>
      <c r="E32" s="545"/>
      <c r="F32" s="545"/>
      <c r="G32" s="533"/>
      <c r="H32" s="533"/>
      <c r="I32" s="533"/>
      <c r="J32" s="547"/>
      <c r="K32" s="289"/>
      <c r="L32" s="289"/>
    </row>
    <row r="33" spans="1:15" ht="16.5" thickBot="1">
      <c r="A33" s="538"/>
      <c r="B33" s="546"/>
      <c r="C33" s="525"/>
      <c r="D33" s="545"/>
      <c r="E33" s="545"/>
      <c r="F33" s="545"/>
      <c r="G33" s="533"/>
      <c r="H33" s="533"/>
      <c r="I33" s="548"/>
      <c r="J33" s="547"/>
    </row>
    <row r="34" spans="1:15" ht="26.25" customHeight="1" thickBot="1">
      <c r="A34" s="538"/>
      <c r="B34" s="668" t="s">
        <v>889</v>
      </c>
      <c r="C34" s="669" t="e">
        <f>C32</f>
        <v>#REF!</v>
      </c>
      <c r="D34" s="670" t="e">
        <f>C34/C31</f>
        <v>#REF!</v>
      </c>
      <c r="E34" s="545"/>
      <c r="F34" s="545"/>
      <c r="G34" s="533"/>
      <c r="H34" s="533"/>
      <c r="I34" s="533"/>
      <c r="J34" s="547"/>
      <c r="M34" s="376"/>
      <c r="N34" s="376"/>
      <c r="O34" s="376"/>
    </row>
    <row r="35" spans="1:15" ht="15.75">
      <c r="A35" s="538"/>
      <c r="B35" s="546"/>
      <c r="C35" s="552"/>
      <c r="D35" s="545"/>
      <c r="E35" s="545"/>
      <c r="F35" s="545"/>
      <c r="G35" s="533"/>
      <c r="H35" s="533"/>
      <c r="I35" s="533"/>
      <c r="J35" s="547"/>
      <c r="M35" s="376"/>
      <c r="N35" s="376"/>
      <c r="O35" s="376"/>
    </row>
    <row r="36" spans="1:15" ht="18">
      <c r="A36" s="543"/>
      <c r="B36" s="553" t="s">
        <v>890</v>
      </c>
      <c r="C36" s="1188"/>
      <c r="D36" s="1188"/>
      <c r="E36" s="1188"/>
      <c r="F36" s="1188"/>
      <c r="G36" s="1188"/>
      <c r="H36" s="1188"/>
      <c r="I36" s="1188"/>
      <c r="J36" s="1189"/>
      <c r="M36" s="376"/>
      <c r="N36" s="376"/>
      <c r="O36" s="376"/>
    </row>
    <row r="37" spans="1:15" ht="18">
      <c r="A37" s="543"/>
      <c r="B37" s="554"/>
      <c r="C37" s="1188"/>
      <c r="D37" s="1188"/>
      <c r="E37" s="1188"/>
      <c r="F37" s="1188"/>
      <c r="G37" s="1188"/>
      <c r="H37" s="1188"/>
      <c r="I37" s="1188"/>
      <c r="J37" s="1189"/>
    </row>
    <row r="38" spans="1:15" ht="15.75">
      <c r="A38" s="543"/>
      <c r="B38" s="544"/>
      <c r="C38" s="545"/>
      <c r="D38" s="545"/>
      <c r="E38" s="545"/>
      <c r="F38" s="545"/>
      <c r="G38" s="534"/>
      <c r="H38" s="534"/>
      <c r="I38" s="534"/>
      <c r="J38" s="535"/>
    </row>
    <row r="39" spans="1:15" ht="15.75">
      <c r="A39" s="543"/>
      <c r="B39" s="544"/>
      <c r="C39" s="545"/>
      <c r="D39" s="545"/>
      <c r="E39" s="545"/>
      <c r="F39" s="545"/>
      <c r="G39" s="534"/>
      <c r="H39" s="534"/>
      <c r="I39" s="534"/>
      <c r="J39" s="535"/>
    </row>
    <row r="40" spans="1:15" ht="15.75">
      <c r="A40" s="543"/>
      <c r="B40" s="544"/>
      <c r="C40" s="545"/>
      <c r="D40" s="545"/>
      <c r="E40" s="545"/>
      <c r="F40" s="545"/>
      <c r="G40" s="534"/>
      <c r="H40" s="534"/>
      <c r="I40" s="534"/>
      <c r="J40" s="535"/>
    </row>
    <row r="41" spans="1:15" ht="15.75">
      <c r="A41" s="543"/>
      <c r="B41" s="544"/>
      <c r="C41" s="545"/>
      <c r="D41" s="545"/>
      <c r="E41" s="545"/>
      <c r="F41" s="545"/>
      <c r="G41" s="534"/>
      <c r="H41" s="534"/>
      <c r="I41" s="534"/>
      <c r="J41" s="535"/>
    </row>
    <row r="42" spans="1:15" ht="15.75">
      <c r="A42" s="555"/>
      <c r="B42" s="556"/>
      <c r="C42" s="534"/>
      <c r="D42" s="534"/>
      <c r="E42" s="534"/>
      <c r="F42" s="534"/>
      <c r="G42" s="558"/>
      <c r="H42" s="558"/>
      <c r="I42" s="558"/>
      <c r="J42" s="535"/>
    </row>
    <row r="43" spans="1:15" ht="15.75" customHeight="1">
      <c r="A43" s="555"/>
      <c r="B43" s="520" t="s">
        <v>754</v>
      </c>
      <c r="C43" s="534"/>
      <c r="D43" s="1155" t="s">
        <v>1074</v>
      </c>
      <c r="E43" s="948"/>
      <c r="F43" s="534"/>
      <c r="G43" s="949" t="s">
        <v>1063</v>
      </c>
      <c r="H43" s="949"/>
      <c r="I43" s="949"/>
      <c r="J43" s="535"/>
    </row>
    <row r="44" spans="1:15" ht="16.5" thickBot="1">
      <c r="A44" s="574"/>
      <c r="B44" s="575"/>
      <c r="C44" s="576"/>
      <c r="D44" s="576"/>
      <c r="E44" s="576"/>
      <c r="F44" s="576"/>
      <c r="G44" s="562"/>
      <c r="H44" s="562"/>
      <c r="I44" s="562"/>
      <c r="J44" s="563"/>
    </row>
  </sheetData>
  <mergeCells count="43">
    <mergeCell ref="I11:J11"/>
    <mergeCell ref="I8:J8"/>
    <mergeCell ref="I10:J10"/>
    <mergeCell ref="I9:J9"/>
    <mergeCell ref="I6:J6"/>
    <mergeCell ref="D43:E43"/>
    <mergeCell ref="C36:J37"/>
    <mergeCell ref="G12:G14"/>
    <mergeCell ref="H12:H14"/>
    <mergeCell ref="G43:I43"/>
    <mergeCell ref="N12:N14"/>
    <mergeCell ref="F12:F14"/>
    <mergeCell ref="M12:M14"/>
    <mergeCell ref="E12:E14"/>
    <mergeCell ref="I12:I14"/>
    <mergeCell ref="J12:J14"/>
    <mergeCell ref="K12:K14"/>
    <mergeCell ref="L12:L14"/>
    <mergeCell ref="A31:B31"/>
    <mergeCell ref="A12:A14"/>
    <mergeCell ref="D12:D14"/>
    <mergeCell ref="B12:B14"/>
    <mergeCell ref="C12:C14"/>
    <mergeCell ref="G11:H11"/>
    <mergeCell ref="G8:H8"/>
    <mergeCell ref="G10:H10"/>
    <mergeCell ref="G9:H9"/>
    <mergeCell ref="G7:H7"/>
    <mergeCell ref="I5:J5"/>
    <mergeCell ref="I7:J7"/>
    <mergeCell ref="C3:F4"/>
    <mergeCell ref="A2:B2"/>
    <mergeCell ref="A3:B3"/>
    <mergeCell ref="A4:B4"/>
    <mergeCell ref="G6:H6"/>
    <mergeCell ref="G5:H5"/>
    <mergeCell ref="G2:H2"/>
    <mergeCell ref="G3:H3"/>
    <mergeCell ref="G4:H4"/>
    <mergeCell ref="I2:J2"/>
    <mergeCell ref="I3:J3"/>
    <mergeCell ref="I4:J4"/>
    <mergeCell ref="C6:E6"/>
  </mergeCells>
  <phoneticPr fontId="0" type="noConversion"/>
  <printOptions horizontalCentered="1"/>
  <pageMargins left="0.39370078740157483" right="0.39370078740157483" top="0.59055118110236227" bottom="0.59055118110236227" header="0.39370078740157483" footer="0.4"/>
  <pageSetup paperSize="9" scale="51" orientation="landscape" horizontalDpi="150" verticalDpi="150" r:id="rId1"/>
  <headerFooter alignWithMargins="0">
    <oddHeader>Página &amp;P de &amp;N</oddHeader>
    <oddFooter>&amp;C&amp;F</oddFooter>
  </headerFooter>
  <drawing r:id="rId2"/>
</worksheet>
</file>

<file path=xl/worksheets/sheet9.xml><?xml version="1.0" encoding="utf-8"?>
<worksheet xmlns="http://schemas.openxmlformats.org/spreadsheetml/2006/main" xmlns:r="http://schemas.openxmlformats.org/officeDocument/2006/relationships">
  <sheetPr codeName="Plan22">
    <tabColor indexed="50"/>
  </sheetPr>
  <dimension ref="A2:DI45"/>
  <sheetViews>
    <sheetView zoomScale="60" zoomScaleNormal="60" workbookViewId="0">
      <selection activeCell="P7" sqref="P7"/>
    </sheetView>
  </sheetViews>
  <sheetFormatPr defaultColWidth="9.140625" defaultRowHeight="15"/>
  <cols>
    <col min="1" max="1" width="10.42578125" style="147" customWidth="1"/>
    <col min="2" max="2" width="51" style="147" customWidth="1"/>
    <col min="3" max="3" width="19.85546875" style="147" customWidth="1"/>
    <col min="4" max="4" width="12.42578125" style="147" customWidth="1"/>
    <col min="5" max="5" width="21.85546875" style="147" customWidth="1"/>
    <col min="6" max="6" width="13.85546875" style="147" customWidth="1"/>
    <col min="7" max="7" width="21.28515625" style="147" customWidth="1"/>
    <col min="8" max="8" width="13.140625" style="147" customWidth="1"/>
    <col min="9" max="9" width="21.28515625" style="147" customWidth="1"/>
    <col min="10" max="10" width="11.42578125" style="147" customWidth="1"/>
    <col min="11" max="11" width="19" style="147" hidden="1" customWidth="1"/>
    <col min="12" max="12" width="11.42578125" style="147" hidden="1" customWidth="1"/>
    <col min="13" max="13" width="19" style="147" hidden="1" customWidth="1"/>
    <col min="14" max="14" width="11.42578125" style="147" hidden="1" customWidth="1"/>
    <col min="15" max="15" width="11.140625" style="147" bestFit="1" customWidth="1"/>
    <col min="16" max="16384" width="9.140625" style="147"/>
  </cols>
  <sheetData>
    <row r="2" spans="1:113" ht="20.25">
      <c r="A2" s="1172" t="s">
        <v>644</v>
      </c>
      <c r="B2" s="1173"/>
      <c r="C2" s="648"/>
      <c r="D2" s="648"/>
      <c r="E2" s="648"/>
      <c r="F2" s="648"/>
      <c r="G2" s="1175"/>
      <c r="H2" s="1175"/>
      <c r="I2" s="1177"/>
      <c r="J2" s="1177"/>
    </row>
    <row r="3" spans="1:113" ht="20.25">
      <c r="A3" s="1172" t="s">
        <v>634</v>
      </c>
      <c r="B3" s="1173"/>
      <c r="C3" s="1171"/>
      <c r="D3" s="1171"/>
      <c r="E3" s="1171"/>
      <c r="F3" s="1171"/>
      <c r="G3" s="1176"/>
      <c r="H3" s="1176"/>
      <c r="I3" s="1178"/>
      <c r="J3" s="1178"/>
    </row>
    <row r="4" spans="1:113" ht="20.25">
      <c r="A4" s="1172" t="s">
        <v>1066</v>
      </c>
      <c r="B4" s="1173"/>
      <c r="C4" s="1171"/>
      <c r="D4" s="1171"/>
      <c r="E4" s="1171"/>
      <c r="F4" s="1171"/>
      <c r="G4" s="1174" t="s">
        <v>1068</v>
      </c>
      <c r="H4" s="1174"/>
      <c r="I4" s="1169" t="s">
        <v>1170</v>
      </c>
      <c r="J4" s="1170"/>
    </row>
    <row r="5" spans="1:113" ht="20.25">
      <c r="A5" s="649"/>
      <c r="B5" s="647"/>
      <c r="C5" s="650"/>
      <c r="D5" s="650"/>
      <c r="E5" s="765"/>
      <c r="F5" s="765"/>
      <c r="G5" s="1174" t="s">
        <v>812</v>
      </c>
      <c r="H5" s="1174"/>
      <c r="I5" s="1169"/>
      <c r="J5" s="1169"/>
    </row>
    <row r="6" spans="1:113" s="148" customFormat="1" ht="20.25">
      <c r="A6" s="649"/>
      <c r="B6" s="647"/>
      <c r="C6" s="1178" t="s">
        <v>144</v>
      </c>
      <c r="D6" s="1178"/>
      <c r="E6" s="1178"/>
      <c r="F6" s="765"/>
      <c r="G6" s="1174" t="s">
        <v>1067</v>
      </c>
      <c r="H6" s="1174"/>
      <c r="I6" s="1169" t="s">
        <v>1081</v>
      </c>
      <c r="J6" s="1169"/>
    </row>
    <row r="7" spans="1:113" ht="20.25">
      <c r="A7" s="649"/>
      <c r="B7" s="647"/>
      <c r="C7" s="765"/>
      <c r="D7" s="765"/>
      <c r="E7" s="765"/>
      <c r="F7" s="765"/>
      <c r="G7" s="1174" t="s">
        <v>1069</v>
      </c>
      <c r="H7" s="1174"/>
      <c r="I7" s="1170" t="s">
        <v>1082</v>
      </c>
      <c r="J7" s="1170"/>
    </row>
    <row r="8" spans="1:113" ht="20.25">
      <c r="A8" s="652" t="str">
        <f>CONSOLIDADA!A5</f>
        <v>POLICLINICA JARDIM GLÓRIA II</v>
      </c>
      <c r="B8" s="653"/>
      <c r="C8" s="765"/>
      <c r="D8" s="765"/>
      <c r="E8" s="765"/>
      <c r="F8" s="765"/>
      <c r="G8" s="1174" t="s">
        <v>813</v>
      </c>
      <c r="H8" s="1174"/>
      <c r="I8" s="1192"/>
      <c r="J8" s="1192"/>
    </row>
    <row r="9" spans="1:113" ht="21" thickBot="1">
      <c r="A9" s="652" t="str">
        <f>CONSOLIDADA!A6</f>
        <v>ENDEREÇO: RUA HARMONIA ESQUINA COM RUA DO AMOR, BAIRRO JARDIM GLORIA II, VARZEA GRANDE-MT</v>
      </c>
      <c r="B9" s="653"/>
      <c r="C9" s="765"/>
      <c r="D9" s="765"/>
      <c r="E9" s="765"/>
      <c r="F9" s="765"/>
      <c r="G9" s="1174" t="s">
        <v>821</v>
      </c>
      <c r="H9" s="1174"/>
      <c r="I9" s="1195">
        <f>CONSOLIDADA!C27</f>
        <v>376826.36002882104</v>
      </c>
      <c r="J9" s="1196"/>
    </row>
    <row r="10" spans="1:113" ht="15" customHeight="1">
      <c r="A10" s="966" t="s">
        <v>663</v>
      </c>
      <c r="B10" s="968" t="s">
        <v>700</v>
      </c>
      <c r="C10" s="971" t="s">
        <v>897</v>
      </c>
      <c r="D10" s="959" t="s">
        <v>692</v>
      </c>
      <c r="E10" s="959" t="s">
        <v>822</v>
      </c>
      <c r="F10" s="959" t="s">
        <v>692</v>
      </c>
      <c r="G10" s="960" t="s">
        <v>140</v>
      </c>
      <c r="H10" s="960" t="s">
        <v>692</v>
      </c>
      <c r="I10" s="960" t="s">
        <v>141</v>
      </c>
      <c r="J10" s="960" t="s">
        <v>692</v>
      </c>
      <c r="K10" s="1198" t="s">
        <v>898</v>
      </c>
      <c r="L10" s="959" t="s">
        <v>692</v>
      </c>
      <c r="M10" s="959" t="s">
        <v>899</v>
      </c>
      <c r="N10" s="959" t="s">
        <v>692</v>
      </c>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row>
    <row r="11" spans="1:113" ht="18" customHeight="1">
      <c r="A11" s="967"/>
      <c r="B11" s="969"/>
      <c r="C11" s="972"/>
      <c r="D11" s="960"/>
      <c r="E11" s="960"/>
      <c r="F11" s="960"/>
      <c r="G11" s="960"/>
      <c r="H11" s="960"/>
      <c r="I11" s="960"/>
      <c r="J11" s="960"/>
      <c r="K11" s="1199"/>
      <c r="L11" s="960"/>
      <c r="M11" s="960"/>
      <c r="N11" s="96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row>
    <row r="12" spans="1:113" ht="36" customHeight="1" thickBot="1">
      <c r="A12" s="967"/>
      <c r="B12" s="970"/>
      <c r="C12" s="972"/>
      <c r="D12" s="960"/>
      <c r="E12" s="961"/>
      <c r="F12" s="960"/>
      <c r="G12" s="961"/>
      <c r="H12" s="960"/>
      <c r="I12" s="961"/>
      <c r="J12" s="960"/>
      <c r="K12" s="1200"/>
      <c r="L12" s="961"/>
      <c r="M12" s="961"/>
      <c r="N12" s="961"/>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row>
    <row r="13" spans="1:113" s="153" customFormat="1" ht="23.25" customHeight="1">
      <c r="A13" s="157" t="str">
        <f>CONSOLIDADA!A12</f>
        <v>1.0</v>
      </c>
      <c r="B13" s="646" t="str">
        <f>CONSOLIDADA!B12</f>
        <v>SERVIÇOS PLENIMINARES</v>
      </c>
      <c r="C13" s="138">
        <f>CONSOLIDADA!C12</f>
        <v>1519.1377649999999</v>
      </c>
      <c r="D13" s="137">
        <f t="shared" ref="D13:D26" si="0">C13/$C$27</f>
        <v>4.2180091627131832E-3</v>
      </c>
      <c r="E13" s="139" t="e">
        <f>PLANILHA!#REF!</f>
        <v>#REF!</v>
      </c>
      <c r="F13" s="137" t="e">
        <f>E13/#REF!</f>
        <v>#REF!</v>
      </c>
      <c r="G13" s="139" t="e">
        <f>E13+'1ª Med_Contr'!G16</f>
        <v>#REF!</v>
      </c>
      <c r="H13" s="137" t="e">
        <f t="shared" ref="H13:H26" si="1">G13/C$27</f>
        <v>#REF!</v>
      </c>
      <c r="I13" s="139" t="e">
        <f t="shared" ref="I13:I26" si="2">C13-G13</f>
        <v>#REF!</v>
      </c>
      <c r="J13" s="137" t="e">
        <f t="shared" ref="J13:J26" si="3">I13/C$27</f>
        <v>#REF!</v>
      </c>
      <c r="K13" s="379" t="e">
        <f>IF(PLANILHA!#REF!&lt;&gt;0,PLANILHA!#REF!-'1ª Med_Contr'!E16-'2ª Med_Contr'!E14-'3ª Med_Contr'!E18-#REF!-#REF!-#REF!-#REF!-#REF!-#REF!-#REF!-#REF!-#REF!,0)</f>
        <v>#REF!</v>
      </c>
      <c r="L13" s="296" t="e">
        <f>K13/'Hidro Sanit'!M104</f>
        <v>#REF!</v>
      </c>
      <c r="M13" s="379" t="e">
        <f>IF(PLANILHA!#REF!&lt;&gt;0,SUM(PLANILHA!#REF!)-'1ª Med_Adit'!E21-'2ª Med_Adit'!E21-#REF!-#REF!-#REF!-#REF!-#REF!-#REF!-#REF!-#REF!-#REF!-#REF!,0)</f>
        <v>#REF!</v>
      </c>
      <c r="N13" s="296" t="e">
        <f>M13/SUM(PLANILHA!#REF!)</f>
        <v>#REF!</v>
      </c>
      <c r="O13" s="288"/>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row>
    <row r="14" spans="1:113" s="153" customFormat="1" ht="23.25" customHeight="1">
      <c r="A14" s="157" t="str">
        <f>CONSOLIDADA!A13</f>
        <v>2.0</v>
      </c>
      <c r="B14" s="646" t="str">
        <f>CONSOLIDADA!B13</f>
        <v xml:space="preserve">MOVIMENTOS DE SOLOS </v>
      </c>
      <c r="C14" s="138">
        <f>CONSOLIDADA!C13</f>
        <v>4905.0236000000004</v>
      </c>
      <c r="D14" s="137">
        <f t="shared" si="0"/>
        <v>1.3619195681126659E-2</v>
      </c>
      <c r="E14" s="139" t="e">
        <f>PLANILHA!#REF!</f>
        <v>#REF!</v>
      </c>
      <c r="F14" s="137" t="e">
        <f>E14/#REF!</f>
        <v>#REF!</v>
      </c>
      <c r="G14" s="139" t="e">
        <f>E14+'1ª Med_Contr'!G17</f>
        <v>#REF!</v>
      </c>
      <c r="H14" s="137" t="e">
        <f t="shared" si="1"/>
        <v>#REF!</v>
      </c>
      <c r="I14" s="139" t="e">
        <f t="shared" si="2"/>
        <v>#REF!</v>
      </c>
      <c r="J14" s="137" t="e">
        <f t="shared" si="3"/>
        <v>#REF!</v>
      </c>
      <c r="K14" s="379" t="e">
        <f>IF(PLANILHA!#REF!&lt;&gt;0,PLANILHA!#REF!-'1ª Med_Contr'!E17-'2ª Med_Contr'!E15-'3ª Med_Contr'!E19-#REF!-#REF!-#REF!-#REF!-#REF!-#REF!-#REF!-#REF!-#REF!,0)</f>
        <v>#REF!</v>
      </c>
      <c r="L14" s="296" t="e">
        <f>K14/'Hidro Sanit'!M105</f>
        <v>#REF!</v>
      </c>
      <c r="M14" s="379" t="e">
        <f>IF(PLANILHA!#REF!&lt;&gt;0,SUM(PLANILHA!#REF!)-'1ª Med_Adit'!E22-'2ª Med_Adit'!E22-#REF!-#REF!-#REF!-#REF!-#REF!-#REF!-#REF!-#REF!-#REF!-#REF!,0)</f>
        <v>#REF!</v>
      </c>
      <c r="N14" s="296" t="e">
        <f>M14/SUM(PLANILHA!#REF!)</f>
        <v>#REF!</v>
      </c>
      <c r="O14" s="288"/>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152"/>
      <c r="BW14" s="152"/>
      <c r="BX14" s="152"/>
      <c r="BY14" s="152"/>
      <c r="BZ14" s="152"/>
      <c r="CA14" s="152"/>
      <c r="CB14" s="152"/>
      <c r="CC14" s="152"/>
      <c r="CD14" s="152"/>
      <c r="CE14" s="152"/>
      <c r="CF14" s="152"/>
      <c r="CG14" s="152"/>
      <c r="CH14" s="152"/>
      <c r="CI14" s="152"/>
      <c r="CJ14" s="152"/>
      <c r="CK14" s="152"/>
      <c r="CL14" s="152"/>
      <c r="CM14" s="152"/>
      <c r="CN14" s="152"/>
      <c r="CO14" s="152"/>
      <c r="CP14" s="152"/>
      <c r="CQ14" s="152"/>
      <c r="CR14" s="152"/>
      <c r="CS14" s="152"/>
      <c r="CT14" s="152"/>
      <c r="CU14" s="152"/>
      <c r="CV14" s="152"/>
      <c r="CW14" s="152"/>
      <c r="CX14" s="152"/>
      <c r="CY14" s="152"/>
      <c r="CZ14" s="152"/>
      <c r="DA14" s="152"/>
      <c r="DB14" s="152"/>
      <c r="DC14" s="152"/>
      <c r="DD14" s="152"/>
      <c r="DE14" s="152"/>
      <c r="DF14" s="152"/>
      <c r="DG14" s="152"/>
      <c r="DH14" s="152"/>
      <c r="DI14" s="152"/>
    </row>
    <row r="15" spans="1:113" s="153" customFormat="1" ht="23.25" customHeight="1">
      <c r="A15" s="157" t="str">
        <f>CONSOLIDADA!A14</f>
        <v>3.0</v>
      </c>
      <c r="B15" s="646" t="str">
        <f>CONSOLIDADA!B14</f>
        <v>CONCRETO</v>
      </c>
      <c r="C15" s="138">
        <f>CONSOLIDADA!C14</f>
        <v>9707.1652720000002</v>
      </c>
      <c r="D15" s="137">
        <f t="shared" si="0"/>
        <v>2.695273134840882E-2</v>
      </c>
      <c r="E15" s="139">
        <f>PLANILHA!N14</f>
        <v>0</v>
      </c>
      <c r="F15" s="137" t="e">
        <f>E15/#REF!</f>
        <v>#REF!</v>
      </c>
      <c r="G15" s="139">
        <f>E15+'1ª Med_Contr'!G18</f>
        <v>0</v>
      </c>
      <c r="H15" s="137">
        <f t="shared" si="1"/>
        <v>0</v>
      </c>
      <c r="I15" s="139">
        <f t="shared" si="2"/>
        <v>9707.1652720000002</v>
      </c>
      <c r="J15" s="137">
        <f t="shared" si="3"/>
        <v>2.695273134840882E-2</v>
      </c>
      <c r="K15" s="379" t="e">
        <f>IF(PLANILHA!#REF!&lt;&gt;0,PLANILHA!#REF!-'1ª Med_Contr'!E18-'2ª Med_Contr'!E16-'3ª Med_Contr'!E20-#REF!-#REF!-#REF!-#REF!-#REF!-#REF!-#REF!-#REF!-#REF!,0)</f>
        <v>#REF!</v>
      </c>
      <c r="L15" s="296" t="e">
        <f>K15/'Hidro Sanit'!M106</f>
        <v>#REF!</v>
      </c>
      <c r="M15" s="379" t="e">
        <f>IF(PLANILHA!#REF!&lt;&gt;0,SUM(PLANILHA!#REF!)-'1ª Med_Adit'!E23-'2ª Med_Adit'!E23-#REF!-#REF!-#REF!-#REF!-#REF!-#REF!-#REF!-#REF!-#REF!-#REF!,0)</f>
        <v>#REF!</v>
      </c>
      <c r="N15" s="296" t="e">
        <f>M15/SUM(PLANILHA!#REF!)</f>
        <v>#REF!</v>
      </c>
      <c r="O15" s="288"/>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52"/>
      <c r="BW15" s="152"/>
      <c r="BX15" s="152"/>
      <c r="BY15" s="152"/>
      <c r="BZ15" s="152"/>
      <c r="CA15" s="152"/>
      <c r="CB15" s="152"/>
      <c r="CC15" s="152"/>
      <c r="CD15" s="152"/>
      <c r="CE15" s="152"/>
      <c r="CF15" s="152"/>
      <c r="CG15" s="152"/>
      <c r="CH15" s="152"/>
      <c r="CI15" s="152"/>
      <c r="CJ15" s="152"/>
      <c r="CK15" s="152"/>
      <c r="CL15" s="152"/>
      <c r="CM15" s="152"/>
      <c r="CN15" s="152"/>
      <c r="CO15" s="152"/>
      <c r="CP15" s="152"/>
      <c r="CQ15" s="152"/>
      <c r="CR15" s="152"/>
      <c r="CS15" s="152"/>
      <c r="CT15" s="152"/>
      <c r="CU15" s="152"/>
      <c r="CV15" s="152"/>
      <c r="CW15" s="152"/>
      <c r="CX15" s="152"/>
      <c r="CY15" s="152"/>
      <c r="CZ15" s="152"/>
      <c r="DA15" s="152"/>
      <c r="DB15" s="152"/>
      <c r="DC15" s="152"/>
      <c r="DD15" s="152"/>
      <c r="DE15" s="152"/>
      <c r="DF15" s="152"/>
      <c r="DG15" s="152"/>
      <c r="DH15" s="152"/>
      <c r="DI15" s="152"/>
    </row>
    <row r="16" spans="1:113" s="153" customFormat="1" ht="23.25" customHeight="1">
      <c r="A16" s="157" t="str">
        <f>CONSOLIDADA!A15</f>
        <v>4.0</v>
      </c>
      <c r="B16" s="646" t="str">
        <f>CONSOLIDADA!B15</f>
        <v>ALVENARIA E FECHAMENTO</v>
      </c>
      <c r="C16" s="138">
        <f>CONSOLIDADA!C15</f>
        <v>3286.2782400000001</v>
      </c>
      <c r="D16" s="137">
        <f t="shared" si="0"/>
        <v>9.1246179555973025E-3</v>
      </c>
      <c r="E16" s="139">
        <f>PLANILHA!N19</f>
        <v>0</v>
      </c>
      <c r="F16" s="137" t="e">
        <f>E16/#REF!</f>
        <v>#REF!</v>
      </c>
      <c r="G16" s="139">
        <f>E16+'1ª Med_Contr'!G19</f>
        <v>0</v>
      </c>
      <c r="H16" s="137">
        <f t="shared" si="1"/>
        <v>0</v>
      </c>
      <c r="I16" s="139">
        <f t="shared" si="2"/>
        <v>3286.2782400000001</v>
      </c>
      <c r="J16" s="137">
        <f t="shared" si="3"/>
        <v>9.1246179555973025E-3</v>
      </c>
      <c r="K16" s="379" t="e">
        <f>IF(PLANILHA!#REF!&lt;&gt;0,PLANILHA!#REF!-'1ª Med_Contr'!E19-'2ª Med_Contr'!E17-'3ª Med_Contr'!E21-#REF!-#REF!-#REF!-#REF!-#REF!-#REF!-#REF!-#REF!-#REF!,0)</f>
        <v>#REF!</v>
      </c>
      <c r="L16" s="296" t="e">
        <f>K16/'Hidro Sanit'!M107</f>
        <v>#REF!</v>
      </c>
      <c r="M16" s="379" t="e">
        <f>IF(PLANILHA!#REF!&lt;&gt;0,SUM(PLANILHA!#REF!)-'1ª Med_Adit'!E24-'2ª Med_Adit'!E24-#REF!-#REF!-#REF!-#REF!-#REF!-#REF!-#REF!-#REF!-#REF!-#REF!,0)</f>
        <v>#REF!</v>
      </c>
      <c r="N16" s="296" t="e">
        <f>M16/SUM(PLANILHA!#REF!)</f>
        <v>#REF!</v>
      </c>
      <c r="O16" s="288"/>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CY16" s="152"/>
      <c r="CZ16" s="152"/>
      <c r="DA16" s="152"/>
      <c r="DB16" s="152"/>
      <c r="DC16" s="152"/>
      <c r="DD16" s="152"/>
      <c r="DE16" s="152"/>
      <c r="DF16" s="152"/>
      <c r="DG16" s="152"/>
      <c r="DH16" s="152"/>
      <c r="DI16" s="152"/>
    </row>
    <row r="17" spans="1:113" s="153" customFormat="1" ht="23.25" customHeight="1">
      <c r="A17" s="157" t="str">
        <f>CONSOLIDADA!A17</f>
        <v>6.0</v>
      </c>
      <c r="B17" s="646" t="str">
        <f>CONSOLIDADA!B16</f>
        <v>DEMOLIÇÃO E RETIRADAS</v>
      </c>
      <c r="C17" s="138">
        <f>CONSOLIDADA!C16</f>
        <v>7387.2408343999987</v>
      </c>
      <c r="D17" s="137">
        <f t="shared" si="0"/>
        <v>2.0511273068554239E-2</v>
      </c>
      <c r="E17" s="139">
        <f>PLANILHA!N16</f>
        <v>0</v>
      </c>
      <c r="F17" s="137" t="e">
        <f>E17/#REF!</f>
        <v>#REF!</v>
      </c>
      <c r="G17" s="139">
        <f>E17+'1ª Med_Contr'!G20</f>
        <v>0</v>
      </c>
      <c r="H17" s="137">
        <f t="shared" si="1"/>
        <v>0</v>
      </c>
      <c r="I17" s="139">
        <f t="shared" si="2"/>
        <v>7387.2408343999987</v>
      </c>
      <c r="J17" s="137">
        <f t="shared" si="3"/>
        <v>2.0511273068554239E-2</v>
      </c>
      <c r="K17" s="379" t="e">
        <f>IF(PLANILHA!#REF!&lt;&gt;0,PLANILHA!#REF!-'1ª Med_Contr'!E21-'2ª Med_Contr'!E18-'3ª Med_Contr'!E22-#REF!-#REF!-#REF!-#REF!-#REF!-#REF!-#REF!-#REF!-#REF!,0)</f>
        <v>#REF!</v>
      </c>
      <c r="L17" s="296" t="e">
        <f>K17/'Hidro Sanit'!M108</f>
        <v>#REF!</v>
      </c>
      <c r="M17" s="379" t="e">
        <f>IF(PLANILHA!#REF!&lt;&gt;0,SUM(PLANILHA!#REF!)-'1ª Med_Adit'!E25-'2ª Med_Adit'!E25-#REF!-#REF!-#REF!-#REF!-#REF!-#REF!-#REF!-#REF!-#REF!-#REF!,0)</f>
        <v>#REF!</v>
      </c>
      <c r="N17" s="296" t="e">
        <f>M17/SUM(PLANILHA!#REF!)</f>
        <v>#REF!</v>
      </c>
      <c r="O17" s="288"/>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T17" s="152"/>
      <c r="CU17" s="152"/>
      <c r="CV17" s="152"/>
      <c r="CW17" s="152"/>
      <c r="CX17" s="152"/>
      <c r="CY17" s="152"/>
      <c r="CZ17" s="152"/>
      <c r="DA17" s="152"/>
      <c r="DB17" s="152"/>
      <c r="DC17" s="152"/>
      <c r="DD17" s="152"/>
      <c r="DE17" s="152"/>
      <c r="DF17" s="152"/>
      <c r="DG17" s="152"/>
      <c r="DH17" s="152"/>
      <c r="DI17" s="152"/>
    </row>
    <row r="18" spans="1:113" s="153" customFormat="1" ht="23.25" customHeight="1">
      <c r="A18" s="157" t="str">
        <f>CONSOLIDADA!A18</f>
        <v>7.0</v>
      </c>
      <c r="B18" s="646" t="str">
        <f>CONSOLIDADA!B17</f>
        <v>PISO</v>
      </c>
      <c r="C18" s="138">
        <f>CONSOLIDADA!C17</f>
        <v>22791.633536000001</v>
      </c>
      <c r="D18" s="137">
        <f t="shared" si="0"/>
        <v>6.328281825582098E-2</v>
      </c>
      <c r="E18" s="139">
        <f>PLANILHA!N17</f>
        <v>0</v>
      </c>
      <c r="F18" s="137" t="e">
        <f>E18/#REF!</f>
        <v>#REF!</v>
      </c>
      <c r="G18" s="139">
        <f>E18+'1ª Med_Contr'!G21</f>
        <v>0</v>
      </c>
      <c r="H18" s="137">
        <f t="shared" si="1"/>
        <v>0</v>
      </c>
      <c r="I18" s="139">
        <f t="shared" si="2"/>
        <v>22791.633536000001</v>
      </c>
      <c r="J18" s="137">
        <f t="shared" si="3"/>
        <v>6.328281825582098E-2</v>
      </c>
      <c r="K18" s="379" t="e">
        <f>IF(PLANILHA!#REF!&lt;&gt;0,PLANILHA!#REF!-'1ª Med_Contr'!E22-'2ª Med_Contr'!E22-'3ª Med_Contr'!E23-#REF!-#REF!-#REF!-#REF!-#REF!-#REF!-#REF!-#REF!-#REF!,0)</f>
        <v>#REF!</v>
      </c>
      <c r="L18" s="296" t="e">
        <f>K18/'Hidro Sanit'!M109</f>
        <v>#REF!</v>
      </c>
      <c r="M18" s="379" t="e">
        <f>IF(PLANILHA!#REF!&lt;&gt;0,SUM(PLANILHA!#REF!)-'1ª Med_Adit'!E26-'2ª Med_Adit'!E26-#REF!-#REF!-#REF!-#REF!-#REF!-#REF!-#REF!-#REF!-#REF!-#REF!,0)</f>
        <v>#REF!</v>
      </c>
      <c r="N18" s="296" t="e">
        <f>M18/SUM(PLANILHA!#REF!)</f>
        <v>#REF!</v>
      </c>
      <c r="O18" s="288"/>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row>
    <row r="19" spans="1:113" s="153" customFormat="1" ht="36.75" customHeight="1">
      <c r="A19" s="157" t="str">
        <f>CONSOLIDADA!A19</f>
        <v>8.0</v>
      </c>
      <c r="B19" s="646" t="str">
        <f>CONSOLIDADA!B18</f>
        <v>REVESTIMENTOS EM PAREDES</v>
      </c>
      <c r="C19" s="138">
        <f>CONSOLIDADA!C18</f>
        <v>3935.2109999999998</v>
      </c>
      <c r="D19" s="137">
        <f t="shared" si="0"/>
        <v>1.092643237343896E-2</v>
      </c>
      <c r="E19" s="139">
        <f>PLANILHA!N18</f>
        <v>0</v>
      </c>
      <c r="F19" s="137" t="e">
        <f>E19/#REF!</f>
        <v>#REF!</v>
      </c>
      <c r="G19" s="139">
        <f>E19+'1ª Med_Contr'!G22</f>
        <v>0</v>
      </c>
      <c r="H19" s="137">
        <f t="shared" si="1"/>
        <v>0</v>
      </c>
      <c r="I19" s="139">
        <f t="shared" si="2"/>
        <v>3935.2109999999998</v>
      </c>
      <c r="J19" s="137">
        <f t="shared" si="3"/>
        <v>1.092643237343896E-2</v>
      </c>
      <c r="K19" s="379"/>
      <c r="L19" s="296"/>
      <c r="M19" s="379"/>
      <c r="N19" s="296"/>
      <c r="O19" s="288"/>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52"/>
      <c r="CQ19" s="152"/>
      <c r="CR19" s="152"/>
      <c r="CS19" s="152"/>
      <c r="CT19" s="152"/>
      <c r="CU19" s="152"/>
      <c r="CV19" s="152"/>
      <c r="CW19" s="152"/>
      <c r="CX19" s="152"/>
      <c r="CY19" s="152"/>
      <c r="CZ19" s="152"/>
      <c r="DA19" s="152"/>
      <c r="DB19" s="152"/>
      <c r="DC19" s="152"/>
      <c r="DD19" s="152"/>
      <c r="DE19" s="152"/>
      <c r="DF19" s="152"/>
      <c r="DG19" s="152"/>
      <c r="DH19" s="152"/>
      <c r="DI19" s="152"/>
    </row>
    <row r="20" spans="1:113" s="153" customFormat="1" ht="23.25" customHeight="1">
      <c r="A20" s="157" t="str">
        <f>CONSOLIDADA!A20</f>
        <v>9.0</v>
      </c>
      <c r="B20" s="646" t="str">
        <f>CONSOLIDADA!B19</f>
        <v>ESQUADRIAS/VIDROS E ACESSÓRIOS</v>
      </c>
      <c r="C20" s="138">
        <f>CONSOLIDADA!C19</f>
        <v>40417.054551999994</v>
      </c>
      <c r="D20" s="137">
        <f t="shared" si="0"/>
        <v>0.11222122861925861</v>
      </c>
      <c r="E20" s="139">
        <f>PLANILHA!N25</f>
        <v>0</v>
      </c>
      <c r="F20" s="137" t="e">
        <f>E20/#REF!</f>
        <v>#REF!</v>
      </c>
      <c r="G20" s="139">
        <f>E20+'1ª Med_Contr'!G23</f>
        <v>0</v>
      </c>
      <c r="H20" s="137">
        <f t="shared" si="1"/>
        <v>0</v>
      </c>
      <c r="I20" s="139">
        <f t="shared" si="2"/>
        <v>40417.054551999994</v>
      </c>
      <c r="J20" s="137">
        <f t="shared" si="3"/>
        <v>0.11222122861925861</v>
      </c>
      <c r="K20" s="379"/>
      <c r="L20" s="296"/>
      <c r="M20" s="379"/>
      <c r="N20" s="296"/>
      <c r="O20" s="288"/>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row>
    <row r="21" spans="1:113" s="153" customFormat="1" ht="23.25" customHeight="1">
      <c r="A21" s="157" t="str">
        <f>CONSOLIDADA!A21</f>
        <v>10.0</v>
      </c>
      <c r="B21" s="646" t="str">
        <f>CONSOLIDADA!B20</f>
        <v>PINTURAS E ACABAMENTOS</v>
      </c>
      <c r="C21" s="138">
        <f>CONSOLIDADA!C20</f>
        <v>81895.576555021034</v>
      </c>
      <c r="D21" s="137">
        <f t="shared" si="0"/>
        <v>0.22738970767062572</v>
      </c>
      <c r="E21" s="139">
        <f>PLANILHA!N20</f>
        <v>0</v>
      </c>
      <c r="F21" s="137" t="e">
        <f>E21/#REF!</f>
        <v>#REF!</v>
      </c>
      <c r="G21" s="139">
        <f>E21+'1ª Med_Contr'!G24</f>
        <v>0</v>
      </c>
      <c r="H21" s="137">
        <f t="shared" si="1"/>
        <v>0</v>
      </c>
      <c r="I21" s="139">
        <f t="shared" si="2"/>
        <v>81895.576555021034</v>
      </c>
      <c r="J21" s="137">
        <f t="shared" si="3"/>
        <v>0.22738970767062572</v>
      </c>
      <c r="K21" s="379"/>
      <c r="L21" s="296"/>
      <c r="M21" s="379"/>
      <c r="N21" s="296"/>
      <c r="O21" s="288"/>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row>
    <row r="22" spans="1:113" s="153" customFormat="1" ht="23.25" customHeight="1">
      <c r="A22" s="157" t="str">
        <f>CONSOLIDADA!A21</f>
        <v>10.0</v>
      </c>
      <c r="B22" s="646" t="str">
        <f>CONSOLIDADA!B21</f>
        <v>SERVIÇOS ESPECIAIS</v>
      </c>
      <c r="C22" s="138">
        <f>CONSOLIDADA!C21</f>
        <v>82635.105279999989</v>
      </c>
      <c r="D22" s="137">
        <f>C22/$C$27</f>
        <v>0.22944306912994722</v>
      </c>
      <c r="E22" s="139">
        <f>PLANILHA!N21</f>
        <v>0</v>
      </c>
      <c r="F22" s="137" t="e">
        <f>E22/#REF!</f>
        <v>#REF!</v>
      </c>
      <c r="G22" s="139" t="e">
        <f>E22+'1ª Med_Contr'!G25</f>
        <v>#REF!</v>
      </c>
      <c r="H22" s="137" t="e">
        <f>G22/C$27</f>
        <v>#REF!</v>
      </c>
      <c r="I22" s="139" t="e">
        <f>C22-G22</f>
        <v>#REF!</v>
      </c>
      <c r="J22" s="137" t="e">
        <f>I22/C$27</f>
        <v>#REF!</v>
      </c>
      <c r="K22" s="379"/>
      <c r="L22" s="296"/>
      <c r="M22" s="379"/>
      <c r="N22" s="296"/>
      <c r="O22" s="288"/>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row>
    <row r="23" spans="1:113" s="153" customFormat="1" ht="23.25" customHeight="1">
      <c r="A23" s="157" t="str">
        <f>CONSOLIDADA!A22</f>
        <v>11.0</v>
      </c>
      <c r="B23" s="646" t="str">
        <f>CONSOLIDADA!B22</f>
        <v>COBERTURA</v>
      </c>
      <c r="C23" s="138">
        <f>CONSOLIDADA!C22</f>
        <v>33991.4303344</v>
      </c>
      <c r="D23" s="137">
        <f t="shared" si="0"/>
        <v>9.4379962046579793E-2</v>
      </c>
      <c r="E23" s="139">
        <f>PLANILHA!N24</f>
        <v>0</v>
      </c>
      <c r="F23" s="137" t="e">
        <f>E23/#REF!</f>
        <v>#REF!</v>
      </c>
      <c r="G23" s="139">
        <f>E23+'1ª Med_Contr'!G26</f>
        <v>0</v>
      </c>
      <c r="H23" s="137">
        <f t="shared" si="1"/>
        <v>0</v>
      </c>
      <c r="I23" s="139">
        <f t="shared" si="2"/>
        <v>33991.4303344</v>
      </c>
      <c r="J23" s="137">
        <f t="shared" si="3"/>
        <v>9.4379962046579793E-2</v>
      </c>
      <c r="K23" s="379"/>
      <c r="L23" s="296"/>
      <c r="M23" s="379"/>
      <c r="N23" s="296"/>
      <c r="O23" s="288"/>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row>
    <row r="24" spans="1:113" s="153" customFormat="1" ht="23.25" customHeight="1">
      <c r="A24" s="157" t="str">
        <f>CONSOLIDADA!A23</f>
        <v>12.0</v>
      </c>
      <c r="B24" s="646" t="str">
        <f>CONSOLIDADA!B23</f>
        <v>INST. ELÉTRICAS</v>
      </c>
      <c r="C24" s="138">
        <f>CONSOLIDADA!C23</f>
        <v>36543.168308</v>
      </c>
      <c r="D24" s="137">
        <f t="shared" si="0"/>
        <v>0.10146506940251994</v>
      </c>
      <c r="E24" s="139" t="e">
        <f>PLANILHA!#REF!</f>
        <v>#REF!</v>
      </c>
      <c r="F24" s="137" t="e">
        <f>E24/#REF!</f>
        <v>#REF!</v>
      </c>
      <c r="G24" s="139" t="e">
        <f>E24+'1ª Med_Contr'!G27</f>
        <v>#REF!</v>
      </c>
      <c r="H24" s="137" t="e">
        <f t="shared" si="1"/>
        <v>#REF!</v>
      </c>
      <c r="I24" s="139" t="e">
        <f t="shared" si="2"/>
        <v>#REF!</v>
      </c>
      <c r="J24" s="137" t="e">
        <f t="shared" si="3"/>
        <v>#REF!</v>
      </c>
      <c r="K24" s="379"/>
      <c r="L24" s="296"/>
      <c r="M24" s="379"/>
      <c r="N24" s="296"/>
      <c r="O24" s="288"/>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row>
    <row r="25" spans="1:113" s="153" customFormat="1" ht="23.25" customHeight="1">
      <c r="A25" s="157" t="str">
        <f>CONSOLIDADA!A24</f>
        <v>13.0</v>
      </c>
      <c r="B25" s="646" t="str">
        <f>CONSOLIDADA!B24</f>
        <v>ATERRAMENTO</v>
      </c>
      <c r="C25" s="138">
        <f>CONSOLIDADA!C24</f>
        <v>7917.5375999999997</v>
      </c>
      <c r="D25" s="137">
        <f t="shared" si="0"/>
        <v>2.1983685029992095E-2</v>
      </c>
      <c r="E25" s="139">
        <f>PLANILHA!N26</f>
        <v>0</v>
      </c>
      <c r="F25" s="137" t="e">
        <f>E25/#REF!</f>
        <v>#REF!</v>
      </c>
      <c r="G25" s="139">
        <f>E25+'1ª Med_Contr'!G28</f>
        <v>0</v>
      </c>
      <c r="H25" s="137">
        <f t="shared" si="1"/>
        <v>0</v>
      </c>
      <c r="I25" s="139">
        <f t="shared" si="2"/>
        <v>7917.5375999999997</v>
      </c>
      <c r="J25" s="137">
        <f t="shared" si="3"/>
        <v>2.1983685029992095E-2</v>
      </c>
      <c r="K25" s="379"/>
      <c r="L25" s="296"/>
      <c r="M25" s="379"/>
      <c r="N25" s="296"/>
      <c r="O25" s="288"/>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row>
    <row r="26" spans="1:113" s="153" customFormat="1" ht="35.25" customHeight="1" thickBot="1">
      <c r="A26" s="157" t="str">
        <f>CONSOLIDADA!A26</f>
        <v>15.0</v>
      </c>
      <c r="B26" s="646" t="str">
        <f>CONSOLIDADA!B25</f>
        <v>ELÉTRICA ESTABILIZADA</v>
      </c>
      <c r="C26" s="138">
        <f>CONSOLIDADA!C25</f>
        <v>23223.597152000002</v>
      </c>
      <c r="D26" s="137">
        <f t="shared" si="0"/>
        <v>6.4482200255416469E-2</v>
      </c>
      <c r="E26" s="139">
        <f>PLANILHA!N27</f>
        <v>0</v>
      </c>
      <c r="F26" s="137" t="e">
        <f>E26/#REF!</f>
        <v>#REF!</v>
      </c>
      <c r="G26" s="139">
        <f>E26+'1ª Med_Contr'!G29</f>
        <v>0</v>
      </c>
      <c r="H26" s="137">
        <f t="shared" si="1"/>
        <v>0</v>
      </c>
      <c r="I26" s="139">
        <f t="shared" si="2"/>
        <v>23223.597152000002</v>
      </c>
      <c r="J26" s="137">
        <f t="shared" si="3"/>
        <v>6.4482200255416469E-2</v>
      </c>
      <c r="K26" s="379" t="e">
        <f>IF(PLANILHA!W66&lt;&gt;0,PLANILHA!#REF!-'1ª Med_Contr'!#REF!-'2ª Med_Contr'!#REF!-'3ª Med_Contr'!E24-#REF!-#REF!-#REF!-#REF!-#REF!-#REF!-#REF!-#REF!-#REF!,0)</f>
        <v>#REF!</v>
      </c>
      <c r="L26" s="296" t="e">
        <f>K26/'Hidro Sanit'!M110</f>
        <v>#REF!</v>
      </c>
      <c r="M26" s="379" t="e">
        <f>IF(PLANILHA!#REF!&lt;&gt;0,SUM(PLANILHA!#REF!)-'1ª Med_Adit'!E27-'2ª Med_Adit'!E27-#REF!-#REF!-#REF!-#REF!-#REF!-#REF!-#REF!-#REF!-#REF!-#REF!,0)</f>
        <v>#REF!</v>
      </c>
      <c r="N26" s="296" t="e">
        <f>M26/SUM(PLANILHA!#REF!)</f>
        <v>#REF!</v>
      </c>
      <c r="O26" s="288"/>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row>
    <row r="27" spans="1:113" ht="18.75" thickBot="1">
      <c r="A27" s="983" t="s">
        <v>761</v>
      </c>
      <c r="B27" s="984"/>
      <c r="C27" s="143">
        <f t="shared" ref="C27:J27" si="4">SUM(C13:C26)</f>
        <v>360155.16002882103</v>
      </c>
      <c r="D27" s="142">
        <f t="shared" si="4"/>
        <v>1</v>
      </c>
      <c r="E27" s="143" t="e">
        <f t="shared" si="4"/>
        <v>#REF!</v>
      </c>
      <c r="F27" s="142" t="e">
        <f t="shared" si="4"/>
        <v>#REF!</v>
      </c>
      <c r="G27" s="143" t="e">
        <f t="shared" si="4"/>
        <v>#REF!</v>
      </c>
      <c r="H27" s="142" t="e">
        <f t="shared" si="4"/>
        <v>#REF!</v>
      </c>
      <c r="I27" s="143" t="e">
        <f t="shared" si="4"/>
        <v>#REF!</v>
      </c>
      <c r="J27" s="142" t="e">
        <f t="shared" si="4"/>
        <v>#REF!</v>
      </c>
      <c r="K27" s="503" t="e">
        <f t="shared" ref="K27" si="5">SUM(K13:K26)</f>
        <v>#REF!</v>
      </c>
      <c r="L27" s="142" t="e">
        <f>K27/CONSOLIDADA!C27</f>
        <v>#REF!</v>
      </c>
      <c r="M27" s="143" t="e">
        <f>SUM(M13:M26)</f>
        <v>#REF!</v>
      </c>
      <c r="N27" s="142" t="e">
        <f>M27/(CONSOLIDADA!#REF!+CONSOLIDADA!#REF!)</f>
        <v>#REF!</v>
      </c>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row>
    <row r="28" spans="1:113" ht="18.75" customHeight="1">
      <c r="A28" s="543"/>
      <c r="B28" s="544"/>
      <c r="C28" s="545"/>
      <c r="D28" s="545"/>
      <c r="E28" s="545"/>
      <c r="F28" s="545"/>
      <c r="G28" s="534"/>
      <c r="H28" s="534"/>
      <c r="I28" s="534"/>
      <c r="J28" s="535"/>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row>
    <row r="29" spans="1:113" ht="15.75">
      <c r="A29" s="538"/>
      <c r="B29" s="546" t="s">
        <v>887</v>
      </c>
      <c r="C29" s="525" t="e">
        <f>E27</f>
        <v>#REF!</v>
      </c>
      <c r="D29" s="533"/>
      <c r="E29" s="545"/>
      <c r="F29" s="545"/>
      <c r="G29" s="533"/>
      <c r="H29" s="533"/>
      <c r="I29" s="533"/>
      <c r="J29" s="547"/>
      <c r="K29" s="289"/>
      <c r="L29" s="289"/>
    </row>
    <row r="30" spans="1:113" ht="15.75">
      <c r="A30" s="538"/>
      <c r="B30" s="546"/>
      <c r="C30" s="525"/>
      <c r="D30" s="533"/>
      <c r="E30" s="545"/>
      <c r="F30" s="545"/>
      <c r="G30" s="533"/>
      <c r="H30" s="533"/>
      <c r="I30" s="533"/>
      <c r="J30" s="547"/>
      <c r="K30" s="289"/>
      <c r="L30" s="289"/>
    </row>
    <row r="31" spans="1:113" ht="16.5" thickBot="1">
      <c r="A31" s="538"/>
      <c r="B31" s="546"/>
      <c r="C31" s="525"/>
      <c r="D31" s="545"/>
      <c r="E31" s="545"/>
      <c r="F31" s="545"/>
      <c r="G31" s="533"/>
      <c r="H31" s="533"/>
      <c r="I31" s="548"/>
      <c r="J31" s="547"/>
    </row>
    <row r="32" spans="1:113" ht="18.75" thickBot="1">
      <c r="A32" s="538"/>
      <c r="B32" s="549" t="s">
        <v>889</v>
      </c>
      <c r="C32" s="550" t="e">
        <f>C29-C31</f>
        <v>#REF!</v>
      </c>
      <c r="D32" s="551" t="e">
        <f>C32/C27</f>
        <v>#REF!</v>
      </c>
      <c r="E32" s="545"/>
      <c r="F32" s="545"/>
      <c r="G32" s="533"/>
      <c r="H32" s="533"/>
      <c r="I32" s="533"/>
      <c r="J32" s="547"/>
      <c r="M32" s="376"/>
      <c r="N32" s="376"/>
      <c r="O32" s="376"/>
    </row>
    <row r="33" spans="1:15" ht="15.75">
      <c r="A33" s="538"/>
      <c r="B33" s="546"/>
      <c r="C33" s="552"/>
      <c r="D33" s="545"/>
      <c r="E33" s="545"/>
      <c r="F33" s="545"/>
      <c r="G33" s="533"/>
      <c r="H33" s="533"/>
      <c r="I33" s="533"/>
      <c r="J33" s="547"/>
      <c r="M33" s="376"/>
      <c r="N33" s="376"/>
      <c r="O33" s="376"/>
    </row>
    <row r="34" spans="1:15" ht="18">
      <c r="A34" s="543"/>
      <c r="B34" s="553" t="s">
        <v>890</v>
      </c>
      <c r="C34" s="1188"/>
      <c r="D34" s="1188"/>
      <c r="E34" s="1188"/>
      <c r="F34" s="1188"/>
      <c r="G34" s="1188"/>
      <c r="H34" s="1188"/>
      <c r="I34" s="1188"/>
      <c r="J34" s="1189"/>
      <c r="M34" s="564"/>
      <c r="N34" s="376"/>
      <c r="O34" s="376"/>
    </row>
    <row r="35" spans="1:15" ht="18">
      <c r="A35" s="543"/>
      <c r="B35" s="554"/>
      <c r="C35" s="1188"/>
      <c r="D35" s="1188"/>
      <c r="E35" s="1188"/>
      <c r="F35" s="1188"/>
      <c r="G35" s="1188"/>
      <c r="H35" s="1188"/>
      <c r="I35" s="1188"/>
      <c r="J35" s="1189"/>
    </row>
    <row r="36" spans="1:15" ht="15.75">
      <c r="A36" s="543"/>
      <c r="B36" s="544"/>
      <c r="C36" s="545"/>
      <c r="D36" s="545"/>
      <c r="E36" s="545"/>
      <c r="F36" s="545"/>
      <c r="G36" s="534"/>
      <c r="H36" s="534"/>
      <c r="I36" s="534"/>
      <c r="J36" s="535"/>
    </row>
    <row r="37" spans="1:15" ht="15.75">
      <c r="A37" s="543"/>
      <c r="B37" s="544"/>
      <c r="C37" s="545"/>
      <c r="D37" s="545"/>
      <c r="E37" s="545"/>
      <c r="F37" s="545"/>
      <c r="G37" s="534"/>
      <c r="H37" s="534"/>
      <c r="I37" s="534"/>
      <c r="J37" s="535"/>
    </row>
    <row r="38" spans="1:15" ht="15.75">
      <c r="A38" s="555"/>
      <c r="B38" s="556"/>
      <c r="C38" s="534"/>
      <c r="D38" s="557"/>
      <c r="E38" s="557"/>
      <c r="F38" s="534"/>
      <c r="G38" s="558"/>
      <c r="H38" s="558"/>
      <c r="I38" s="558"/>
      <c r="J38" s="535"/>
    </row>
    <row r="39" spans="1:15" ht="15.75">
      <c r="A39" s="555"/>
      <c r="B39" s="520" t="s">
        <v>754</v>
      </c>
      <c r="C39" s="534"/>
      <c r="D39" s="1197" t="s">
        <v>827</v>
      </c>
      <c r="E39" s="1197"/>
      <c r="F39" s="534"/>
      <c r="G39" s="949" t="s">
        <v>1063</v>
      </c>
      <c r="H39" s="949"/>
      <c r="I39" s="949"/>
      <c r="J39" s="535"/>
    </row>
    <row r="40" spans="1:15" ht="15.75">
      <c r="A40" s="555"/>
      <c r="B40" s="559"/>
      <c r="C40" s="560"/>
      <c r="D40" s="560"/>
      <c r="E40" s="560"/>
      <c r="F40" s="560"/>
      <c r="G40" s="534"/>
      <c r="H40" s="534"/>
      <c r="I40" s="534"/>
      <c r="J40" s="535"/>
    </row>
    <row r="41" spans="1:15">
      <c r="A41" s="538"/>
      <c r="B41" s="534"/>
      <c r="C41" s="534"/>
      <c r="D41" s="534"/>
      <c r="E41" s="534"/>
      <c r="F41" s="534"/>
      <c r="G41" s="534"/>
      <c r="H41" s="534"/>
      <c r="I41" s="534"/>
      <c r="J41" s="535"/>
    </row>
    <row r="42" spans="1:15">
      <c r="A42" s="538"/>
      <c r="B42" s="534"/>
      <c r="C42" s="534"/>
      <c r="D42" s="534"/>
      <c r="E42" s="534"/>
      <c r="F42" s="534"/>
      <c r="G42" s="534"/>
      <c r="H42" s="534"/>
      <c r="I42" s="534"/>
      <c r="J42" s="535"/>
    </row>
    <row r="43" spans="1:15">
      <c r="A43" s="538"/>
      <c r="B43" s="534"/>
      <c r="C43" s="534"/>
      <c r="D43" s="534"/>
      <c r="E43" s="534"/>
      <c r="F43" s="534"/>
      <c r="G43" s="534"/>
      <c r="H43" s="534"/>
      <c r="I43" s="534"/>
      <c r="J43" s="535"/>
    </row>
    <row r="44" spans="1:15">
      <c r="A44" s="538"/>
      <c r="B44" s="534"/>
      <c r="C44" s="534"/>
      <c r="D44" s="534"/>
      <c r="E44" s="534"/>
      <c r="F44" s="534"/>
      <c r="G44" s="534"/>
      <c r="H44" s="534"/>
      <c r="I44" s="534"/>
      <c r="J44" s="535"/>
    </row>
    <row r="45" spans="1:15" ht="15.75" thickBot="1">
      <c r="A45" s="561"/>
      <c r="B45" s="562"/>
      <c r="C45" s="562"/>
      <c r="D45" s="562"/>
      <c r="E45" s="562"/>
      <c r="F45" s="562"/>
      <c r="G45" s="562"/>
      <c r="H45" s="562"/>
      <c r="I45" s="562"/>
      <c r="J45" s="563"/>
    </row>
  </sheetData>
  <mergeCells count="39">
    <mergeCell ref="G8:H8"/>
    <mergeCell ref="G9:H9"/>
    <mergeCell ref="I7:J7"/>
    <mergeCell ref="I8:J8"/>
    <mergeCell ref="I9:J9"/>
    <mergeCell ref="A27:B27"/>
    <mergeCell ref="H10:H12"/>
    <mergeCell ref="N10:N12"/>
    <mergeCell ref="M10:M12"/>
    <mergeCell ref="G6:H6"/>
    <mergeCell ref="I6:J6"/>
    <mergeCell ref="A10:A12"/>
    <mergeCell ref="B10:B12"/>
    <mergeCell ref="C10:C12"/>
    <mergeCell ref="D10:D12"/>
    <mergeCell ref="E10:E12"/>
    <mergeCell ref="F10:F12"/>
    <mergeCell ref="G10:G12"/>
    <mergeCell ref="L10:L12"/>
    <mergeCell ref="I10:I12"/>
    <mergeCell ref="G7:H7"/>
    <mergeCell ref="C34:J35"/>
    <mergeCell ref="D39:E39"/>
    <mergeCell ref="G39:I39"/>
    <mergeCell ref="K10:K12"/>
    <mergeCell ref="J10:J12"/>
    <mergeCell ref="G5:H5"/>
    <mergeCell ref="I5:J5"/>
    <mergeCell ref="C6:E6"/>
    <mergeCell ref="A2:B2"/>
    <mergeCell ref="G2:H2"/>
    <mergeCell ref="I2:J2"/>
    <mergeCell ref="A3:B3"/>
    <mergeCell ref="C3:F4"/>
    <mergeCell ref="G3:H3"/>
    <mergeCell ref="I3:J3"/>
    <mergeCell ref="A4:B4"/>
    <mergeCell ref="G4:H4"/>
    <mergeCell ref="I4:J4"/>
  </mergeCells>
  <phoneticPr fontId="0" type="noConversion"/>
  <printOptions horizontalCentered="1"/>
  <pageMargins left="0.39370078740157483" right="0.39370078740157483" top="0.59055118110236227" bottom="0.59055118110236227" header="0.39370078740157483" footer="0.39370078740157483"/>
  <pageSetup paperSize="9" scale="70" orientation="landscape" horizontalDpi="150" verticalDpi="150" r:id="rId1"/>
  <headerFooter alignWithMargins="0">
    <oddHeader>Página &amp;P de &amp;N</oddHeader>
    <oddFooter>&amp;C&amp;F</oddFooter>
  </headerFooter>
  <colBreaks count="1" manualBreakCount="1">
    <brk id="10" max="4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28</vt:i4>
      </vt:variant>
    </vt:vector>
  </HeadingPairs>
  <TitlesOfParts>
    <vt:vector size="48" baseType="lpstr">
      <vt:lpstr>3ª Med_Contr</vt:lpstr>
      <vt:lpstr>2ª Med_Adit</vt:lpstr>
      <vt:lpstr>CONSOLIDADA</vt:lpstr>
      <vt:lpstr>PLANILHA</vt:lpstr>
      <vt:lpstr>COMPOSIÇÃO</vt:lpstr>
      <vt:lpstr>CRONOGRAMA</vt:lpstr>
      <vt:lpstr>BDI</vt:lpstr>
      <vt:lpstr>1ª Med_Contr</vt:lpstr>
      <vt:lpstr>2ª Med_Contr</vt:lpstr>
      <vt:lpstr>1ª Med_Adit</vt:lpstr>
      <vt:lpstr>Estrutural-12 Salas</vt:lpstr>
      <vt:lpstr>Estrutural Coz Refeitório</vt:lpstr>
      <vt:lpstr>Quant Praça Recreação Urban</vt:lpstr>
      <vt:lpstr>Hidro Sanit</vt:lpstr>
      <vt:lpstr>Cron hidro</vt:lpstr>
      <vt:lpstr>Elétrica</vt:lpstr>
      <vt:lpstr>Crono Elétrica</vt:lpstr>
      <vt:lpstr>Crono Muro</vt:lpstr>
      <vt:lpstr>Crono Quadra</vt:lpstr>
      <vt:lpstr>Quant Quadra</vt:lpstr>
      <vt:lpstr>'1ª Med_Adit'!Area_de_impressao</vt:lpstr>
      <vt:lpstr>'1ª Med_Contr'!Area_de_impressao</vt:lpstr>
      <vt:lpstr>'2ª Med_Adit'!Area_de_impressao</vt:lpstr>
      <vt:lpstr>'2ª Med_Contr'!Area_de_impressao</vt:lpstr>
      <vt:lpstr>'3ª Med_Contr'!Area_de_impressao</vt:lpstr>
      <vt:lpstr>BDI!Area_de_impressao</vt:lpstr>
      <vt:lpstr>COMPOSIÇÃO!Area_de_impressao</vt:lpstr>
      <vt:lpstr>CONSOLIDADA!Area_de_impressao</vt:lpstr>
      <vt:lpstr>'Cron hidro'!Area_de_impressao</vt:lpstr>
      <vt:lpstr>'Crono Elétrica'!Area_de_impressao</vt:lpstr>
      <vt:lpstr>'Crono Muro'!Area_de_impressao</vt:lpstr>
      <vt:lpstr>'Crono Quadra'!Area_de_impressao</vt:lpstr>
      <vt:lpstr>CRONOGRAMA!Area_de_impressao</vt:lpstr>
      <vt:lpstr>Elétrica!Area_de_impressao</vt:lpstr>
      <vt:lpstr>'Hidro Sanit'!Area_de_impressao</vt:lpstr>
      <vt:lpstr>PLANILHA!Area_de_impressao</vt:lpstr>
      <vt:lpstr>'Quant Praça Recreação Urban'!Area_de_impressao</vt:lpstr>
      <vt:lpstr>'1ª Med_Adit'!Titulos_de_impressao</vt:lpstr>
      <vt:lpstr>'1ª Med_Contr'!Titulos_de_impressao</vt:lpstr>
      <vt:lpstr>'2ª Med_Adit'!Titulos_de_impressao</vt:lpstr>
      <vt:lpstr>'2ª Med_Contr'!Titulos_de_impressao</vt:lpstr>
      <vt:lpstr>'3ª Med_Contr'!Titulos_de_impressao</vt:lpstr>
      <vt:lpstr>CONSOLIDADA!Titulos_de_impressao</vt:lpstr>
      <vt:lpstr>'Crono Muro'!Titulos_de_impressao</vt:lpstr>
      <vt:lpstr>CRONOGRAMA!Titulos_de_impressao</vt:lpstr>
      <vt:lpstr>Elétrica!Titulos_de_impressao</vt:lpstr>
      <vt:lpstr>'Hidro Sanit'!Titulos_de_impressao</vt:lpstr>
      <vt:lpstr>PLANILHA!Titulos_de_impressao</vt:lpstr>
    </vt:vector>
  </TitlesOfParts>
  <Company>workseduc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dc:creator>
  <cp:lastModifiedBy>CPDTI.2017</cp:lastModifiedBy>
  <cp:lastPrinted>2018-10-10T16:07:48Z</cp:lastPrinted>
  <dcterms:created xsi:type="dcterms:W3CDTF">2005-05-04T18:06:36Z</dcterms:created>
  <dcterms:modified xsi:type="dcterms:W3CDTF">2018-10-10T16:08:45Z</dcterms:modified>
</cp:coreProperties>
</file>